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autoCompressPictures="0"/>
  <bookViews>
    <workbookView xWindow="-3560" yWindow="620" windowWidth="33880" windowHeight="18480" firstSheet="8" activeTab="8"/>
  </bookViews>
  <sheets>
    <sheet name="FITS_test_run_analysis" sheetId="1" r:id="rId1"/>
    <sheet name="base_term time" sheetId="2" r:id="rId2"/>
    <sheet name="passengers(base revised service" sheetId="46" r:id="rId3"/>
    <sheet name="passengers(base term)_has_optio" sheetId="48" r:id="rId4"/>
    <sheet name="passengers(revised service)_has" sheetId="47" r:id="rId5"/>
    <sheet name="Revised_service design" sheetId="3" r:id="rId6"/>
    <sheet name="Banffshire Partnership oaout" sheetId="25" r:id="rId7"/>
    <sheet name="Huntly A2B service oaout" sheetId="26" r:id="rId8"/>
    <sheet name="M for Moray - Buckie oaout" sheetId="27" r:id="rId9"/>
    <sheet name="M for Moray - Elgin oaout" sheetId="28" r:id="rId10"/>
    <sheet name="M for Moray - Forres oaout" sheetId="29" r:id="rId11"/>
    <sheet name="M for Moray - Keith oaout" sheetId="30" r:id="rId12"/>
    <sheet name="M for Moray - Speyside oaout" sheetId="31" r:id="rId13"/>
    <sheet name="Banffshire Partnership oawut" sheetId="32" r:id="rId14"/>
    <sheet name="Huntly A2B service oawut" sheetId="33" r:id="rId15"/>
    <sheet name="M for Moray - Buckie oawut" sheetId="34" r:id="rId16"/>
    <sheet name="M for Moray - Elgin oawut" sheetId="35" r:id="rId17"/>
    <sheet name="M for Moray - Forres oawut" sheetId="36" r:id="rId18"/>
    <sheet name="M for Moray - Keith oawut" sheetId="37" r:id="rId19"/>
    <sheet name="M for Moray - Speyside oawut" sheetId="38" r:id="rId20"/>
    <sheet name="Banffshire Partnership ot" sheetId="39" r:id="rId21"/>
    <sheet name="Huntly A2B service ot" sheetId="40" r:id="rId22"/>
    <sheet name="M for Moray - Buckie ot" sheetId="41" r:id="rId23"/>
    <sheet name="M for Moray - Elgin ot" sheetId="42" r:id="rId24"/>
    <sheet name="M for Moray - Forres ot" sheetId="43" r:id="rId25"/>
    <sheet name="M for Moray - Keith ot" sheetId="44" r:id="rId26"/>
    <sheet name="M for Moray - Speyside ot" sheetId="45" r:id="rId27"/>
    <sheet name="passengers(revised_cost" sheetId="49" r:id="rId28"/>
    <sheet name="passengers(revised_surcharge" sheetId="50" r:id="rId29"/>
    <sheet name="Monday passengers" sheetId="51" r:id="rId30"/>
  </sheets>
  <definedNames>
    <definedName name="_xlnm._FilterDatabase" localSheetId="0" hidden="1">FITS_test_run_analysis!$A$1:$CF$195</definedName>
    <definedName name="_xlnm._FilterDatabase" localSheetId="8" hidden="1">'M for Moray - Buckie oaout'!$A$1:$E$1031</definedName>
    <definedName name="_xlnm._FilterDatabase" localSheetId="15" hidden="1">'M for Moray - Buckie oawut'!$A$1:$E$342</definedName>
    <definedName name="_xlnm._FilterDatabase" localSheetId="22" hidden="1">'M for Moray - Buckie ot'!$A$1:$D$1031</definedName>
    <definedName name="_xlnm._FilterDatabase" localSheetId="4" hidden="1">'passengers(revised service)_has'!$A$1:$V$806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7" i="27" l="1"/>
  <c r="N37" i="27"/>
  <c r="O37" i="27"/>
  <c r="Q37" i="27"/>
  <c r="R37" i="27"/>
  <c r="S37" i="27"/>
  <c r="T37" i="27"/>
  <c r="L37" i="27"/>
  <c r="M27" i="27"/>
  <c r="N27" i="27"/>
  <c r="O27" i="27"/>
  <c r="Q27" i="27"/>
  <c r="R27" i="27"/>
  <c r="S27" i="27"/>
  <c r="T27" i="27"/>
  <c r="L27" i="27"/>
  <c r="M38" i="27"/>
  <c r="N38" i="27"/>
  <c r="O38" i="27"/>
  <c r="Q38" i="27"/>
  <c r="R38" i="27"/>
  <c r="S38" i="27"/>
  <c r="T38" i="27"/>
  <c r="L38" i="27"/>
  <c r="M28" i="27"/>
  <c r="N28" i="27"/>
  <c r="O28" i="27"/>
  <c r="Q28" i="27"/>
  <c r="R28" i="27"/>
  <c r="S28" i="27"/>
  <c r="T28" i="27"/>
  <c r="L28" i="27"/>
  <c r="M25" i="27"/>
  <c r="M24" i="27"/>
  <c r="L48" i="27"/>
  <c r="M36" i="27"/>
  <c r="N36" i="27"/>
  <c r="O36" i="27"/>
  <c r="Q36" i="27"/>
  <c r="R36" i="27"/>
  <c r="S36" i="27"/>
  <c r="T36" i="27"/>
  <c r="L36" i="27"/>
  <c r="M26" i="27"/>
  <c r="N26" i="27"/>
  <c r="O26" i="27"/>
  <c r="Q26" i="27"/>
  <c r="R26" i="27"/>
  <c r="S26" i="27"/>
  <c r="T26" i="27"/>
  <c r="L26" i="27"/>
  <c r="T35" i="27"/>
  <c r="S35" i="27"/>
  <c r="R35" i="27"/>
  <c r="Q35" i="27"/>
  <c r="O35" i="27"/>
  <c r="N35" i="27"/>
  <c r="M34" i="27"/>
  <c r="L35" i="27"/>
  <c r="M35" i="27"/>
  <c r="T34" i="27"/>
  <c r="S34" i="27"/>
  <c r="R34" i="27"/>
  <c r="Q34" i="27"/>
  <c r="O34" i="27"/>
  <c r="N34" i="27"/>
  <c r="L34" i="27"/>
  <c r="T33" i="27"/>
  <c r="S33" i="27"/>
  <c r="R33" i="27"/>
  <c r="Q33" i="27"/>
  <c r="O33" i="27"/>
  <c r="N33" i="27"/>
  <c r="M33" i="27"/>
  <c r="T32" i="27"/>
  <c r="S32" i="27"/>
  <c r="R32" i="27"/>
  <c r="Q32" i="27"/>
  <c r="O32" i="27"/>
  <c r="N32" i="27"/>
  <c r="M32" i="27"/>
  <c r="L32" i="27"/>
  <c r="L33" i="27"/>
  <c r="L23" i="27"/>
  <c r="T25" i="27"/>
  <c r="S25" i="27"/>
  <c r="R25" i="27"/>
  <c r="Q25" i="27"/>
  <c r="T24" i="27"/>
  <c r="S24" i="27"/>
  <c r="R24" i="27"/>
  <c r="Q24" i="27"/>
  <c r="O25" i="27"/>
  <c r="O24" i="27"/>
  <c r="AD23" i="27"/>
  <c r="AC23" i="27"/>
  <c r="AB23" i="27"/>
  <c r="AA23" i="27"/>
  <c r="Y23" i="27"/>
  <c r="X23" i="27"/>
  <c r="W23" i="27"/>
  <c r="V23" i="27"/>
  <c r="T23" i="27"/>
  <c r="S23" i="27"/>
  <c r="R23" i="27"/>
  <c r="Q23" i="27"/>
  <c r="O23" i="27"/>
  <c r="N23" i="27"/>
  <c r="M23" i="27"/>
  <c r="AD22" i="27"/>
  <c r="AC22" i="27"/>
  <c r="AB22" i="27"/>
  <c r="AA22" i="27"/>
  <c r="Y22" i="27"/>
  <c r="X22" i="27"/>
  <c r="W22" i="27"/>
  <c r="V22" i="27"/>
  <c r="T22" i="27"/>
  <c r="S22" i="27"/>
  <c r="R22" i="27"/>
  <c r="Q22" i="27"/>
  <c r="O22" i="27"/>
  <c r="N22" i="27"/>
  <c r="M22" i="27"/>
  <c r="L22" i="27"/>
  <c r="L25" i="27"/>
  <c r="N25" i="27"/>
  <c r="N24" i="27"/>
  <c r="L24" i="27"/>
  <c r="Y32" i="27"/>
  <c r="X32" i="27"/>
  <c r="W32" i="27"/>
  <c r="V32" i="27"/>
  <c r="D1038" i="41"/>
  <c r="D1037" i="41"/>
  <c r="B1034" i="34"/>
  <c r="C1037" i="41"/>
  <c r="B1039" i="41"/>
  <c r="B1037" i="41"/>
  <c r="T12" i="27"/>
  <c r="O12" i="27"/>
  <c r="T2" i="27"/>
  <c r="O2" i="27"/>
  <c r="C1043" i="27"/>
  <c r="C1037" i="27"/>
  <c r="C1040" i="27"/>
  <c r="AD2" i="27"/>
  <c r="AC2" i="27"/>
  <c r="AA2" i="27"/>
  <c r="AB2" i="27"/>
  <c r="Y2" i="27"/>
  <c r="X2" i="27"/>
  <c r="W2" i="27"/>
  <c r="V2" i="27"/>
  <c r="Y12" i="27"/>
  <c r="X12" i="27"/>
  <c r="W12" i="27"/>
  <c r="V12" i="27"/>
  <c r="N12" i="27"/>
  <c r="M12" i="27"/>
  <c r="L12" i="27"/>
  <c r="Q12" i="27"/>
  <c r="S12" i="27"/>
  <c r="R12" i="27"/>
  <c r="S2" i="27"/>
  <c r="R2" i="27"/>
  <c r="Q2" i="27"/>
  <c r="L2" i="27"/>
  <c r="M2" i="27"/>
  <c r="N2" i="27"/>
  <c r="D1040" i="27"/>
  <c r="C1049" i="27"/>
  <c r="C1050" i="27"/>
  <c r="C1048" i="27"/>
  <c r="C1047" i="27"/>
  <c r="C1036" i="27"/>
  <c r="C1035" i="27"/>
  <c r="AZ25" i="1"/>
  <c r="AR25" i="1"/>
  <c r="S25" i="1"/>
  <c r="BA25" i="1"/>
  <c r="AB25" i="1"/>
  <c r="AS25" i="1"/>
  <c r="T25" i="1"/>
  <c r="BB25" i="1"/>
  <c r="AC25" i="1"/>
  <c r="AT25" i="1"/>
  <c r="U25" i="1"/>
  <c r="BC25" i="1"/>
  <c r="AD25" i="1"/>
  <c r="AU25" i="1"/>
  <c r="V25" i="1"/>
  <c r="BD25" i="1"/>
  <c r="AE25" i="1"/>
  <c r="AV25" i="1"/>
  <c r="W25" i="1"/>
  <c r="BE25" i="1"/>
  <c r="AF25" i="1"/>
  <c r="AW25" i="1"/>
  <c r="X25" i="1"/>
  <c r="BF25" i="1"/>
  <c r="AG25" i="1"/>
  <c r="AX25" i="1"/>
  <c r="Y25" i="1"/>
  <c r="K25" i="1"/>
  <c r="J25" i="1"/>
  <c r="B25" i="1"/>
  <c r="E25" i="1"/>
  <c r="G25" i="1"/>
  <c r="H25" i="1"/>
  <c r="M25" i="1"/>
  <c r="L25" i="1"/>
  <c r="D25" i="1"/>
  <c r="P25" i="1"/>
  <c r="AZ49" i="1"/>
  <c r="AJ49" i="1"/>
  <c r="S49" i="1"/>
  <c r="BA49" i="1"/>
  <c r="AB49" i="1"/>
  <c r="AK49" i="1"/>
  <c r="T49" i="1"/>
  <c r="BB49" i="1"/>
  <c r="AC49" i="1"/>
  <c r="AL49" i="1"/>
  <c r="U49" i="1"/>
  <c r="BC49" i="1"/>
  <c r="AD49" i="1"/>
  <c r="AM49" i="1"/>
  <c r="V49" i="1"/>
  <c r="BD49" i="1"/>
  <c r="AE49" i="1"/>
  <c r="AN49" i="1"/>
  <c r="W49" i="1"/>
  <c r="BE49" i="1"/>
  <c r="AF49" i="1"/>
  <c r="AO49" i="1"/>
  <c r="X49" i="1"/>
  <c r="BF49" i="1"/>
  <c r="AG49" i="1"/>
  <c r="AX49" i="1"/>
  <c r="Y49" i="1"/>
  <c r="K49" i="1"/>
  <c r="J49" i="1"/>
  <c r="B49" i="1"/>
  <c r="E49" i="1"/>
  <c r="CE49" i="1"/>
  <c r="G49" i="1"/>
  <c r="BN49" i="1"/>
  <c r="F49" i="1"/>
  <c r="H49" i="1"/>
  <c r="M49" i="1"/>
  <c r="L49" i="1"/>
  <c r="D49" i="1"/>
  <c r="P49" i="1"/>
  <c r="AZ2" i="1"/>
  <c r="AJ2" i="1"/>
  <c r="S2" i="1"/>
  <c r="BA2" i="1"/>
  <c r="AB2" i="1"/>
  <c r="AK2" i="1"/>
  <c r="T2" i="1"/>
  <c r="BB2" i="1"/>
  <c r="AC2" i="1"/>
  <c r="AL2" i="1"/>
  <c r="U2" i="1"/>
  <c r="BC2" i="1"/>
  <c r="AD2" i="1"/>
  <c r="AM2" i="1"/>
  <c r="V2" i="1"/>
  <c r="BD2" i="1"/>
  <c r="AE2" i="1"/>
  <c r="AN2" i="1"/>
  <c r="W2" i="1"/>
  <c r="BE2" i="1"/>
  <c r="AF2" i="1"/>
  <c r="AO2" i="1"/>
  <c r="X2" i="1"/>
  <c r="BF2" i="1"/>
  <c r="AG2" i="1"/>
  <c r="AX2" i="1"/>
  <c r="Y2" i="1"/>
  <c r="K2" i="1"/>
  <c r="J2" i="1"/>
  <c r="L2" i="1"/>
  <c r="B2" i="1"/>
  <c r="E2" i="1"/>
  <c r="D2" i="1"/>
  <c r="P2" i="1"/>
  <c r="AZ3" i="1"/>
  <c r="AJ3" i="1"/>
  <c r="S3" i="1"/>
  <c r="BA3" i="1"/>
  <c r="AB3" i="1"/>
  <c r="AK3" i="1"/>
  <c r="T3" i="1"/>
  <c r="BB3" i="1"/>
  <c r="AC3" i="1"/>
  <c r="AL3" i="1"/>
  <c r="U3" i="1"/>
  <c r="BC3" i="1"/>
  <c r="AD3" i="1"/>
  <c r="AM3" i="1"/>
  <c r="V3" i="1"/>
  <c r="BD3" i="1"/>
  <c r="AE3" i="1"/>
  <c r="AN3" i="1"/>
  <c r="W3" i="1"/>
  <c r="BE3" i="1"/>
  <c r="AF3" i="1"/>
  <c r="AO3" i="1"/>
  <c r="X3" i="1"/>
  <c r="BF3" i="1"/>
  <c r="AG3" i="1"/>
  <c r="AP3" i="1"/>
  <c r="Y3" i="1"/>
  <c r="K3" i="1"/>
  <c r="J3" i="1"/>
  <c r="L3" i="1"/>
  <c r="B3" i="1"/>
  <c r="E3" i="1"/>
  <c r="D3" i="1"/>
  <c r="P3" i="1"/>
  <c r="AZ4" i="1"/>
  <c r="AJ4" i="1"/>
  <c r="S4" i="1"/>
  <c r="BA4" i="1"/>
  <c r="AB4" i="1"/>
  <c r="AK4" i="1"/>
  <c r="T4" i="1"/>
  <c r="BB4" i="1"/>
  <c r="AC4" i="1"/>
  <c r="AL4" i="1"/>
  <c r="U4" i="1"/>
  <c r="BC4" i="1"/>
  <c r="AD4" i="1"/>
  <c r="AM4" i="1"/>
  <c r="V4" i="1"/>
  <c r="BD4" i="1"/>
  <c r="AE4" i="1"/>
  <c r="AN4" i="1"/>
  <c r="W4" i="1"/>
  <c r="BE4" i="1"/>
  <c r="AF4" i="1"/>
  <c r="AO4" i="1"/>
  <c r="X4" i="1"/>
  <c r="BF4" i="1"/>
  <c r="AG4" i="1"/>
  <c r="AP4" i="1"/>
  <c r="Y4" i="1"/>
  <c r="K4" i="1"/>
  <c r="J4" i="1"/>
  <c r="L4" i="1"/>
  <c r="B4" i="1"/>
  <c r="E4" i="1"/>
  <c r="D4" i="1"/>
  <c r="P4" i="1"/>
  <c r="AZ5" i="1"/>
  <c r="AJ5" i="1"/>
  <c r="S5" i="1"/>
  <c r="BA5" i="1"/>
  <c r="AB5" i="1"/>
  <c r="AS5" i="1"/>
  <c r="T5" i="1"/>
  <c r="BB5" i="1"/>
  <c r="AC5" i="1"/>
  <c r="AL5" i="1"/>
  <c r="U5" i="1"/>
  <c r="BC5" i="1"/>
  <c r="AD5" i="1"/>
  <c r="AM5" i="1"/>
  <c r="V5" i="1"/>
  <c r="BD5" i="1"/>
  <c r="AE5" i="1"/>
  <c r="AN5" i="1"/>
  <c r="W5" i="1"/>
  <c r="BE5" i="1"/>
  <c r="AF5" i="1"/>
  <c r="AO5" i="1"/>
  <c r="X5" i="1"/>
  <c r="BF5" i="1"/>
  <c r="AG5" i="1"/>
  <c r="AX5" i="1"/>
  <c r="Y5" i="1"/>
  <c r="K5" i="1"/>
  <c r="J5" i="1"/>
  <c r="L5" i="1"/>
  <c r="B5" i="1"/>
  <c r="E5" i="1"/>
  <c r="D5" i="1"/>
  <c r="P5" i="1"/>
  <c r="AZ6" i="1"/>
  <c r="AJ6" i="1"/>
  <c r="S6" i="1"/>
  <c r="BA6" i="1"/>
  <c r="AB6" i="1"/>
  <c r="AS6" i="1"/>
  <c r="T6" i="1"/>
  <c r="BB6" i="1"/>
  <c r="AC6" i="1"/>
  <c r="AL6" i="1"/>
  <c r="U6" i="1"/>
  <c r="BC6" i="1"/>
  <c r="AD6" i="1"/>
  <c r="AM6" i="1"/>
  <c r="V6" i="1"/>
  <c r="BD6" i="1"/>
  <c r="AE6" i="1"/>
  <c r="AN6" i="1"/>
  <c r="W6" i="1"/>
  <c r="BE6" i="1"/>
  <c r="AF6" i="1"/>
  <c r="AO6" i="1"/>
  <c r="X6" i="1"/>
  <c r="BF6" i="1"/>
  <c r="AG6" i="1"/>
  <c r="AX6" i="1"/>
  <c r="Y6" i="1"/>
  <c r="K6" i="1"/>
  <c r="J6" i="1"/>
  <c r="L6" i="1"/>
  <c r="B6" i="1"/>
  <c r="E6" i="1"/>
  <c r="D6" i="1"/>
  <c r="P6" i="1"/>
  <c r="AZ7" i="1"/>
  <c r="AJ7" i="1"/>
  <c r="S7" i="1"/>
  <c r="BA7" i="1"/>
  <c r="AB7" i="1"/>
  <c r="AK7" i="1"/>
  <c r="T7" i="1"/>
  <c r="BB7" i="1"/>
  <c r="AC7" i="1"/>
  <c r="AL7" i="1"/>
  <c r="U7" i="1"/>
  <c r="BC7" i="1"/>
  <c r="AD7" i="1"/>
  <c r="AM7" i="1"/>
  <c r="V7" i="1"/>
  <c r="BD7" i="1"/>
  <c r="AE7" i="1"/>
  <c r="AN7" i="1"/>
  <c r="W7" i="1"/>
  <c r="BE7" i="1"/>
  <c r="AF7" i="1"/>
  <c r="AO7" i="1"/>
  <c r="X7" i="1"/>
  <c r="BF7" i="1"/>
  <c r="AG7" i="1"/>
  <c r="AP7" i="1"/>
  <c r="Y7" i="1"/>
  <c r="K7" i="1"/>
  <c r="J7" i="1"/>
  <c r="L7" i="1"/>
  <c r="B7" i="1"/>
  <c r="E7" i="1"/>
  <c r="D7" i="1"/>
  <c r="P7" i="1"/>
  <c r="AZ8" i="1"/>
  <c r="AR8" i="1"/>
  <c r="S8" i="1"/>
  <c r="BA8" i="1"/>
  <c r="AB8" i="1"/>
  <c r="AS8" i="1"/>
  <c r="T8" i="1"/>
  <c r="BB8" i="1"/>
  <c r="AC8" i="1"/>
  <c r="AT8" i="1"/>
  <c r="U8" i="1"/>
  <c r="BC8" i="1"/>
  <c r="AD8" i="1"/>
  <c r="AU8" i="1"/>
  <c r="V8" i="1"/>
  <c r="BD8" i="1"/>
  <c r="AE8" i="1"/>
  <c r="AV8" i="1"/>
  <c r="W8" i="1"/>
  <c r="BE8" i="1"/>
  <c r="AF8" i="1"/>
  <c r="AW8" i="1"/>
  <c r="X8" i="1"/>
  <c r="BF8" i="1"/>
  <c r="AG8" i="1"/>
  <c r="AX8" i="1"/>
  <c r="Y8" i="1"/>
  <c r="K8" i="1"/>
  <c r="J8" i="1"/>
  <c r="L8" i="1"/>
  <c r="B8" i="1"/>
  <c r="E8" i="1"/>
  <c r="D8" i="1"/>
  <c r="P8" i="1"/>
  <c r="AZ9" i="1"/>
  <c r="AJ9" i="1"/>
  <c r="S9" i="1"/>
  <c r="BA9" i="1"/>
  <c r="AB9" i="1"/>
  <c r="AS9" i="1"/>
  <c r="T9" i="1"/>
  <c r="BB9" i="1"/>
  <c r="AC9" i="1"/>
  <c r="AL9" i="1"/>
  <c r="U9" i="1"/>
  <c r="BC9" i="1"/>
  <c r="AD9" i="1"/>
  <c r="AM9" i="1"/>
  <c r="V9" i="1"/>
  <c r="BD9" i="1"/>
  <c r="AE9" i="1"/>
  <c r="AN9" i="1"/>
  <c r="W9" i="1"/>
  <c r="BE9" i="1"/>
  <c r="AF9" i="1"/>
  <c r="AO9" i="1"/>
  <c r="X9" i="1"/>
  <c r="BF9" i="1"/>
  <c r="AG9" i="1"/>
  <c r="AX9" i="1"/>
  <c r="Y9" i="1"/>
  <c r="K9" i="1"/>
  <c r="J9" i="1"/>
  <c r="L9" i="1"/>
  <c r="B9" i="1"/>
  <c r="E9" i="1"/>
  <c r="D9" i="1"/>
  <c r="P9" i="1"/>
  <c r="AZ10" i="1"/>
  <c r="AJ10" i="1"/>
  <c r="S10" i="1"/>
  <c r="BA10" i="1"/>
  <c r="AB10" i="1"/>
  <c r="AK10" i="1"/>
  <c r="T10" i="1"/>
  <c r="BB10" i="1"/>
  <c r="AC10" i="1"/>
  <c r="AL10" i="1"/>
  <c r="U10" i="1"/>
  <c r="BC10" i="1"/>
  <c r="AD10" i="1"/>
  <c r="AM10" i="1"/>
  <c r="V10" i="1"/>
  <c r="BD10" i="1"/>
  <c r="AE10" i="1"/>
  <c r="AN10" i="1"/>
  <c r="W10" i="1"/>
  <c r="BE10" i="1"/>
  <c r="AF10" i="1"/>
  <c r="AO10" i="1"/>
  <c r="X10" i="1"/>
  <c r="BF10" i="1"/>
  <c r="AG10" i="1"/>
  <c r="AX10" i="1"/>
  <c r="Y10" i="1"/>
  <c r="K10" i="1"/>
  <c r="J10" i="1"/>
  <c r="L10" i="1"/>
  <c r="B10" i="1"/>
  <c r="E10" i="1"/>
  <c r="D10" i="1"/>
  <c r="P10" i="1"/>
  <c r="AZ11" i="1"/>
  <c r="AJ11" i="1"/>
  <c r="S11" i="1"/>
  <c r="BA11" i="1"/>
  <c r="AB11" i="1"/>
  <c r="AK11" i="1"/>
  <c r="T11" i="1"/>
  <c r="BB11" i="1"/>
  <c r="AC11" i="1"/>
  <c r="AL11" i="1"/>
  <c r="U11" i="1"/>
  <c r="BC11" i="1"/>
  <c r="AD11" i="1"/>
  <c r="AM11" i="1"/>
  <c r="V11" i="1"/>
  <c r="BD11" i="1"/>
  <c r="AE11" i="1"/>
  <c r="AN11" i="1"/>
  <c r="W11" i="1"/>
  <c r="BE11" i="1"/>
  <c r="AF11" i="1"/>
  <c r="AO11" i="1"/>
  <c r="X11" i="1"/>
  <c r="BF11" i="1"/>
  <c r="AG11" i="1"/>
  <c r="AP11" i="1"/>
  <c r="Y11" i="1"/>
  <c r="K11" i="1"/>
  <c r="J11" i="1"/>
  <c r="L11" i="1"/>
  <c r="B11" i="1"/>
  <c r="E11" i="1"/>
  <c r="D11" i="1"/>
  <c r="P11" i="1"/>
  <c r="AZ12" i="1"/>
  <c r="AR12" i="1"/>
  <c r="S12" i="1"/>
  <c r="BA12" i="1"/>
  <c r="AB12" i="1"/>
  <c r="AS12" i="1"/>
  <c r="T12" i="1"/>
  <c r="BB12" i="1"/>
  <c r="AC12" i="1"/>
  <c r="AT12" i="1"/>
  <c r="U12" i="1"/>
  <c r="BC12" i="1"/>
  <c r="AD12" i="1"/>
  <c r="AU12" i="1"/>
  <c r="V12" i="1"/>
  <c r="BD12" i="1"/>
  <c r="AE12" i="1"/>
  <c r="AV12" i="1"/>
  <c r="W12" i="1"/>
  <c r="BE12" i="1"/>
  <c r="AF12" i="1"/>
  <c r="AW12" i="1"/>
  <c r="X12" i="1"/>
  <c r="BF12" i="1"/>
  <c r="AG12" i="1"/>
  <c r="AX12" i="1"/>
  <c r="Y12" i="1"/>
  <c r="K12" i="1"/>
  <c r="J12" i="1"/>
  <c r="L12" i="1"/>
  <c r="B12" i="1"/>
  <c r="E12" i="1"/>
  <c r="D12" i="1"/>
  <c r="P12" i="1"/>
  <c r="AZ13" i="1"/>
  <c r="AJ13" i="1"/>
  <c r="S13" i="1"/>
  <c r="BA13" i="1"/>
  <c r="AB13" i="1"/>
  <c r="AS13" i="1"/>
  <c r="T13" i="1"/>
  <c r="BB13" i="1"/>
  <c r="AC13" i="1"/>
  <c r="AL13" i="1"/>
  <c r="U13" i="1"/>
  <c r="BC13" i="1"/>
  <c r="AD13" i="1"/>
  <c r="AM13" i="1"/>
  <c r="V13" i="1"/>
  <c r="BD13" i="1"/>
  <c r="AE13" i="1"/>
  <c r="AN13" i="1"/>
  <c r="W13" i="1"/>
  <c r="BE13" i="1"/>
  <c r="AF13" i="1"/>
  <c r="AO13" i="1"/>
  <c r="X13" i="1"/>
  <c r="BF13" i="1"/>
  <c r="AG13" i="1"/>
  <c r="AX13" i="1"/>
  <c r="Y13" i="1"/>
  <c r="K13" i="1"/>
  <c r="J13" i="1"/>
  <c r="L13" i="1"/>
  <c r="B13" i="1"/>
  <c r="E13" i="1"/>
  <c r="D13" i="1"/>
  <c r="P13" i="1"/>
  <c r="AZ14" i="1"/>
  <c r="AJ14" i="1"/>
  <c r="S14" i="1"/>
  <c r="BA14" i="1"/>
  <c r="AB14" i="1"/>
  <c r="AK14" i="1"/>
  <c r="T14" i="1"/>
  <c r="BB14" i="1"/>
  <c r="AC14" i="1"/>
  <c r="AL14" i="1"/>
  <c r="U14" i="1"/>
  <c r="BC14" i="1"/>
  <c r="AD14" i="1"/>
  <c r="AM14" i="1"/>
  <c r="V14" i="1"/>
  <c r="BD14" i="1"/>
  <c r="AE14" i="1"/>
  <c r="AN14" i="1"/>
  <c r="W14" i="1"/>
  <c r="BE14" i="1"/>
  <c r="AF14" i="1"/>
  <c r="AO14" i="1"/>
  <c r="X14" i="1"/>
  <c r="BF14" i="1"/>
  <c r="AG14" i="1"/>
  <c r="AP14" i="1"/>
  <c r="Y14" i="1"/>
  <c r="K14" i="1"/>
  <c r="J14" i="1"/>
  <c r="L14" i="1"/>
  <c r="B14" i="1"/>
  <c r="E14" i="1"/>
  <c r="D14" i="1"/>
  <c r="P14" i="1"/>
  <c r="AZ15" i="1"/>
  <c r="AJ15" i="1"/>
  <c r="S15" i="1"/>
  <c r="BA15" i="1"/>
  <c r="AB15" i="1"/>
  <c r="AS15" i="1"/>
  <c r="T15" i="1"/>
  <c r="BB15" i="1"/>
  <c r="AC15" i="1"/>
  <c r="AL15" i="1"/>
  <c r="U15" i="1"/>
  <c r="BC15" i="1"/>
  <c r="AD15" i="1"/>
  <c r="AM15" i="1"/>
  <c r="V15" i="1"/>
  <c r="BD15" i="1"/>
  <c r="AE15" i="1"/>
  <c r="AN15" i="1"/>
  <c r="W15" i="1"/>
  <c r="BE15" i="1"/>
  <c r="AF15" i="1"/>
  <c r="AO15" i="1"/>
  <c r="X15" i="1"/>
  <c r="BF15" i="1"/>
  <c r="AG15" i="1"/>
  <c r="AX15" i="1"/>
  <c r="Y15" i="1"/>
  <c r="K15" i="1"/>
  <c r="J15" i="1"/>
  <c r="L15" i="1"/>
  <c r="B15" i="1"/>
  <c r="E15" i="1"/>
  <c r="D15" i="1"/>
  <c r="P15" i="1"/>
  <c r="AZ16" i="1"/>
  <c r="AR16" i="1"/>
  <c r="S16" i="1"/>
  <c r="BA16" i="1"/>
  <c r="AB16" i="1"/>
  <c r="AS16" i="1"/>
  <c r="T16" i="1"/>
  <c r="BB16" i="1"/>
  <c r="AC16" i="1"/>
  <c r="AT16" i="1"/>
  <c r="U16" i="1"/>
  <c r="BC16" i="1"/>
  <c r="AD16" i="1"/>
  <c r="AU16" i="1"/>
  <c r="V16" i="1"/>
  <c r="BD16" i="1"/>
  <c r="AE16" i="1"/>
  <c r="AV16" i="1"/>
  <c r="W16" i="1"/>
  <c r="BE16" i="1"/>
  <c r="AF16" i="1"/>
  <c r="AW16" i="1"/>
  <c r="X16" i="1"/>
  <c r="BF16" i="1"/>
  <c r="AG16" i="1"/>
  <c r="AX16" i="1"/>
  <c r="Y16" i="1"/>
  <c r="K16" i="1"/>
  <c r="J16" i="1"/>
  <c r="L16" i="1"/>
  <c r="B16" i="1"/>
  <c r="E16" i="1"/>
  <c r="D16" i="1"/>
  <c r="P16" i="1"/>
  <c r="AZ17" i="1"/>
  <c r="AJ17" i="1"/>
  <c r="S17" i="1"/>
  <c r="BA17" i="1"/>
  <c r="AB17" i="1"/>
  <c r="AK17" i="1"/>
  <c r="T17" i="1"/>
  <c r="BB17" i="1"/>
  <c r="AC17" i="1"/>
  <c r="AL17" i="1"/>
  <c r="U17" i="1"/>
  <c r="BC17" i="1"/>
  <c r="AD17" i="1"/>
  <c r="AM17" i="1"/>
  <c r="V17" i="1"/>
  <c r="BD17" i="1"/>
  <c r="AE17" i="1"/>
  <c r="AN17" i="1"/>
  <c r="W17" i="1"/>
  <c r="BE17" i="1"/>
  <c r="AF17" i="1"/>
  <c r="AO17" i="1"/>
  <c r="X17" i="1"/>
  <c r="BF17" i="1"/>
  <c r="AG17" i="1"/>
  <c r="AX17" i="1"/>
  <c r="Y17" i="1"/>
  <c r="K17" i="1"/>
  <c r="J17" i="1"/>
  <c r="L17" i="1"/>
  <c r="B17" i="1"/>
  <c r="E17" i="1"/>
  <c r="D17" i="1"/>
  <c r="P17" i="1"/>
  <c r="AZ18" i="1"/>
  <c r="AJ18" i="1"/>
  <c r="S18" i="1"/>
  <c r="BA18" i="1"/>
  <c r="AB18" i="1"/>
  <c r="AS18" i="1"/>
  <c r="T18" i="1"/>
  <c r="BB18" i="1"/>
  <c r="AC18" i="1"/>
  <c r="AL18" i="1"/>
  <c r="U18" i="1"/>
  <c r="BC18" i="1"/>
  <c r="AD18" i="1"/>
  <c r="AM18" i="1"/>
  <c r="V18" i="1"/>
  <c r="BD18" i="1"/>
  <c r="AE18" i="1"/>
  <c r="AN18" i="1"/>
  <c r="W18" i="1"/>
  <c r="BE18" i="1"/>
  <c r="AF18" i="1"/>
  <c r="AO18" i="1"/>
  <c r="X18" i="1"/>
  <c r="BF18" i="1"/>
  <c r="AG18" i="1"/>
  <c r="AX18" i="1"/>
  <c r="Y18" i="1"/>
  <c r="K18" i="1"/>
  <c r="J18" i="1"/>
  <c r="L18" i="1"/>
  <c r="B18" i="1"/>
  <c r="E18" i="1"/>
  <c r="D18" i="1"/>
  <c r="P18" i="1"/>
  <c r="AZ19" i="1"/>
  <c r="AJ19" i="1"/>
  <c r="S19" i="1"/>
  <c r="BA19" i="1"/>
  <c r="AB19" i="1"/>
  <c r="AK19" i="1"/>
  <c r="T19" i="1"/>
  <c r="BB19" i="1"/>
  <c r="AC19" i="1"/>
  <c r="AL19" i="1"/>
  <c r="U19" i="1"/>
  <c r="BC19" i="1"/>
  <c r="AD19" i="1"/>
  <c r="AM19" i="1"/>
  <c r="V19" i="1"/>
  <c r="BD19" i="1"/>
  <c r="AE19" i="1"/>
  <c r="AN19" i="1"/>
  <c r="W19" i="1"/>
  <c r="BE19" i="1"/>
  <c r="AF19" i="1"/>
  <c r="AO19" i="1"/>
  <c r="X19" i="1"/>
  <c r="BF19" i="1"/>
  <c r="AG19" i="1"/>
  <c r="AX19" i="1"/>
  <c r="Y19" i="1"/>
  <c r="K19" i="1"/>
  <c r="J19" i="1"/>
  <c r="L19" i="1"/>
  <c r="B19" i="1"/>
  <c r="E19" i="1"/>
  <c r="D19" i="1"/>
  <c r="P19" i="1"/>
  <c r="AZ20" i="1"/>
  <c r="AJ20" i="1"/>
  <c r="S20" i="1"/>
  <c r="BA20" i="1"/>
  <c r="AB20" i="1"/>
  <c r="AS20" i="1"/>
  <c r="T20" i="1"/>
  <c r="BB20" i="1"/>
  <c r="AC20" i="1"/>
  <c r="AL20" i="1"/>
  <c r="U20" i="1"/>
  <c r="BC20" i="1"/>
  <c r="AD20" i="1"/>
  <c r="AM20" i="1"/>
  <c r="V20" i="1"/>
  <c r="BD20" i="1"/>
  <c r="AE20" i="1"/>
  <c r="AN20" i="1"/>
  <c r="W20" i="1"/>
  <c r="BE20" i="1"/>
  <c r="AF20" i="1"/>
  <c r="AO20" i="1"/>
  <c r="X20" i="1"/>
  <c r="BF20" i="1"/>
  <c r="AG20" i="1"/>
  <c r="AP20" i="1"/>
  <c r="Y20" i="1"/>
  <c r="K20" i="1"/>
  <c r="J20" i="1"/>
  <c r="L20" i="1"/>
  <c r="B20" i="1"/>
  <c r="E20" i="1"/>
  <c r="D20" i="1"/>
  <c r="P20" i="1"/>
  <c r="AZ21" i="1"/>
  <c r="AJ21" i="1"/>
  <c r="S21" i="1"/>
  <c r="BA21" i="1"/>
  <c r="AB21" i="1"/>
  <c r="AK21" i="1"/>
  <c r="T21" i="1"/>
  <c r="BB21" i="1"/>
  <c r="AC21" i="1"/>
  <c r="AL21" i="1"/>
  <c r="U21" i="1"/>
  <c r="BC21" i="1"/>
  <c r="AD21" i="1"/>
  <c r="AM21" i="1"/>
  <c r="V21" i="1"/>
  <c r="BD21" i="1"/>
  <c r="AE21" i="1"/>
  <c r="AN21" i="1"/>
  <c r="W21" i="1"/>
  <c r="BE21" i="1"/>
  <c r="AF21" i="1"/>
  <c r="AO21" i="1"/>
  <c r="X21" i="1"/>
  <c r="BF21" i="1"/>
  <c r="AG21" i="1"/>
  <c r="AX21" i="1"/>
  <c r="Y21" i="1"/>
  <c r="K21" i="1"/>
  <c r="J21" i="1"/>
  <c r="L21" i="1"/>
  <c r="B21" i="1"/>
  <c r="E21" i="1"/>
  <c r="D21" i="1"/>
  <c r="P21" i="1"/>
  <c r="AZ22" i="1"/>
  <c r="AR22" i="1"/>
  <c r="S22" i="1"/>
  <c r="BA22" i="1"/>
  <c r="AB22" i="1"/>
  <c r="AS22" i="1"/>
  <c r="T22" i="1"/>
  <c r="BB22" i="1"/>
  <c r="AC22" i="1"/>
  <c r="AT22" i="1"/>
  <c r="U22" i="1"/>
  <c r="BC22" i="1"/>
  <c r="AD22" i="1"/>
  <c r="AU22" i="1"/>
  <c r="V22" i="1"/>
  <c r="BD22" i="1"/>
  <c r="AE22" i="1"/>
  <c r="AV22" i="1"/>
  <c r="W22" i="1"/>
  <c r="BE22" i="1"/>
  <c r="AF22" i="1"/>
  <c r="AW22" i="1"/>
  <c r="X22" i="1"/>
  <c r="BF22" i="1"/>
  <c r="AG22" i="1"/>
  <c r="AX22" i="1"/>
  <c r="Y22" i="1"/>
  <c r="K22" i="1"/>
  <c r="J22" i="1"/>
  <c r="L22" i="1"/>
  <c r="B22" i="1"/>
  <c r="E22" i="1"/>
  <c r="D22" i="1"/>
  <c r="P22" i="1"/>
  <c r="AZ23" i="1"/>
  <c r="AJ23" i="1"/>
  <c r="S23" i="1"/>
  <c r="BA23" i="1"/>
  <c r="AB23" i="1"/>
  <c r="AK23" i="1"/>
  <c r="T23" i="1"/>
  <c r="BB23" i="1"/>
  <c r="AC23" i="1"/>
  <c r="AL23" i="1"/>
  <c r="U23" i="1"/>
  <c r="BC23" i="1"/>
  <c r="AD23" i="1"/>
  <c r="AM23" i="1"/>
  <c r="V23" i="1"/>
  <c r="BD23" i="1"/>
  <c r="AE23" i="1"/>
  <c r="AN23" i="1"/>
  <c r="W23" i="1"/>
  <c r="BE23" i="1"/>
  <c r="AF23" i="1"/>
  <c r="AO23" i="1"/>
  <c r="X23" i="1"/>
  <c r="BF23" i="1"/>
  <c r="AG23" i="1"/>
  <c r="AX23" i="1"/>
  <c r="Y23" i="1"/>
  <c r="K23" i="1"/>
  <c r="J23" i="1"/>
  <c r="L23" i="1"/>
  <c r="B23" i="1"/>
  <c r="E23" i="1"/>
  <c r="D23" i="1"/>
  <c r="P23" i="1"/>
  <c r="AZ24" i="1"/>
  <c r="AJ24" i="1"/>
  <c r="S24" i="1"/>
  <c r="BA24" i="1"/>
  <c r="AB24" i="1"/>
  <c r="AK24" i="1"/>
  <c r="T24" i="1"/>
  <c r="BB24" i="1"/>
  <c r="AC24" i="1"/>
  <c r="AL24" i="1"/>
  <c r="U24" i="1"/>
  <c r="BC24" i="1"/>
  <c r="AD24" i="1"/>
  <c r="AM24" i="1"/>
  <c r="V24" i="1"/>
  <c r="BD24" i="1"/>
  <c r="AE24" i="1"/>
  <c r="AN24" i="1"/>
  <c r="W24" i="1"/>
  <c r="BE24" i="1"/>
  <c r="AF24" i="1"/>
  <c r="AO24" i="1"/>
  <c r="X24" i="1"/>
  <c r="BF24" i="1"/>
  <c r="AG24" i="1"/>
  <c r="AX24" i="1"/>
  <c r="Y24" i="1"/>
  <c r="K24" i="1"/>
  <c r="J24" i="1"/>
  <c r="L24" i="1"/>
  <c r="B24" i="1"/>
  <c r="E24" i="1"/>
  <c r="D24" i="1"/>
  <c r="P24" i="1"/>
  <c r="AZ26" i="1"/>
  <c r="AJ26" i="1"/>
  <c r="S26" i="1"/>
  <c r="BA26" i="1"/>
  <c r="AB26" i="1"/>
  <c r="AK26" i="1"/>
  <c r="T26" i="1"/>
  <c r="BB26" i="1"/>
  <c r="AC26" i="1"/>
  <c r="AL26" i="1"/>
  <c r="U26" i="1"/>
  <c r="BC26" i="1"/>
  <c r="AD26" i="1"/>
  <c r="AM26" i="1"/>
  <c r="V26" i="1"/>
  <c r="BD26" i="1"/>
  <c r="AE26" i="1"/>
  <c r="AN26" i="1"/>
  <c r="W26" i="1"/>
  <c r="BE26" i="1"/>
  <c r="AF26" i="1"/>
  <c r="AO26" i="1"/>
  <c r="X26" i="1"/>
  <c r="BF26" i="1"/>
  <c r="AG26" i="1"/>
  <c r="AX26" i="1"/>
  <c r="Y26" i="1"/>
  <c r="K26" i="1"/>
  <c r="J26" i="1"/>
  <c r="L26" i="1"/>
  <c r="B26" i="1"/>
  <c r="E26" i="1"/>
  <c r="D26" i="1"/>
  <c r="P26" i="1"/>
  <c r="AZ27" i="1"/>
  <c r="AJ27" i="1"/>
  <c r="S27" i="1"/>
  <c r="BA27" i="1"/>
  <c r="AB27" i="1"/>
  <c r="AK27" i="1"/>
  <c r="T27" i="1"/>
  <c r="BB27" i="1"/>
  <c r="AC27" i="1"/>
  <c r="AL27" i="1"/>
  <c r="U27" i="1"/>
  <c r="BC27" i="1"/>
  <c r="AD27" i="1"/>
  <c r="AM27" i="1"/>
  <c r="V27" i="1"/>
  <c r="BD27" i="1"/>
  <c r="AE27" i="1"/>
  <c r="AN27" i="1"/>
  <c r="W27" i="1"/>
  <c r="BE27" i="1"/>
  <c r="AF27" i="1"/>
  <c r="AO27" i="1"/>
  <c r="X27" i="1"/>
  <c r="BF27" i="1"/>
  <c r="AG27" i="1"/>
  <c r="AX27" i="1"/>
  <c r="Y27" i="1"/>
  <c r="K27" i="1"/>
  <c r="J27" i="1"/>
  <c r="L27" i="1"/>
  <c r="B27" i="1"/>
  <c r="E27" i="1"/>
  <c r="D27" i="1"/>
  <c r="P27" i="1"/>
  <c r="AZ28" i="1"/>
  <c r="AJ28" i="1"/>
  <c r="S28" i="1"/>
  <c r="BA28" i="1"/>
  <c r="AB28" i="1"/>
  <c r="AK28" i="1"/>
  <c r="T28" i="1"/>
  <c r="BB28" i="1"/>
  <c r="AC28" i="1"/>
  <c r="AL28" i="1"/>
  <c r="U28" i="1"/>
  <c r="BC28" i="1"/>
  <c r="AD28" i="1"/>
  <c r="AM28" i="1"/>
  <c r="V28" i="1"/>
  <c r="BD28" i="1"/>
  <c r="AE28" i="1"/>
  <c r="AN28" i="1"/>
  <c r="W28" i="1"/>
  <c r="BE28" i="1"/>
  <c r="AF28" i="1"/>
  <c r="AO28" i="1"/>
  <c r="X28" i="1"/>
  <c r="BF28" i="1"/>
  <c r="AG28" i="1"/>
  <c r="AX28" i="1"/>
  <c r="Y28" i="1"/>
  <c r="K28" i="1"/>
  <c r="J28" i="1"/>
  <c r="L28" i="1"/>
  <c r="B28" i="1"/>
  <c r="E28" i="1"/>
  <c r="D28" i="1"/>
  <c r="P28" i="1"/>
  <c r="AZ29" i="1"/>
  <c r="AJ29" i="1"/>
  <c r="S29" i="1"/>
  <c r="BA29" i="1"/>
  <c r="AB29" i="1"/>
  <c r="AK29" i="1"/>
  <c r="T29" i="1"/>
  <c r="BB29" i="1"/>
  <c r="AC29" i="1"/>
  <c r="AL29" i="1"/>
  <c r="U29" i="1"/>
  <c r="BC29" i="1"/>
  <c r="AD29" i="1"/>
  <c r="AM29" i="1"/>
  <c r="V29" i="1"/>
  <c r="BD29" i="1"/>
  <c r="AE29" i="1"/>
  <c r="AN29" i="1"/>
  <c r="W29" i="1"/>
  <c r="BE29" i="1"/>
  <c r="AF29" i="1"/>
  <c r="AO29" i="1"/>
  <c r="X29" i="1"/>
  <c r="BF29" i="1"/>
  <c r="AG29" i="1"/>
  <c r="AX29" i="1"/>
  <c r="Y29" i="1"/>
  <c r="K29" i="1"/>
  <c r="J29" i="1"/>
  <c r="L29" i="1"/>
  <c r="B29" i="1"/>
  <c r="E29" i="1"/>
  <c r="D29" i="1"/>
  <c r="P29" i="1"/>
  <c r="AZ30" i="1"/>
  <c r="AR30" i="1"/>
  <c r="S30" i="1"/>
  <c r="BA30" i="1"/>
  <c r="AB30" i="1"/>
  <c r="AS30" i="1"/>
  <c r="T30" i="1"/>
  <c r="BB30" i="1"/>
  <c r="AC30" i="1"/>
  <c r="AT30" i="1"/>
  <c r="U30" i="1"/>
  <c r="BC30" i="1"/>
  <c r="AD30" i="1"/>
  <c r="AU30" i="1"/>
  <c r="V30" i="1"/>
  <c r="BD30" i="1"/>
  <c r="AE30" i="1"/>
  <c r="AV30" i="1"/>
  <c r="W30" i="1"/>
  <c r="BE30" i="1"/>
  <c r="AF30" i="1"/>
  <c r="AW30" i="1"/>
  <c r="X30" i="1"/>
  <c r="BF30" i="1"/>
  <c r="AG30" i="1"/>
  <c r="AX30" i="1"/>
  <c r="Y30" i="1"/>
  <c r="K30" i="1"/>
  <c r="J30" i="1"/>
  <c r="L30" i="1"/>
  <c r="P30" i="1"/>
  <c r="AZ31" i="1"/>
  <c r="AJ31" i="1"/>
  <c r="S31" i="1"/>
  <c r="BA31" i="1"/>
  <c r="AB31" i="1"/>
  <c r="AS31" i="1"/>
  <c r="T31" i="1"/>
  <c r="BB31" i="1"/>
  <c r="AC31" i="1"/>
  <c r="AL31" i="1"/>
  <c r="U31" i="1"/>
  <c r="BC31" i="1"/>
  <c r="AD31" i="1"/>
  <c r="AM31" i="1"/>
  <c r="V31" i="1"/>
  <c r="BD31" i="1"/>
  <c r="AE31" i="1"/>
  <c r="AN31" i="1"/>
  <c r="W31" i="1"/>
  <c r="BE31" i="1"/>
  <c r="AF31" i="1"/>
  <c r="AO31" i="1"/>
  <c r="X31" i="1"/>
  <c r="BF31" i="1"/>
  <c r="AG31" i="1"/>
  <c r="AX31" i="1"/>
  <c r="Y31" i="1"/>
  <c r="K31" i="1"/>
  <c r="J31" i="1"/>
  <c r="L31" i="1"/>
  <c r="B31" i="1"/>
  <c r="E31" i="1"/>
  <c r="D31" i="1"/>
  <c r="P31" i="1"/>
  <c r="AZ32" i="1"/>
  <c r="AJ32" i="1"/>
  <c r="S32" i="1"/>
  <c r="BA32" i="1"/>
  <c r="AB32" i="1"/>
  <c r="AS32" i="1"/>
  <c r="T32" i="1"/>
  <c r="BB32" i="1"/>
  <c r="AC32" i="1"/>
  <c r="AL32" i="1"/>
  <c r="U32" i="1"/>
  <c r="BC32" i="1"/>
  <c r="AD32" i="1"/>
  <c r="AM32" i="1"/>
  <c r="V32" i="1"/>
  <c r="BD32" i="1"/>
  <c r="AE32" i="1"/>
  <c r="AN32" i="1"/>
  <c r="W32" i="1"/>
  <c r="BE32" i="1"/>
  <c r="AF32" i="1"/>
  <c r="AO32" i="1"/>
  <c r="X32" i="1"/>
  <c r="BF32" i="1"/>
  <c r="AG32" i="1"/>
  <c r="AX32" i="1"/>
  <c r="Y32" i="1"/>
  <c r="K32" i="1"/>
  <c r="J32" i="1"/>
  <c r="L32" i="1"/>
  <c r="B32" i="1"/>
  <c r="E32" i="1"/>
  <c r="D32" i="1"/>
  <c r="P32" i="1"/>
  <c r="AZ33" i="1"/>
  <c r="AJ33" i="1"/>
  <c r="S33" i="1"/>
  <c r="BA33" i="1"/>
  <c r="AB33" i="1"/>
  <c r="T33" i="1"/>
  <c r="BB33" i="1"/>
  <c r="AC33" i="1"/>
  <c r="AL33" i="1"/>
  <c r="U33" i="1"/>
  <c r="BC33" i="1"/>
  <c r="AD33" i="1"/>
  <c r="AM33" i="1"/>
  <c r="V33" i="1"/>
  <c r="BD33" i="1"/>
  <c r="AE33" i="1"/>
  <c r="AN33" i="1"/>
  <c r="W33" i="1"/>
  <c r="BE33" i="1"/>
  <c r="AF33" i="1"/>
  <c r="AO33" i="1"/>
  <c r="X33" i="1"/>
  <c r="BF33" i="1"/>
  <c r="AG33" i="1"/>
  <c r="AX33" i="1"/>
  <c r="Y33" i="1"/>
  <c r="K33" i="1"/>
  <c r="J33" i="1"/>
  <c r="L33" i="1"/>
  <c r="P33" i="1"/>
  <c r="AZ34" i="1"/>
  <c r="AJ34" i="1"/>
  <c r="S34" i="1"/>
  <c r="BA34" i="1"/>
  <c r="AB34" i="1"/>
  <c r="AS34" i="1"/>
  <c r="T34" i="1"/>
  <c r="BB34" i="1"/>
  <c r="AC34" i="1"/>
  <c r="AL34" i="1"/>
  <c r="U34" i="1"/>
  <c r="BC34" i="1"/>
  <c r="AD34" i="1"/>
  <c r="AM34" i="1"/>
  <c r="V34" i="1"/>
  <c r="BD34" i="1"/>
  <c r="AE34" i="1"/>
  <c r="AN34" i="1"/>
  <c r="W34" i="1"/>
  <c r="BE34" i="1"/>
  <c r="AF34" i="1"/>
  <c r="AO34" i="1"/>
  <c r="X34" i="1"/>
  <c r="BF34" i="1"/>
  <c r="AG34" i="1"/>
  <c r="AX34" i="1"/>
  <c r="Y34" i="1"/>
  <c r="K34" i="1"/>
  <c r="J34" i="1"/>
  <c r="L34" i="1"/>
  <c r="B34" i="1"/>
  <c r="E34" i="1"/>
  <c r="D34" i="1"/>
  <c r="P34" i="1"/>
  <c r="AZ35" i="1"/>
  <c r="AJ35" i="1"/>
  <c r="S35" i="1"/>
  <c r="BA35" i="1"/>
  <c r="AB35" i="1"/>
  <c r="AS35" i="1"/>
  <c r="T35" i="1"/>
  <c r="BB35" i="1"/>
  <c r="AC35" i="1"/>
  <c r="AL35" i="1"/>
  <c r="U35" i="1"/>
  <c r="BC35" i="1"/>
  <c r="AD35" i="1"/>
  <c r="AM35" i="1"/>
  <c r="V35" i="1"/>
  <c r="BD35" i="1"/>
  <c r="AE35" i="1"/>
  <c r="AN35" i="1"/>
  <c r="W35" i="1"/>
  <c r="BE35" i="1"/>
  <c r="AF35" i="1"/>
  <c r="AO35" i="1"/>
  <c r="X35" i="1"/>
  <c r="BF35" i="1"/>
  <c r="AG35" i="1"/>
  <c r="AX35" i="1"/>
  <c r="Y35" i="1"/>
  <c r="K35" i="1"/>
  <c r="J35" i="1"/>
  <c r="L35" i="1"/>
  <c r="B35" i="1"/>
  <c r="E35" i="1"/>
  <c r="D35" i="1"/>
  <c r="P35" i="1"/>
  <c r="AZ36" i="1"/>
  <c r="AJ36" i="1"/>
  <c r="S36" i="1"/>
  <c r="BA36" i="1"/>
  <c r="AB36" i="1"/>
  <c r="AK36" i="1"/>
  <c r="T36" i="1"/>
  <c r="BB36" i="1"/>
  <c r="AC36" i="1"/>
  <c r="AL36" i="1"/>
  <c r="U36" i="1"/>
  <c r="BC36" i="1"/>
  <c r="AD36" i="1"/>
  <c r="AM36" i="1"/>
  <c r="V36" i="1"/>
  <c r="BD36" i="1"/>
  <c r="AE36" i="1"/>
  <c r="AN36" i="1"/>
  <c r="W36" i="1"/>
  <c r="BE36" i="1"/>
  <c r="AF36" i="1"/>
  <c r="AO36" i="1"/>
  <c r="X36" i="1"/>
  <c r="BF36" i="1"/>
  <c r="AG36" i="1"/>
  <c r="AX36" i="1"/>
  <c r="Y36" i="1"/>
  <c r="K36" i="1"/>
  <c r="J36" i="1"/>
  <c r="L36" i="1"/>
  <c r="B36" i="1"/>
  <c r="E36" i="1"/>
  <c r="D36" i="1"/>
  <c r="P36" i="1"/>
  <c r="AZ37" i="1"/>
  <c r="AJ37" i="1"/>
  <c r="S37" i="1"/>
  <c r="BA37" i="1"/>
  <c r="AB37" i="1"/>
  <c r="AK37" i="1"/>
  <c r="T37" i="1"/>
  <c r="BB37" i="1"/>
  <c r="AC37" i="1"/>
  <c r="AL37" i="1"/>
  <c r="U37" i="1"/>
  <c r="BC37" i="1"/>
  <c r="AD37" i="1"/>
  <c r="AM37" i="1"/>
  <c r="V37" i="1"/>
  <c r="BD37" i="1"/>
  <c r="AE37" i="1"/>
  <c r="AN37" i="1"/>
  <c r="W37" i="1"/>
  <c r="BE37" i="1"/>
  <c r="AF37" i="1"/>
  <c r="AO37" i="1"/>
  <c r="X37" i="1"/>
  <c r="BF37" i="1"/>
  <c r="AG37" i="1"/>
  <c r="AX37" i="1"/>
  <c r="Y37" i="1"/>
  <c r="K37" i="1"/>
  <c r="J37" i="1"/>
  <c r="L37" i="1"/>
  <c r="B37" i="1"/>
  <c r="E37" i="1"/>
  <c r="D37" i="1"/>
  <c r="P37" i="1"/>
  <c r="AZ38" i="1"/>
  <c r="AR38" i="1"/>
  <c r="S38" i="1"/>
  <c r="BA38" i="1"/>
  <c r="AB38" i="1"/>
  <c r="AS38" i="1"/>
  <c r="T38" i="1"/>
  <c r="BB38" i="1"/>
  <c r="AC38" i="1"/>
  <c r="AT38" i="1"/>
  <c r="U38" i="1"/>
  <c r="BC38" i="1"/>
  <c r="AD38" i="1"/>
  <c r="AU38" i="1"/>
  <c r="V38" i="1"/>
  <c r="BD38" i="1"/>
  <c r="AE38" i="1"/>
  <c r="AV38" i="1"/>
  <c r="W38" i="1"/>
  <c r="BE38" i="1"/>
  <c r="AF38" i="1"/>
  <c r="AW38" i="1"/>
  <c r="X38" i="1"/>
  <c r="BF38" i="1"/>
  <c r="AG38" i="1"/>
  <c r="AX38" i="1"/>
  <c r="Y38" i="1"/>
  <c r="K38" i="1"/>
  <c r="J38" i="1"/>
  <c r="L38" i="1"/>
  <c r="P38" i="1"/>
  <c r="AZ39" i="1"/>
  <c r="AJ39" i="1"/>
  <c r="S39" i="1"/>
  <c r="BA39" i="1"/>
  <c r="AB39" i="1"/>
  <c r="AK39" i="1"/>
  <c r="T39" i="1"/>
  <c r="BB39" i="1"/>
  <c r="AC39" i="1"/>
  <c r="AL39" i="1"/>
  <c r="U39" i="1"/>
  <c r="BC39" i="1"/>
  <c r="AD39" i="1"/>
  <c r="AM39" i="1"/>
  <c r="V39" i="1"/>
  <c r="BD39" i="1"/>
  <c r="AE39" i="1"/>
  <c r="AN39" i="1"/>
  <c r="W39" i="1"/>
  <c r="BE39" i="1"/>
  <c r="AF39" i="1"/>
  <c r="AO39" i="1"/>
  <c r="X39" i="1"/>
  <c r="BF39" i="1"/>
  <c r="AG39" i="1"/>
  <c r="AX39" i="1"/>
  <c r="Y39" i="1"/>
  <c r="K39" i="1"/>
  <c r="J39" i="1"/>
  <c r="L39" i="1"/>
  <c r="B39" i="1"/>
  <c r="E39" i="1"/>
  <c r="D39" i="1"/>
  <c r="P39" i="1"/>
  <c r="AZ40" i="1"/>
  <c r="AR40" i="1"/>
  <c r="S40" i="1"/>
  <c r="BA40" i="1"/>
  <c r="AB40" i="1"/>
  <c r="AS40" i="1"/>
  <c r="T40" i="1"/>
  <c r="BB40" i="1"/>
  <c r="AC40" i="1"/>
  <c r="AT40" i="1"/>
  <c r="U40" i="1"/>
  <c r="BC40" i="1"/>
  <c r="AD40" i="1"/>
  <c r="AU40" i="1"/>
  <c r="V40" i="1"/>
  <c r="BD40" i="1"/>
  <c r="AE40" i="1"/>
  <c r="AV40" i="1"/>
  <c r="W40" i="1"/>
  <c r="BE40" i="1"/>
  <c r="AF40" i="1"/>
  <c r="AW40" i="1"/>
  <c r="X40" i="1"/>
  <c r="BF40" i="1"/>
  <c r="AG40" i="1"/>
  <c r="AX40" i="1"/>
  <c r="Y40" i="1"/>
  <c r="K40" i="1"/>
  <c r="J40" i="1"/>
  <c r="L40" i="1"/>
  <c r="P40" i="1"/>
  <c r="AZ41" i="1"/>
  <c r="AJ41" i="1"/>
  <c r="S41" i="1"/>
  <c r="BA41" i="1"/>
  <c r="AB41" i="1"/>
  <c r="AK41" i="1"/>
  <c r="T41" i="1"/>
  <c r="BB41" i="1"/>
  <c r="AC41" i="1"/>
  <c r="AL41" i="1"/>
  <c r="U41" i="1"/>
  <c r="BC41" i="1"/>
  <c r="AD41" i="1"/>
  <c r="AM41" i="1"/>
  <c r="V41" i="1"/>
  <c r="BD41" i="1"/>
  <c r="AE41" i="1"/>
  <c r="AN41" i="1"/>
  <c r="W41" i="1"/>
  <c r="BE41" i="1"/>
  <c r="AF41" i="1"/>
  <c r="AO41" i="1"/>
  <c r="X41" i="1"/>
  <c r="BF41" i="1"/>
  <c r="AG41" i="1"/>
  <c r="AX41" i="1"/>
  <c r="Y41" i="1"/>
  <c r="K41" i="1"/>
  <c r="J41" i="1"/>
  <c r="L41" i="1"/>
  <c r="B41" i="1"/>
  <c r="E41" i="1"/>
  <c r="D41" i="1"/>
  <c r="P41" i="1"/>
  <c r="AZ42" i="1"/>
  <c r="AJ42" i="1"/>
  <c r="S42" i="1"/>
  <c r="BA42" i="1"/>
  <c r="AB42" i="1"/>
  <c r="AS42" i="1"/>
  <c r="T42" i="1"/>
  <c r="BB42" i="1"/>
  <c r="AC42" i="1"/>
  <c r="AL42" i="1"/>
  <c r="U42" i="1"/>
  <c r="BC42" i="1"/>
  <c r="AD42" i="1"/>
  <c r="AM42" i="1"/>
  <c r="V42" i="1"/>
  <c r="BD42" i="1"/>
  <c r="AE42" i="1"/>
  <c r="AN42" i="1"/>
  <c r="W42" i="1"/>
  <c r="BE42" i="1"/>
  <c r="AF42" i="1"/>
  <c r="AO42" i="1"/>
  <c r="X42" i="1"/>
  <c r="BF42" i="1"/>
  <c r="AG42" i="1"/>
  <c r="AX42" i="1"/>
  <c r="Y42" i="1"/>
  <c r="K42" i="1"/>
  <c r="J42" i="1"/>
  <c r="L42" i="1"/>
  <c r="B42" i="1"/>
  <c r="E42" i="1"/>
  <c r="D42" i="1"/>
  <c r="P42" i="1"/>
  <c r="AZ43" i="1"/>
  <c r="AJ43" i="1"/>
  <c r="S43" i="1"/>
  <c r="BA43" i="1"/>
  <c r="AB43" i="1"/>
  <c r="AS43" i="1"/>
  <c r="T43" i="1"/>
  <c r="BB43" i="1"/>
  <c r="AC43" i="1"/>
  <c r="AL43" i="1"/>
  <c r="U43" i="1"/>
  <c r="BC43" i="1"/>
  <c r="AD43" i="1"/>
  <c r="AM43" i="1"/>
  <c r="V43" i="1"/>
  <c r="BD43" i="1"/>
  <c r="AE43" i="1"/>
  <c r="AN43" i="1"/>
  <c r="W43" i="1"/>
  <c r="BE43" i="1"/>
  <c r="AF43" i="1"/>
  <c r="AO43" i="1"/>
  <c r="X43" i="1"/>
  <c r="BF43" i="1"/>
  <c r="AG43" i="1"/>
  <c r="AX43" i="1"/>
  <c r="Y43" i="1"/>
  <c r="K43" i="1"/>
  <c r="J43" i="1"/>
  <c r="L43" i="1"/>
  <c r="B43" i="1"/>
  <c r="E43" i="1"/>
  <c r="D43" i="1"/>
  <c r="P43" i="1"/>
  <c r="AZ44" i="1"/>
  <c r="AJ44" i="1"/>
  <c r="S44" i="1"/>
  <c r="BA44" i="1"/>
  <c r="AB44" i="1"/>
  <c r="AK44" i="1"/>
  <c r="T44" i="1"/>
  <c r="BB44" i="1"/>
  <c r="AC44" i="1"/>
  <c r="AL44" i="1"/>
  <c r="U44" i="1"/>
  <c r="BC44" i="1"/>
  <c r="AD44" i="1"/>
  <c r="AM44" i="1"/>
  <c r="V44" i="1"/>
  <c r="BD44" i="1"/>
  <c r="AE44" i="1"/>
  <c r="AN44" i="1"/>
  <c r="W44" i="1"/>
  <c r="BE44" i="1"/>
  <c r="AF44" i="1"/>
  <c r="AO44" i="1"/>
  <c r="X44" i="1"/>
  <c r="BF44" i="1"/>
  <c r="AG44" i="1"/>
  <c r="AX44" i="1"/>
  <c r="Y44" i="1"/>
  <c r="K44" i="1"/>
  <c r="J44" i="1"/>
  <c r="L44" i="1"/>
  <c r="B44" i="1"/>
  <c r="E44" i="1"/>
  <c r="D44" i="1"/>
  <c r="P44" i="1"/>
  <c r="AZ45" i="1"/>
  <c r="AJ45" i="1"/>
  <c r="S45" i="1"/>
  <c r="BA45" i="1"/>
  <c r="AB45" i="1"/>
  <c r="AK45" i="1"/>
  <c r="T45" i="1"/>
  <c r="BB45" i="1"/>
  <c r="AC45" i="1"/>
  <c r="AL45" i="1"/>
  <c r="U45" i="1"/>
  <c r="BC45" i="1"/>
  <c r="AD45" i="1"/>
  <c r="AM45" i="1"/>
  <c r="V45" i="1"/>
  <c r="BD45" i="1"/>
  <c r="AE45" i="1"/>
  <c r="AN45" i="1"/>
  <c r="W45" i="1"/>
  <c r="BE45" i="1"/>
  <c r="AF45" i="1"/>
  <c r="AO45" i="1"/>
  <c r="X45" i="1"/>
  <c r="BF45" i="1"/>
  <c r="AG45" i="1"/>
  <c r="AX45" i="1"/>
  <c r="Y45" i="1"/>
  <c r="K45" i="1"/>
  <c r="J45" i="1"/>
  <c r="L45" i="1"/>
  <c r="B45" i="1"/>
  <c r="E45" i="1"/>
  <c r="D45" i="1"/>
  <c r="P45" i="1"/>
  <c r="AZ46" i="1"/>
  <c r="AJ46" i="1"/>
  <c r="S46" i="1"/>
  <c r="BA46" i="1"/>
  <c r="AB46" i="1"/>
  <c r="AS46" i="1"/>
  <c r="T46" i="1"/>
  <c r="BB46" i="1"/>
  <c r="AC46" i="1"/>
  <c r="AL46" i="1"/>
  <c r="U46" i="1"/>
  <c r="BC46" i="1"/>
  <c r="AD46" i="1"/>
  <c r="AM46" i="1"/>
  <c r="V46" i="1"/>
  <c r="BD46" i="1"/>
  <c r="AE46" i="1"/>
  <c r="AN46" i="1"/>
  <c r="W46" i="1"/>
  <c r="BE46" i="1"/>
  <c r="AF46" i="1"/>
  <c r="AO46" i="1"/>
  <c r="X46" i="1"/>
  <c r="BF46" i="1"/>
  <c r="AG46" i="1"/>
  <c r="AX46" i="1"/>
  <c r="Y46" i="1"/>
  <c r="K46" i="1"/>
  <c r="J46" i="1"/>
  <c r="L46" i="1"/>
  <c r="B46" i="1"/>
  <c r="E46" i="1"/>
  <c r="D46" i="1"/>
  <c r="P46" i="1"/>
  <c r="AZ47" i="1"/>
  <c r="AJ47" i="1"/>
  <c r="S47" i="1"/>
  <c r="BA47" i="1"/>
  <c r="AB47" i="1"/>
  <c r="AS47" i="1"/>
  <c r="T47" i="1"/>
  <c r="BB47" i="1"/>
  <c r="AC47" i="1"/>
  <c r="AL47" i="1"/>
  <c r="U47" i="1"/>
  <c r="BC47" i="1"/>
  <c r="AD47" i="1"/>
  <c r="AM47" i="1"/>
  <c r="V47" i="1"/>
  <c r="BD47" i="1"/>
  <c r="AE47" i="1"/>
  <c r="AN47" i="1"/>
  <c r="W47" i="1"/>
  <c r="BE47" i="1"/>
  <c r="AF47" i="1"/>
  <c r="AO47" i="1"/>
  <c r="X47" i="1"/>
  <c r="BF47" i="1"/>
  <c r="AG47" i="1"/>
  <c r="AX47" i="1"/>
  <c r="Y47" i="1"/>
  <c r="K47" i="1"/>
  <c r="J47" i="1"/>
  <c r="L47" i="1"/>
  <c r="B47" i="1"/>
  <c r="E47" i="1"/>
  <c r="D47" i="1"/>
  <c r="P47" i="1"/>
  <c r="AZ48" i="1"/>
  <c r="AJ48" i="1"/>
  <c r="S48" i="1"/>
  <c r="BA48" i="1"/>
  <c r="AB48" i="1"/>
  <c r="AS48" i="1"/>
  <c r="T48" i="1"/>
  <c r="BB48" i="1"/>
  <c r="AC48" i="1"/>
  <c r="AL48" i="1"/>
  <c r="U48" i="1"/>
  <c r="BC48" i="1"/>
  <c r="AD48" i="1"/>
  <c r="AM48" i="1"/>
  <c r="V48" i="1"/>
  <c r="BD48" i="1"/>
  <c r="AE48" i="1"/>
  <c r="AN48" i="1"/>
  <c r="W48" i="1"/>
  <c r="BE48" i="1"/>
  <c r="AF48" i="1"/>
  <c r="AO48" i="1"/>
  <c r="X48" i="1"/>
  <c r="BF48" i="1"/>
  <c r="AG48" i="1"/>
  <c r="AX48" i="1"/>
  <c r="Y48" i="1"/>
  <c r="K48" i="1"/>
  <c r="J48" i="1"/>
  <c r="L48" i="1"/>
  <c r="B48" i="1"/>
  <c r="E48" i="1"/>
  <c r="D48" i="1"/>
  <c r="P48" i="1"/>
  <c r="AZ50" i="1"/>
  <c r="AJ50" i="1"/>
  <c r="S50" i="1"/>
  <c r="BA50" i="1"/>
  <c r="AB50" i="1"/>
  <c r="AS50" i="1"/>
  <c r="T50" i="1"/>
  <c r="BB50" i="1"/>
  <c r="AC50" i="1"/>
  <c r="AL50" i="1"/>
  <c r="U50" i="1"/>
  <c r="BC50" i="1"/>
  <c r="AD50" i="1"/>
  <c r="AM50" i="1"/>
  <c r="V50" i="1"/>
  <c r="BD50" i="1"/>
  <c r="AE50" i="1"/>
  <c r="AN50" i="1"/>
  <c r="W50" i="1"/>
  <c r="BE50" i="1"/>
  <c r="AF50" i="1"/>
  <c r="AO50" i="1"/>
  <c r="X50" i="1"/>
  <c r="BF50" i="1"/>
  <c r="AG50" i="1"/>
  <c r="AX50" i="1"/>
  <c r="Y50" i="1"/>
  <c r="K50" i="1"/>
  <c r="J50" i="1"/>
  <c r="L50" i="1"/>
  <c r="B50" i="1"/>
  <c r="E50" i="1"/>
  <c r="D50" i="1"/>
  <c r="P50" i="1"/>
  <c r="AZ51" i="1"/>
  <c r="AJ51" i="1"/>
  <c r="S51" i="1"/>
  <c r="BA51" i="1"/>
  <c r="AB51" i="1"/>
  <c r="AK51" i="1"/>
  <c r="T51" i="1"/>
  <c r="BB51" i="1"/>
  <c r="AC51" i="1"/>
  <c r="AL51" i="1"/>
  <c r="U51" i="1"/>
  <c r="BC51" i="1"/>
  <c r="AD51" i="1"/>
  <c r="AM51" i="1"/>
  <c r="V51" i="1"/>
  <c r="BD51" i="1"/>
  <c r="AE51" i="1"/>
  <c r="AN51" i="1"/>
  <c r="W51" i="1"/>
  <c r="BE51" i="1"/>
  <c r="AF51" i="1"/>
  <c r="AO51" i="1"/>
  <c r="X51" i="1"/>
  <c r="BF51" i="1"/>
  <c r="AG51" i="1"/>
  <c r="AX51" i="1"/>
  <c r="Y51" i="1"/>
  <c r="K51" i="1"/>
  <c r="J51" i="1"/>
  <c r="L51" i="1"/>
  <c r="B51" i="1"/>
  <c r="E51" i="1"/>
  <c r="D51" i="1"/>
  <c r="P51" i="1"/>
  <c r="AZ52" i="1"/>
  <c r="AJ52" i="1"/>
  <c r="S52" i="1"/>
  <c r="BA52" i="1"/>
  <c r="AB52" i="1"/>
  <c r="AS52" i="1"/>
  <c r="T52" i="1"/>
  <c r="BB52" i="1"/>
  <c r="AC52" i="1"/>
  <c r="AL52" i="1"/>
  <c r="U52" i="1"/>
  <c r="BC52" i="1"/>
  <c r="AD52" i="1"/>
  <c r="AM52" i="1"/>
  <c r="V52" i="1"/>
  <c r="BD52" i="1"/>
  <c r="AE52" i="1"/>
  <c r="AN52" i="1"/>
  <c r="W52" i="1"/>
  <c r="BE52" i="1"/>
  <c r="AF52" i="1"/>
  <c r="AO52" i="1"/>
  <c r="X52" i="1"/>
  <c r="BF52" i="1"/>
  <c r="AG52" i="1"/>
  <c r="AX52" i="1"/>
  <c r="Y52" i="1"/>
  <c r="K52" i="1"/>
  <c r="J52" i="1"/>
  <c r="L52" i="1"/>
  <c r="B52" i="1"/>
  <c r="E52" i="1"/>
  <c r="D52" i="1"/>
  <c r="P52" i="1"/>
  <c r="AZ53" i="1"/>
  <c r="AJ53" i="1"/>
  <c r="S53" i="1"/>
  <c r="BA53" i="1"/>
  <c r="AB53" i="1"/>
  <c r="AK53" i="1"/>
  <c r="T53" i="1"/>
  <c r="BB53" i="1"/>
  <c r="AC53" i="1"/>
  <c r="AL53" i="1"/>
  <c r="U53" i="1"/>
  <c r="BC53" i="1"/>
  <c r="AD53" i="1"/>
  <c r="AM53" i="1"/>
  <c r="V53" i="1"/>
  <c r="BD53" i="1"/>
  <c r="AE53" i="1"/>
  <c r="AN53" i="1"/>
  <c r="W53" i="1"/>
  <c r="BE53" i="1"/>
  <c r="AF53" i="1"/>
  <c r="AO53" i="1"/>
  <c r="X53" i="1"/>
  <c r="BF53" i="1"/>
  <c r="AG53" i="1"/>
  <c r="AX53" i="1"/>
  <c r="Y53" i="1"/>
  <c r="K53" i="1"/>
  <c r="J53" i="1"/>
  <c r="L53" i="1"/>
  <c r="B53" i="1"/>
  <c r="E53" i="1"/>
  <c r="D53" i="1"/>
  <c r="P53" i="1"/>
  <c r="AZ54" i="1"/>
  <c r="AJ54" i="1"/>
  <c r="S54" i="1"/>
  <c r="BA54" i="1"/>
  <c r="AB54" i="1"/>
  <c r="AK54" i="1"/>
  <c r="T54" i="1"/>
  <c r="BB54" i="1"/>
  <c r="AC54" i="1"/>
  <c r="AL54" i="1"/>
  <c r="U54" i="1"/>
  <c r="BC54" i="1"/>
  <c r="AD54" i="1"/>
  <c r="AM54" i="1"/>
  <c r="V54" i="1"/>
  <c r="BD54" i="1"/>
  <c r="AE54" i="1"/>
  <c r="AN54" i="1"/>
  <c r="W54" i="1"/>
  <c r="BE54" i="1"/>
  <c r="AF54" i="1"/>
  <c r="AO54" i="1"/>
  <c r="X54" i="1"/>
  <c r="BF54" i="1"/>
  <c r="AG54" i="1"/>
  <c r="AX54" i="1"/>
  <c r="Y54" i="1"/>
  <c r="K54" i="1"/>
  <c r="J54" i="1"/>
  <c r="L54" i="1"/>
  <c r="B54" i="1"/>
  <c r="E54" i="1"/>
  <c r="D54" i="1"/>
  <c r="P54" i="1"/>
  <c r="AZ55" i="1"/>
  <c r="AR55" i="1"/>
  <c r="S55" i="1"/>
  <c r="BA55" i="1"/>
  <c r="AB55" i="1"/>
  <c r="AS55" i="1"/>
  <c r="T55" i="1"/>
  <c r="BB55" i="1"/>
  <c r="AC55" i="1"/>
  <c r="AT55" i="1"/>
  <c r="U55" i="1"/>
  <c r="BC55" i="1"/>
  <c r="AD55" i="1"/>
  <c r="AU55" i="1"/>
  <c r="V55" i="1"/>
  <c r="BD55" i="1"/>
  <c r="AE55" i="1"/>
  <c r="AV55" i="1"/>
  <c r="W55" i="1"/>
  <c r="BE55" i="1"/>
  <c r="AF55" i="1"/>
  <c r="AW55" i="1"/>
  <c r="X55" i="1"/>
  <c r="BF55" i="1"/>
  <c r="AG55" i="1"/>
  <c r="AX55" i="1"/>
  <c r="Y55" i="1"/>
  <c r="K55" i="1"/>
  <c r="J55" i="1"/>
  <c r="L55" i="1"/>
  <c r="P55" i="1"/>
  <c r="AZ56" i="1"/>
  <c r="AJ56" i="1"/>
  <c r="S56" i="1"/>
  <c r="BA56" i="1"/>
  <c r="AB56" i="1"/>
  <c r="AK56" i="1"/>
  <c r="T56" i="1"/>
  <c r="BB56" i="1"/>
  <c r="AC56" i="1"/>
  <c r="AL56" i="1"/>
  <c r="U56" i="1"/>
  <c r="BC56" i="1"/>
  <c r="AD56" i="1"/>
  <c r="AM56" i="1"/>
  <c r="V56" i="1"/>
  <c r="BD56" i="1"/>
  <c r="AE56" i="1"/>
  <c r="AN56" i="1"/>
  <c r="W56" i="1"/>
  <c r="BE56" i="1"/>
  <c r="AF56" i="1"/>
  <c r="X56" i="1"/>
  <c r="BF56" i="1"/>
  <c r="AG56" i="1"/>
  <c r="AX56" i="1"/>
  <c r="Y56" i="1"/>
  <c r="K56" i="1"/>
  <c r="J56" i="1"/>
  <c r="L56" i="1"/>
  <c r="P56" i="1"/>
  <c r="AZ57" i="1"/>
  <c r="AJ57" i="1"/>
  <c r="S57" i="1"/>
  <c r="BA57" i="1"/>
  <c r="AB57" i="1"/>
  <c r="AK57" i="1"/>
  <c r="T57" i="1"/>
  <c r="BB57" i="1"/>
  <c r="AC57" i="1"/>
  <c r="AL57" i="1"/>
  <c r="U57" i="1"/>
  <c r="BC57" i="1"/>
  <c r="AD57" i="1"/>
  <c r="AM57" i="1"/>
  <c r="V57" i="1"/>
  <c r="BD57" i="1"/>
  <c r="AE57" i="1"/>
  <c r="AN57" i="1"/>
  <c r="W57" i="1"/>
  <c r="BE57" i="1"/>
  <c r="AF57" i="1"/>
  <c r="X57" i="1"/>
  <c r="BF57" i="1"/>
  <c r="AG57" i="1"/>
  <c r="AX57" i="1"/>
  <c r="Y57" i="1"/>
  <c r="K57" i="1"/>
  <c r="J57" i="1"/>
  <c r="L57" i="1"/>
  <c r="P57" i="1"/>
  <c r="AZ58" i="1"/>
  <c r="AJ58" i="1"/>
  <c r="S58" i="1"/>
  <c r="BA58" i="1"/>
  <c r="AB58" i="1"/>
  <c r="AK58" i="1"/>
  <c r="T58" i="1"/>
  <c r="BB58" i="1"/>
  <c r="AC58" i="1"/>
  <c r="AL58" i="1"/>
  <c r="U58" i="1"/>
  <c r="BC58" i="1"/>
  <c r="AD58" i="1"/>
  <c r="AM58" i="1"/>
  <c r="V58" i="1"/>
  <c r="BD58" i="1"/>
  <c r="AE58" i="1"/>
  <c r="AN58" i="1"/>
  <c r="W58" i="1"/>
  <c r="BE58" i="1"/>
  <c r="AF58" i="1"/>
  <c r="X58" i="1"/>
  <c r="BF58" i="1"/>
  <c r="AG58" i="1"/>
  <c r="AX58" i="1"/>
  <c r="Y58" i="1"/>
  <c r="K58" i="1"/>
  <c r="J58" i="1"/>
  <c r="L58" i="1"/>
  <c r="P58" i="1"/>
  <c r="AZ59" i="1"/>
  <c r="AJ59" i="1"/>
  <c r="S59" i="1"/>
  <c r="BA59" i="1"/>
  <c r="AB59" i="1"/>
  <c r="AK59" i="1"/>
  <c r="T59" i="1"/>
  <c r="BB59" i="1"/>
  <c r="AC59" i="1"/>
  <c r="AL59" i="1"/>
  <c r="U59" i="1"/>
  <c r="BC59" i="1"/>
  <c r="AD59" i="1"/>
  <c r="AM59" i="1"/>
  <c r="V59" i="1"/>
  <c r="BD59" i="1"/>
  <c r="AE59" i="1"/>
  <c r="AN59" i="1"/>
  <c r="W59" i="1"/>
  <c r="BE59" i="1"/>
  <c r="AF59" i="1"/>
  <c r="X59" i="1"/>
  <c r="BF59" i="1"/>
  <c r="AG59" i="1"/>
  <c r="AX59" i="1"/>
  <c r="Y59" i="1"/>
  <c r="K59" i="1"/>
  <c r="J59" i="1"/>
  <c r="L59" i="1"/>
  <c r="B59" i="1"/>
  <c r="E59" i="1"/>
  <c r="D59" i="1"/>
  <c r="P59" i="1"/>
  <c r="AZ60" i="1"/>
  <c r="AJ60" i="1"/>
  <c r="S60" i="1"/>
  <c r="BA60" i="1"/>
  <c r="AB60" i="1"/>
  <c r="AK60" i="1"/>
  <c r="T60" i="1"/>
  <c r="BB60" i="1"/>
  <c r="AC60" i="1"/>
  <c r="AL60" i="1"/>
  <c r="U60" i="1"/>
  <c r="BC60" i="1"/>
  <c r="AD60" i="1"/>
  <c r="AM60" i="1"/>
  <c r="V60" i="1"/>
  <c r="BD60" i="1"/>
  <c r="AE60" i="1"/>
  <c r="AN60" i="1"/>
  <c r="W60" i="1"/>
  <c r="BE60" i="1"/>
  <c r="AF60" i="1"/>
  <c r="X60" i="1"/>
  <c r="BF60" i="1"/>
  <c r="AG60" i="1"/>
  <c r="AX60" i="1"/>
  <c r="Y60" i="1"/>
  <c r="K60" i="1"/>
  <c r="J60" i="1"/>
  <c r="L60" i="1"/>
  <c r="P60" i="1"/>
  <c r="AZ61" i="1"/>
  <c r="AJ61" i="1"/>
  <c r="S61" i="1"/>
  <c r="BA61" i="1"/>
  <c r="AB61" i="1"/>
  <c r="AK61" i="1"/>
  <c r="T61" i="1"/>
  <c r="BB61" i="1"/>
  <c r="AC61" i="1"/>
  <c r="AL61" i="1"/>
  <c r="U61" i="1"/>
  <c r="BC61" i="1"/>
  <c r="AD61" i="1"/>
  <c r="AM61" i="1"/>
  <c r="V61" i="1"/>
  <c r="BD61" i="1"/>
  <c r="AE61" i="1"/>
  <c r="AN61" i="1"/>
  <c r="W61" i="1"/>
  <c r="BE61" i="1"/>
  <c r="AF61" i="1"/>
  <c r="X61" i="1"/>
  <c r="BF61" i="1"/>
  <c r="AG61" i="1"/>
  <c r="AX61" i="1"/>
  <c r="Y61" i="1"/>
  <c r="K61" i="1"/>
  <c r="J61" i="1"/>
  <c r="L61" i="1"/>
  <c r="P61" i="1"/>
  <c r="AZ62" i="1"/>
  <c r="AJ62" i="1"/>
  <c r="S62" i="1"/>
  <c r="BA62" i="1"/>
  <c r="AB62" i="1"/>
  <c r="AK62" i="1"/>
  <c r="T62" i="1"/>
  <c r="BB62" i="1"/>
  <c r="AC62" i="1"/>
  <c r="AL62" i="1"/>
  <c r="U62" i="1"/>
  <c r="BC62" i="1"/>
  <c r="AD62" i="1"/>
  <c r="AM62" i="1"/>
  <c r="V62" i="1"/>
  <c r="BD62" i="1"/>
  <c r="AE62" i="1"/>
  <c r="AN62" i="1"/>
  <c r="W62" i="1"/>
  <c r="BE62" i="1"/>
  <c r="AF62" i="1"/>
  <c r="X62" i="1"/>
  <c r="BF62" i="1"/>
  <c r="AG62" i="1"/>
  <c r="AX62" i="1"/>
  <c r="Y62" i="1"/>
  <c r="K62" i="1"/>
  <c r="J62" i="1"/>
  <c r="L62" i="1"/>
  <c r="B62" i="1"/>
  <c r="E62" i="1"/>
  <c r="D62" i="1"/>
  <c r="P62" i="1"/>
  <c r="AZ63" i="1"/>
  <c r="AJ63" i="1"/>
  <c r="S63" i="1"/>
  <c r="BA63" i="1"/>
  <c r="AB63" i="1"/>
  <c r="AK63" i="1"/>
  <c r="T63" i="1"/>
  <c r="BB63" i="1"/>
  <c r="AC63" i="1"/>
  <c r="AL63" i="1"/>
  <c r="U63" i="1"/>
  <c r="BC63" i="1"/>
  <c r="AD63" i="1"/>
  <c r="AM63" i="1"/>
  <c r="V63" i="1"/>
  <c r="BD63" i="1"/>
  <c r="AE63" i="1"/>
  <c r="AN63" i="1"/>
  <c r="W63" i="1"/>
  <c r="BE63" i="1"/>
  <c r="AF63" i="1"/>
  <c r="X63" i="1"/>
  <c r="BF63" i="1"/>
  <c r="AG63" i="1"/>
  <c r="AX63" i="1"/>
  <c r="Y63" i="1"/>
  <c r="K63" i="1"/>
  <c r="J63" i="1"/>
  <c r="L63" i="1"/>
  <c r="P63" i="1"/>
  <c r="AZ64" i="1"/>
  <c r="AJ64" i="1"/>
  <c r="S64" i="1"/>
  <c r="BA64" i="1"/>
  <c r="AB64" i="1"/>
  <c r="AK64" i="1"/>
  <c r="T64" i="1"/>
  <c r="BB64" i="1"/>
  <c r="AC64" i="1"/>
  <c r="AL64" i="1"/>
  <c r="U64" i="1"/>
  <c r="BC64" i="1"/>
  <c r="AD64" i="1"/>
  <c r="AM64" i="1"/>
  <c r="V64" i="1"/>
  <c r="BD64" i="1"/>
  <c r="AE64" i="1"/>
  <c r="AN64" i="1"/>
  <c r="W64" i="1"/>
  <c r="BE64" i="1"/>
  <c r="AF64" i="1"/>
  <c r="X64" i="1"/>
  <c r="BF64" i="1"/>
  <c r="AG64" i="1"/>
  <c r="AX64" i="1"/>
  <c r="Y64" i="1"/>
  <c r="K64" i="1"/>
  <c r="J64" i="1"/>
  <c r="L64" i="1"/>
  <c r="P64" i="1"/>
  <c r="AZ65" i="1"/>
  <c r="AJ65" i="1"/>
  <c r="S65" i="1"/>
  <c r="BA65" i="1"/>
  <c r="AB65" i="1"/>
  <c r="AK65" i="1"/>
  <c r="T65" i="1"/>
  <c r="BB65" i="1"/>
  <c r="AC65" i="1"/>
  <c r="AL65" i="1"/>
  <c r="U65" i="1"/>
  <c r="BC65" i="1"/>
  <c r="AD65" i="1"/>
  <c r="AM65" i="1"/>
  <c r="V65" i="1"/>
  <c r="BD65" i="1"/>
  <c r="AE65" i="1"/>
  <c r="AN65" i="1"/>
  <c r="W65" i="1"/>
  <c r="BE65" i="1"/>
  <c r="AF65" i="1"/>
  <c r="X65" i="1"/>
  <c r="BF65" i="1"/>
  <c r="AG65" i="1"/>
  <c r="AX65" i="1"/>
  <c r="Y65" i="1"/>
  <c r="K65" i="1"/>
  <c r="J65" i="1"/>
  <c r="L65" i="1"/>
  <c r="B65" i="1"/>
  <c r="E65" i="1"/>
  <c r="D65" i="1"/>
  <c r="P65" i="1"/>
  <c r="AZ66" i="1"/>
  <c r="AJ66" i="1"/>
  <c r="S66" i="1"/>
  <c r="BA66" i="1"/>
  <c r="AB66" i="1"/>
  <c r="AK66" i="1"/>
  <c r="T66" i="1"/>
  <c r="BB66" i="1"/>
  <c r="AC66" i="1"/>
  <c r="AL66" i="1"/>
  <c r="U66" i="1"/>
  <c r="BC66" i="1"/>
  <c r="AD66" i="1"/>
  <c r="AM66" i="1"/>
  <c r="V66" i="1"/>
  <c r="BD66" i="1"/>
  <c r="AE66" i="1"/>
  <c r="AN66" i="1"/>
  <c r="W66" i="1"/>
  <c r="BE66" i="1"/>
  <c r="AF66" i="1"/>
  <c r="X66" i="1"/>
  <c r="BF66" i="1"/>
  <c r="AG66" i="1"/>
  <c r="AX66" i="1"/>
  <c r="Y66" i="1"/>
  <c r="K66" i="1"/>
  <c r="J66" i="1"/>
  <c r="L66" i="1"/>
  <c r="P66" i="1"/>
  <c r="AZ67" i="1"/>
  <c r="AJ67" i="1"/>
  <c r="S67" i="1"/>
  <c r="BA67" i="1"/>
  <c r="AB67" i="1"/>
  <c r="AK67" i="1"/>
  <c r="T67" i="1"/>
  <c r="BB67" i="1"/>
  <c r="AC67" i="1"/>
  <c r="AL67" i="1"/>
  <c r="U67" i="1"/>
  <c r="BC67" i="1"/>
  <c r="AD67" i="1"/>
  <c r="AM67" i="1"/>
  <c r="V67" i="1"/>
  <c r="BD67" i="1"/>
  <c r="AE67" i="1"/>
  <c r="AN67" i="1"/>
  <c r="W67" i="1"/>
  <c r="BE67" i="1"/>
  <c r="AF67" i="1"/>
  <c r="X67" i="1"/>
  <c r="BF67" i="1"/>
  <c r="AG67" i="1"/>
  <c r="AX67" i="1"/>
  <c r="Y67" i="1"/>
  <c r="K67" i="1"/>
  <c r="J67" i="1"/>
  <c r="L67" i="1"/>
  <c r="P67" i="1"/>
  <c r="AZ68" i="1"/>
  <c r="AJ68" i="1"/>
  <c r="S68" i="1"/>
  <c r="BA68" i="1"/>
  <c r="AB68" i="1"/>
  <c r="AK68" i="1"/>
  <c r="T68" i="1"/>
  <c r="BB68" i="1"/>
  <c r="AC68" i="1"/>
  <c r="AL68" i="1"/>
  <c r="U68" i="1"/>
  <c r="BC68" i="1"/>
  <c r="AD68" i="1"/>
  <c r="AM68" i="1"/>
  <c r="V68" i="1"/>
  <c r="BD68" i="1"/>
  <c r="AE68" i="1"/>
  <c r="AN68" i="1"/>
  <c r="W68" i="1"/>
  <c r="BE68" i="1"/>
  <c r="AF68" i="1"/>
  <c r="X68" i="1"/>
  <c r="BF68" i="1"/>
  <c r="AG68" i="1"/>
  <c r="AX68" i="1"/>
  <c r="Y68" i="1"/>
  <c r="K68" i="1"/>
  <c r="J68" i="1"/>
  <c r="L68" i="1"/>
  <c r="P68" i="1"/>
  <c r="AZ69" i="1"/>
  <c r="AJ69" i="1"/>
  <c r="S69" i="1"/>
  <c r="BA69" i="1"/>
  <c r="AB69" i="1"/>
  <c r="AK69" i="1"/>
  <c r="T69" i="1"/>
  <c r="BB69" i="1"/>
  <c r="AC69" i="1"/>
  <c r="AL69" i="1"/>
  <c r="U69" i="1"/>
  <c r="BC69" i="1"/>
  <c r="AD69" i="1"/>
  <c r="AM69" i="1"/>
  <c r="V69" i="1"/>
  <c r="BD69" i="1"/>
  <c r="AE69" i="1"/>
  <c r="AN69" i="1"/>
  <c r="W69" i="1"/>
  <c r="BE69" i="1"/>
  <c r="AF69" i="1"/>
  <c r="X69" i="1"/>
  <c r="BF69" i="1"/>
  <c r="AG69" i="1"/>
  <c r="AX69" i="1"/>
  <c r="Y69" i="1"/>
  <c r="K69" i="1"/>
  <c r="J69" i="1"/>
  <c r="L69" i="1"/>
  <c r="P69" i="1"/>
  <c r="AZ70" i="1"/>
  <c r="AJ70" i="1"/>
  <c r="S70" i="1"/>
  <c r="BA70" i="1"/>
  <c r="AB70" i="1"/>
  <c r="AK70" i="1"/>
  <c r="T70" i="1"/>
  <c r="BB70" i="1"/>
  <c r="AC70" i="1"/>
  <c r="AL70" i="1"/>
  <c r="U70" i="1"/>
  <c r="BC70" i="1"/>
  <c r="AD70" i="1"/>
  <c r="AM70" i="1"/>
  <c r="V70" i="1"/>
  <c r="BD70" i="1"/>
  <c r="AE70" i="1"/>
  <c r="AN70" i="1"/>
  <c r="W70" i="1"/>
  <c r="BE70" i="1"/>
  <c r="AF70" i="1"/>
  <c r="X70" i="1"/>
  <c r="BF70" i="1"/>
  <c r="AG70" i="1"/>
  <c r="AX70" i="1"/>
  <c r="Y70" i="1"/>
  <c r="K70" i="1"/>
  <c r="J70" i="1"/>
  <c r="L70" i="1"/>
  <c r="P70" i="1"/>
  <c r="AZ71" i="1"/>
  <c r="AJ71" i="1"/>
  <c r="S71" i="1"/>
  <c r="BA71" i="1"/>
  <c r="AB71" i="1"/>
  <c r="AK71" i="1"/>
  <c r="T71" i="1"/>
  <c r="BB71" i="1"/>
  <c r="AC71" i="1"/>
  <c r="AL71" i="1"/>
  <c r="U71" i="1"/>
  <c r="BC71" i="1"/>
  <c r="AD71" i="1"/>
  <c r="AM71" i="1"/>
  <c r="V71" i="1"/>
  <c r="BD71" i="1"/>
  <c r="AE71" i="1"/>
  <c r="AN71" i="1"/>
  <c r="W71" i="1"/>
  <c r="BE71" i="1"/>
  <c r="AF71" i="1"/>
  <c r="X71" i="1"/>
  <c r="BF71" i="1"/>
  <c r="AG71" i="1"/>
  <c r="AX71" i="1"/>
  <c r="Y71" i="1"/>
  <c r="K71" i="1"/>
  <c r="J71" i="1"/>
  <c r="L71" i="1"/>
  <c r="B71" i="1"/>
  <c r="E71" i="1"/>
  <c r="D71" i="1"/>
  <c r="P71" i="1"/>
  <c r="AZ72" i="1"/>
  <c r="AR72" i="1"/>
  <c r="S72" i="1"/>
  <c r="BA72" i="1"/>
  <c r="AB72" i="1"/>
  <c r="AS72" i="1"/>
  <c r="T72" i="1"/>
  <c r="BB72" i="1"/>
  <c r="AC72" i="1"/>
  <c r="AT72" i="1"/>
  <c r="U72" i="1"/>
  <c r="BC72" i="1"/>
  <c r="AD72" i="1"/>
  <c r="AU72" i="1"/>
  <c r="V72" i="1"/>
  <c r="BD72" i="1"/>
  <c r="AE72" i="1"/>
  <c r="AV72" i="1"/>
  <c r="W72" i="1"/>
  <c r="BE72" i="1"/>
  <c r="AF72" i="1"/>
  <c r="AW72" i="1"/>
  <c r="X72" i="1"/>
  <c r="BF72" i="1"/>
  <c r="AG72" i="1"/>
  <c r="AX72" i="1"/>
  <c r="Y72" i="1"/>
  <c r="K72" i="1"/>
  <c r="J72" i="1"/>
  <c r="L72" i="1"/>
  <c r="P72" i="1"/>
  <c r="AZ73" i="1"/>
  <c r="AR73" i="1"/>
  <c r="S73" i="1"/>
  <c r="BA73" i="1"/>
  <c r="AB73" i="1"/>
  <c r="AS73" i="1"/>
  <c r="T73" i="1"/>
  <c r="BB73" i="1"/>
  <c r="AC73" i="1"/>
  <c r="AT73" i="1"/>
  <c r="U73" i="1"/>
  <c r="BC73" i="1"/>
  <c r="AD73" i="1"/>
  <c r="AU73" i="1"/>
  <c r="V73" i="1"/>
  <c r="BD73" i="1"/>
  <c r="AE73" i="1"/>
  <c r="AV73" i="1"/>
  <c r="W73" i="1"/>
  <c r="BE73" i="1"/>
  <c r="AF73" i="1"/>
  <c r="AW73" i="1"/>
  <c r="X73" i="1"/>
  <c r="BF73" i="1"/>
  <c r="AG73" i="1"/>
  <c r="AX73" i="1"/>
  <c r="Y73" i="1"/>
  <c r="K73" i="1"/>
  <c r="J73" i="1"/>
  <c r="L73" i="1"/>
  <c r="P73" i="1"/>
  <c r="AZ74" i="1"/>
  <c r="AR74" i="1"/>
  <c r="S74" i="1"/>
  <c r="BA74" i="1"/>
  <c r="AB74" i="1"/>
  <c r="AS74" i="1"/>
  <c r="T74" i="1"/>
  <c r="BB74" i="1"/>
  <c r="AC74" i="1"/>
  <c r="AT74" i="1"/>
  <c r="U74" i="1"/>
  <c r="BC74" i="1"/>
  <c r="AD74" i="1"/>
  <c r="AU74" i="1"/>
  <c r="V74" i="1"/>
  <c r="BD74" i="1"/>
  <c r="AE74" i="1"/>
  <c r="AV74" i="1"/>
  <c r="W74" i="1"/>
  <c r="BE74" i="1"/>
  <c r="AF74" i="1"/>
  <c r="AW74" i="1"/>
  <c r="X74" i="1"/>
  <c r="BF74" i="1"/>
  <c r="AG74" i="1"/>
  <c r="AX74" i="1"/>
  <c r="Y74" i="1"/>
  <c r="K74" i="1"/>
  <c r="J74" i="1"/>
  <c r="L74" i="1"/>
  <c r="P74" i="1"/>
  <c r="AZ75" i="1"/>
  <c r="AR75" i="1"/>
  <c r="S75" i="1"/>
  <c r="BA75" i="1"/>
  <c r="AB75" i="1"/>
  <c r="AS75" i="1"/>
  <c r="T75" i="1"/>
  <c r="BB75" i="1"/>
  <c r="AC75" i="1"/>
  <c r="AT75" i="1"/>
  <c r="U75" i="1"/>
  <c r="BC75" i="1"/>
  <c r="AD75" i="1"/>
  <c r="AU75" i="1"/>
  <c r="V75" i="1"/>
  <c r="BD75" i="1"/>
  <c r="AE75" i="1"/>
  <c r="AV75" i="1"/>
  <c r="W75" i="1"/>
  <c r="BE75" i="1"/>
  <c r="AF75" i="1"/>
  <c r="AW75" i="1"/>
  <c r="X75" i="1"/>
  <c r="BF75" i="1"/>
  <c r="AG75" i="1"/>
  <c r="AX75" i="1"/>
  <c r="Y75" i="1"/>
  <c r="K75" i="1"/>
  <c r="J75" i="1"/>
  <c r="L75" i="1"/>
  <c r="P75" i="1"/>
  <c r="AZ76" i="1"/>
  <c r="AJ76" i="1"/>
  <c r="S76" i="1"/>
  <c r="BA76" i="1"/>
  <c r="AB76" i="1"/>
  <c r="AK76" i="1"/>
  <c r="T76" i="1"/>
  <c r="BB76" i="1"/>
  <c r="AC76" i="1"/>
  <c r="AL76" i="1"/>
  <c r="U76" i="1"/>
  <c r="BC76" i="1"/>
  <c r="AD76" i="1"/>
  <c r="AM76" i="1"/>
  <c r="V76" i="1"/>
  <c r="BD76" i="1"/>
  <c r="AE76" i="1"/>
  <c r="AN76" i="1"/>
  <c r="W76" i="1"/>
  <c r="BE76" i="1"/>
  <c r="AF76" i="1"/>
  <c r="X76" i="1"/>
  <c r="BF76" i="1"/>
  <c r="AG76" i="1"/>
  <c r="AX76" i="1"/>
  <c r="Y76" i="1"/>
  <c r="K76" i="1"/>
  <c r="J76" i="1"/>
  <c r="L76" i="1"/>
  <c r="B76" i="1"/>
  <c r="E76" i="1"/>
  <c r="D76" i="1"/>
  <c r="P76" i="1"/>
  <c r="AZ77" i="1"/>
  <c r="AJ77" i="1"/>
  <c r="S77" i="1"/>
  <c r="BA77" i="1"/>
  <c r="AB77" i="1"/>
  <c r="AS77" i="1"/>
  <c r="T77" i="1"/>
  <c r="BB77" i="1"/>
  <c r="AC77" i="1"/>
  <c r="AL77" i="1"/>
  <c r="U77" i="1"/>
  <c r="BC77" i="1"/>
  <c r="AD77" i="1"/>
  <c r="AM77" i="1"/>
  <c r="V77" i="1"/>
  <c r="BD77" i="1"/>
  <c r="AE77" i="1"/>
  <c r="AN77" i="1"/>
  <c r="W77" i="1"/>
  <c r="BE77" i="1"/>
  <c r="AF77" i="1"/>
  <c r="AO77" i="1"/>
  <c r="X77" i="1"/>
  <c r="BF77" i="1"/>
  <c r="AG77" i="1"/>
  <c r="AX77" i="1"/>
  <c r="Y77" i="1"/>
  <c r="K77" i="1"/>
  <c r="J77" i="1"/>
  <c r="L77" i="1"/>
  <c r="B77" i="1"/>
  <c r="E77" i="1"/>
  <c r="D77" i="1"/>
  <c r="P77" i="1"/>
  <c r="AZ78" i="1"/>
  <c r="AR78" i="1"/>
  <c r="S78" i="1"/>
  <c r="BA78" i="1"/>
  <c r="AB78" i="1"/>
  <c r="AS78" i="1"/>
  <c r="T78" i="1"/>
  <c r="BB78" i="1"/>
  <c r="AC78" i="1"/>
  <c r="AT78" i="1"/>
  <c r="U78" i="1"/>
  <c r="BC78" i="1"/>
  <c r="AD78" i="1"/>
  <c r="AU78" i="1"/>
  <c r="V78" i="1"/>
  <c r="BD78" i="1"/>
  <c r="AE78" i="1"/>
  <c r="AV78" i="1"/>
  <c r="W78" i="1"/>
  <c r="BE78" i="1"/>
  <c r="AF78" i="1"/>
  <c r="AW78" i="1"/>
  <c r="X78" i="1"/>
  <c r="BF78" i="1"/>
  <c r="AG78" i="1"/>
  <c r="AX78" i="1"/>
  <c r="Y78" i="1"/>
  <c r="K78" i="1"/>
  <c r="J78" i="1"/>
  <c r="L78" i="1"/>
  <c r="P78" i="1"/>
  <c r="AZ79" i="1"/>
  <c r="AR79" i="1"/>
  <c r="S79" i="1"/>
  <c r="BA79" i="1"/>
  <c r="AB79" i="1"/>
  <c r="AS79" i="1"/>
  <c r="T79" i="1"/>
  <c r="BB79" i="1"/>
  <c r="AC79" i="1"/>
  <c r="AT79" i="1"/>
  <c r="U79" i="1"/>
  <c r="BC79" i="1"/>
  <c r="AD79" i="1"/>
  <c r="AU79" i="1"/>
  <c r="V79" i="1"/>
  <c r="BD79" i="1"/>
  <c r="AE79" i="1"/>
  <c r="AV79" i="1"/>
  <c r="W79" i="1"/>
  <c r="BE79" i="1"/>
  <c r="AF79" i="1"/>
  <c r="AW79" i="1"/>
  <c r="X79" i="1"/>
  <c r="BF79" i="1"/>
  <c r="AG79" i="1"/>
  <c r="AX79" i="1"/>
  <c r="Y79" i="1"/>
  <c r="K79" i="1"/>
  <c r="J79" i="1"/>
  <c r="L79" i="1"/>
  <c r="P79" i="1"/>
  <c r="AZ80" i="1"/>
  <c r="AR80" i="1"/>
  <c r="S80" i="1"/>
  <c r="BA80" i="1"/>
  <c r="AB80" i="1"/>
  <c r="AS80" i="1"/>
  <c r="T80" i="1"/>
  <c r="BB80" i="1"/>
  <c r="AC80" i="1"/>
  <c r="AT80" i="1"/>
  <c r="U80" i="1"/>
  <c r="BC80" i="1"/>
  <c r="AD80" i="1"/>
  <c r="AU80" i="1"/>
  <c r="V80" i="1"/>
  <c r="BD80" i="1"/>
  <c r="AE80" i="1"/>
  <c r="AV80" i="1"/>
  <c r="W80" i="1"/>
  <c r="BE80" i="1"/>
  <c r="AF80" i="1"/>
  <c r="AW80" i="1"/>
  <c r="X80" i="1"/>
  <c r="BF80" i="1"/>
  <c r="AG80" i="1"/>
  <c r="AX80" i="1"/>
  <c r="Y80" i="1"/>
  <c r="K80" i="1"/>
  <c r="J80" i="1"/>
  <c r="L80" i="1"/>
  <c r="P80" i="1"/>
  <c r="AZ81" i="1"/>
  <c r="AJ81" i="1"/>
  <c r="S81" i="1"/>
  <c r="BA81" i="1"/>
  <c r="AB81" i="1"/>
  <c r="AK81" i="1"/>
  <c r="T81" i="1"/>
  <c r="BB81" i="1"/>
  <c r="AC81" i="1"/>
  <c r="AL81" i="1"/>
  <c r="U81" i="1"/>
  <c r="BC81" i="1"/>
  <c r="AD81" i="1"/>
  <c r="AM81" i="1"/>
  <c r="V81" i="1"/>
  <c r="BD81" i="1"/>
  <c r="AE81" i="1"/>
  <c r="AN81" i="1"/>
  <c r="W81" i="1"/>
  <c r="BE81" i="1"/>
  <c r="AF81" i="1"/>
  <c r="AO81" i="1"/>
  <c r="X81" i="1"/>
  <c r="BF81" i="1"/>
  <c r="AG81" i="1"/>
  <c r="AX81" i="1"/>
  <c r="Y81" i="1"/>
  <c r="K81" i="1"/>
  <c r="J81" i="1"/>
  <c r="L81" i="1"/>
  <c r="B81" i="1"/>
  <c r="E81" i="1"/>
  <c r="D81" i="1"/>
  <c r="P81" i="1"/>
  <c r="AZ82" i="1"/>
  <c r="AR82" i="1"/>
  <c r="S82" i="1"/>
  <c r="BA82" i="1"/>
  <c r="AB82" i="1"/>
  <c r="AS82" i="1"/>
  <c r="T82" i="1"/>
  <c r="BB82" i="1"/>
  <c r="AC82" i="1"/>
  <c r="AT82" i="1"/>
  <c r="U82" i="1"/>
  <c r="BC82" i="1"/>
  <c r="AD82" i="1"/>
  <c r="AU82" i="1"/>
  <c r="V82" i="1"/>
  <c r="BD82" i="1"/>
  <c r="AE82" i="1"/>
  <c r="AV82" i="1"/>
  <c r="W82" i="1"/>
  <c r="BE82" i="1"/>
  <c r="AF82" i="1"/>
  <c r="AW82" i="1"/>
  <c r="X82" i="1"/>
  <c r="BF82" i="1"/>
  <c r="AG82" i="1"/>
  <c r="AX82" i="1"/>
  <c r="Y82" i="1"/>
  <c r="K82" i="1"/>
  <c r="J82" i="1"/>
  <c r="L82" i="1"/>
  <c r="P82" i="1"/>
  <c r="AZ83" i="1"/>
  <c r="AJ83" i="1"/>
  <c r="S83" i="1"/>
  <c r="BA83" i="1"/>
  <c r="AB83" i="1"/>
  <c r="AK83" i="1"/>
  <c r="T83" i="1"/>
  <c r="BB83" i="1"/>
  <c r="AC83" i="1"/>
  <c r="AL83" i="1"/>
  <c r="U83" i="1"/>
  <c r="BC83" i="1"/>
  <c r="AD83" i="1"/>
  <c r="AM83" i="1"/>
  <c r="V83" i="1"/>
  <c r="BD83" i="1"/>
  <c r="AE83" i="1"/>
  <c r="AN83" i="1"/>
  <c r="W83" i="1"/>
  <c r="BE83" i="1"/>
  <c r="AF83" i="1"/>
  <c r="AO83" i="1"/>
  <c r="X83" i="1"/>
  <c r="BF83" i="1"/>
  <c r="AG83" i="1"/>
  <c r="AX83" i="1"/>
  <c r="Y83" i="1"/>
  <c r="K83" i="1"/>
  <c r="J83" i="1"/>
  <c r="L83" i="1"/>
  <c r="B83" i="1"/>
  <c r="E83" i="1"/>
  <c r="D83" i="1"/>
  <c r="P83" i="1"/>
  <c r="AZ84" i="1"/>
  <c r="AR84" i="1"/>
  <c r="S84" i="1"/>
  <c r="BA84" i="1"/>
  <c r="AB84" i="1"/>
  <c r="AS84" i="1"/>
  <c r="T84" i="1"/>
  <c r="BB84" i="1"/>
  <c r="AC84" i="1"/>
  <c r="AT84" i="1"/>
  <c r="U84" i="1"/>
  <c r="BC84" i="1"/>
  <c r="AD84" i="1"/>
  <c r="AU84" i="1"/>
  <c r="V84" i="1"/>
  <c r="BD84" i="1"/>
  <c r="AE84" i="1"/>
  <c r="AV84" i="1"/>
  <c r="W84" i="1"/>
  <c r="BE84" i="1"/>
  <c r="AF84" i="1"/>
  <c r="AW84" i="1"/>
  <c r="X84" i="1"/>
  <c r="BF84" i="1"/>
  <c r="AG84" i="1"/>
  <c r="AX84" i="1"/>
  <c r="Y84" i="1"/>
  <c r="K84" i="1"/>
  <c r="J84" i="1"/>
  <c r="L84" i="1"/>
  <c r="P84" i="1"/>
  <c r="AZ85" i="1"/>
  <c r="AR85" i="1"/>
  <c r="S85" i="1"/>
  <c r="BA85" i="1"/>
  <c r="AB85" i="1"/>
  <c r="AS85" i="1"/>
  <c r="T85" i="1"/>
  <c r="BB85" i="1"/>
  <c r="AC85" i="1"/>
  <c r="AT85" i="1"/>
  <c r="U85" i="1"/>
  <c r="BC85" i="1"/>
  <c r="AD85" i="1"/>
  <c r="AU85" i="1"/>
  <c r="V85" i="1"/>
  <c r="BD85" i="1"/>
  <c r="AE85" i="1"/>
  <c r="AV85" i="1"/>
  <c r="W85" i="1"/>
  <c r="BE85" i="1"/>
  <c r="AF85" i="1"/>
  <c r="AW85" i="1"/>
  <c r="X85" i="1"/>
  <c r="BF85" i="1"/>
  <c r="AG85" i="1"/>
  <c r="AX85" i="1"/>
  <c r="Y85" i="1"/>
  <c r="K85" i="1"/>
  <c r="J85" i="1"/>
  <c r="L85" i="1"/>
  <c r="P85" i="1"/>
  <c r="AZ86" i="1"/>
  <c r="AR86" i="1"/>
  <c r="S86" i="1"/>
  <c r="BA86" i="1"/>
  <c r="AB86" i="1"/>
  <c r="AS86" i="1"/>
  <c r="T86" i="1"/>
  <c r="BB86" i="1"/>
  <c r="AC86" i="1"/>
  <c r="AT86" i="1"/>
  <c r="U86" i="1"/>
  <c r="BC86" i="1"/>
  <c r="AD86" i="1"/>
  <c r="AU86" i="1"/>
  <c r="V86" i="1"/>
  <c r="BD86" i="1"/>
  <c r="AE86" i="1"/>
  <c r="AV86" i="1"/>
  <c r="W86" i="1"/>
  <c r="BE86" i="1"/>
  <c r="AF86" i="1"/>
  <c r="AW86" i="1"/>
  <c r="X86" i="1"/>
  <c r="BF86" i="1"/>
  <c r="AG86" i="1"/>
  <c r="AX86" i="1"/>
  <c r="Y86" i="1"/>
  <c r="K86" i="1"/>
  <c r="J86" i="1"/>
  <c r="L86" i="1"/>
  <c r="P86" i="1"/>
  <c r="AZ87" i="1"/>
  <c r="AR87" i="1"/>
  <c r="S87" i="1"/>
  <c r="BA87" i="1"/>
  <c r="AB87" i="1"/>
  <c r="AS87" i="1"/>
  <c r="T87" i="1"/>
  <c r="BB87" i="1"/>
  <c r="AC87" i="1"/>
  <c r="AT87" i="1"/>
  <c r="U87" i="1"/>
  <c r="BC87" i="1"/>
  <c r="AD87" i="1"/>
  <c r="AU87" i="1"/>
  <c r="V87" i="1"/>
  <c r="BD87" i="1"/>
  <c r="AE87" i="1"/>
  <c r="AV87" i="1"/>
  <c r="W87" i="1"/>
  <c r="BE87" i="1"/>
  <c r="AF87" i="1"/>
  <c r="AW87" i="1"/>
  <c r="X87" i="1"/>
  <c r="BF87" i="1"/>
  <c r="AG87" i="1"/>
  <c r="AX87" i="1"/>
  <c r="Y87" i="1"/>
  <c r="K87" i="1"/>
  <c r="J87" i="1"/>
  <c r="L87" i="1"/>
  <c r="P87" i="1"/>
  <c r="AZ88" i="1"/>
  <c r="AJ88" i="1"/>
  <c r="S88" i="1"/>
  <c r="BA88" i="1"/>
  <c r="AB88" i="1"/>
  <c r="AK88" i="1"/>
  <c r="T88" i="1"/>
  <c r="BB88" i="1"/>
  <c r="AC88" i="1"/>
  <c r="AL88" i="1"/>
  <c r="U88" i="1"/>
  <c r="BC88" i="1"/>
  <c r="AD88" i="1"/>
  <c r="AM88" i="1"/>
  <c r="V88" i="1"/>
  <c r="BD88" i="1"/>
  <c r="AE88" i="1"/>
  <c r="AN88" i="1"/>
  <c r="W88" i="1"/>
  <c r="BE88" i="1"/>
  <c r="AF88" i="1"/>
  <c r="AO88" i="1"/>
  <c r="X88" i="1"/>
  <c r="BF88" i="1"/>
  <c r="AG88" i="1"/>
  <c r="AX88" i="1"/>
  <c r="Y88" i="1"/>
  <c r="K88" i="1"/>
  <c r="J88" i="1"/>
  <c r="L88" i="1"/>
  <c r="B88" i="1"/>
  <c r="E88" i="1"/>
  <c r="D88" i="1"/>
  <c r="P88" i="1"/>
  <c r="AZ89" i="1"/>
  <c r="AR89" i="1"/>
  <c r="S89" i="1"/>
  <c r="BA89" i="1"/>
  <c r="AB89" i="1"/>
  <c r="AS89" i="1"/>
  <c r="T89" i="1"/>
  <c r="BB89" i="1"/>
  <c r="AC89" i="1"/>
  <c r="AT89" i="1"/>
  <c r="U89" i="1"/>
  <c r="BC89" i="1"/>
  <c r="AD89" i="1"/>
  <c r="AU89" i="1"/>
  <c r="V89" i="1"/>
  <c r="BD89" i="1"/>
  <c r="AE89" i="1"/>
  <c r="AV89" i="1"/>
  <c r="W89" i="1"/>
  <c r="BE89" i="1"/>
  <c r="AF89" i="1"/>
  <c r="AW89" i="1"/>
  <c r="X89" i="1"/>
  <c r="BF89" i="1"/>
  <c r="AG89" i="1"/>
  <c r="AX89" i="1"/>
  <c r="Y89" i="1"/>
  <c r="K89" i="1"/>
  <c r="J89" i="1"/>
  <c r="L89" i="1"/>
  <c r="P89" i="1"/>
  <c r="AZ90" i="1"/>
  <c r="AR90" i="1"/>
  <c r="S90" i="1"/>
  <c r="BA90" i="1"/>
  <c r="AB90" i="1"/>
  <c r="AS90" i="1"/>
  <c r="T90" i="1"/>
  <c r="BB90" i="1"/>
  <c r="AC90" i="1"/>
  <c r="AT90" i="1"/>
  <c r="U90" i="1"/>
  <c r="BC90" i="1"/>
  <c r="AD90" i="1"/>
  <c r="AU90" i="1"/>
  <c r="V90" i="1"/>
  <c r="BD90" i="1"/>
  <c r="AE90" i="1"/>
  <c r="AV90" i="1"/>
  <c r="W90" i="1"/>
  <c r="BE90" i="1"/>
  <c r="AF90" i="1"/>
  <c r="AW90" i="1"/>
  <c r="X90" i="1"/>
  <c r="BF90" i="1"/>
  <c r="AG90" i="1"/>
  <c r="AX90" i="1"/>
  <c r="Y90" i="1"/>
  <c r="K90" i="1"/>
  <c r="J90" i="1"/>
  <c r="L90" i="1"/>
  <c r="P90" i="1"/>
  <c r="AZ91" i="1"/>
  <c r="AJ91" i="1"/>
  <c r="S91" i="1"/>
  <c r="BA91" i="1"/>
  <c r="AB91" i="1"/>
  <c r="AS91" i="1"/>
  <c r="T91" i="1"/>
  <c r="BB91" i="1"/>
  <c r="AC91" i="1"/>
  <c r="AL91" i="1"/>
  <c r="U91" i="1"/>
  <c r="BC91" i="1"/>
  <c r="AD91" i="1"/>
  <c r="AM91" i="1"/>
  <c r="V91" i="1"/>
  <c r="BD91" i="1"/>
  <c r="AE91" i="1"/>
  <c r="AN91" i="1"/>
  <c r="W91" i="1"/>
  <c r="BE91" i="1"/>
  <c r="AF91" i="1"/>
  <c r="AO91" i="1"/>
  <c r="X91" i="1"/>
  <c r="BF91" i="1"/>
  <c r="AG91" i="1"/>
  <c r="AX91" i="1"/>
  <c r="Y91" i="1"/>
  <c r="K91" i="1"/>
  <c r="J91" i="1"/>
  <c r="L91" i="1"/>
  <c r="B91" i="1"/>
  <c r="E91" i="1"/>
  <c r="D91" i="1"/>
  <c r="P91" i="1"/>
  <c r="AZ92" i="1"/>
  <c r="AJ92" i="1"/>
  <c r="S92" i="1"/>
  <c r="BA92" i="1"/>
  <c r="AB92" i="1"/>
  <c r="AK92" i="1"/>
  <c r="T92" i="1"/>
  <c r="BB92" i="1"/>
  <c r="AC92" i="1"/>
  <c r="AL92" i="1"/>
  <c r="U92" i="1"/>
  <c r="BC92" i="1"/>
  <c r="AD92" i="1"/>
  <c r="AM92" i="1"/>
  <c r="V92" i="1"/>
  <c r="BD92" i="1"/>
  <c r="AE92" i="1"/>
  <c r="AN92" i="1"/>
  <c r="W92" i="1"/>
  <c r="BE92" i="1"/>
  <c r="AF92" i="1"/>
  <c r="AO92" i="1"/>
  <c r="X92" i="1"/>
  <c r="BF92" i="1"/>
  <c r="AG92" i="1"/>
  <c r="AX92" i="1"/>
  <c r="Y92" i="1"/>
  <c r="K92" i="1"/>
  <c r="J92" i="1"/>
  <c r="L92" i="1"/>
  <c r="B92" i="1"/>
  <c r="E92" i="1"/>
  <c r="D92" i="1"/>
  <c r="P92" i="1"/>
  <c r="AZ93" i="1"/>
  <c r="AR93" i="1"/>
  <c r="S93" i="1"/>
  <c r="BA93" i="1"/>
  <c r="AB93" i="1"/>
  <c r="AS93" i="1"/>
  <c r="T93" i="1"/>
  <c r="BB93" i="1"/>
  <c r="AC93" i="1"/>
  <c r="AT93" i="1"/>
  <c r="U93" i="1"/>
  <c r="BC93" i="1"/>
  <c r="AD93" i="1"/>
  <c r="AU93" i="1"/>
  <c r="V93" i="1"/>
  <c r="BD93" i="1"/>
  <c r="AE93" i="1"/>
  <c r="AV93" i="1"/>
  <c r="W93" i="1"/>
  <c r="BE93" i="1"/>
  <c r="AF93" i="1"/>
  <c r="AW93" i="1"/>
  <c r="X93" i="1"/>
  <c r="BF93" i="1"/>
  <c r="AG93" i="1"/>
  <c r="AX93" i="1"/>
  <c r="Y93" i="1"/>
  <c r="K93" i="1"/>
  <c r="J93" i="1"/>
  <c r="L93" i="1"/>
  <c r="P93" i="1"/>
  <c r="AZ94" i="1"/>
  <c r="AR94" i="1"/>
  <c r="S94" i="1"/>
  <c r="BA94" i="1"/>
  <c r="AB94" i="1"/>
  <c r="AS94" i="1"/>
  <c r="T94" i="1"/>
  <c r="BB94" i="1"/>
  <c r="AC94" i="1"/>
  <c r="AT94" i="1"/>
  <c r="U94" i="1"/>
  <c r="BC94" i="1"/>
  <c r="AD94" i="1"/>
  <c r="AU94" i="1"/>
  <c r="V94" i="1"/>
  <c r="BD94" i="1"/>
  <c r="AE94" i="1"/>
  <c r="AV94" i="1"/>
  <c r="W94" i="1"/>
  <c r="BE94" i="1"/>
  <c r="AF94" i="1"/>
  <c r="AW94" i="1"/>
  <c r="X94" i="1"/>
  <c r="BF94" i="1"/>
  <c r="AG94" i="1"/>
  <c r="AX94" i="1"/>
  <c r="Y94" i="1"/>
  <c r="K94" i="1"/>
  <c r="J94" i="1"/>
  <c r="L94" i="1"/>
  <c r="P94" i="1"/>
  <c r="AZ95" i="1"/>
  <c r="AJ95" i="1"/>
  <c r="S95" i="1"/>
  <c r="BA95" i="1"/>
  <c r="AB95" i="1"/>
  <c r="AS95" i="1"/>
  <c r="T95" i="1"/>
  <c r="BB95" i="1"/>
  <c r="AC95" i="1"/>
  <c r="AL95" i="1"/>
  <c r="U95" i="1"/>
  <c r="BC95" i="1"/>
  <c r="AD95" i="1"/>
  <c r="AM95" i="1"/>
  <c r="V95" i="1"/>
  <c r="BD95" i="1"/>
  <c r="AE95" i="1"/>
  <c r="AN95" i="1"/>
  <c r="W95" i="1"/>
  <c r="BE95" i="1"/>
  <c r="AF95" i="1"/>
  <c r="AO95" i="1"/>
  <c r="X95" i="1"/>
  <c r="BF95" i="1"/>
  <c r="AG95" i="1"/>
  <c r="AX95" i="1"/>
  <c r="Y95" i="1"/>
  <c r="K95" i="1"/>
  <c r="J95" i="1"/>
  <c r="L95" i="1"/>
  <c r="B95" i="1"/>
  <c r="E95" i="1"/>
  <c r="D95" i="1"/>
  <c r="P95" i="1"/>
  <c r="AZ96" i="1"/>
  <c r="AJ96" i="1"/>
  <c r="S96" i="1"/>
  <c r="BA96" i="1"/>
  <c r="AB96" i="1"/>
  <c r="AK96" i="1"/>
  <c r="T96" i="1"/>
  <c r="BB96" i="1"/>
  <c r="AC96" i="1"/>
  <c r="AL96" i="1"/>
  <c r="U96" i="1"/>
  <c r="BC96" i="1"/>
  <c r="AD96" i="1"/>
  <c r="AM96" i="1"/>
  <c r="V96" i="1"/>
  <c r="BD96" i="1"/>
  <c r="AE96" i="1"/>
  <c r="AN96" i="1"/>
  <c r="W96" i="1"/>
  <c r="BE96" i="1"/>
  <c r="AF96" i="1"/>
  <c r="AO96" i="1"/>
  <c r="X96" i="1"/>
  <c r="BF96" i="1"/>
  <c r="AG96" i="1"/>
  <c r="AX96" i="1"/>
  <c r="Y96" i="1"/>
  <c r="K96" i="1"/>
  <c r="J96" i="1"/>
  <c r="L96" i="1"/>
  <c r="B96" i="1"/>
  <c r="E96" i="1"/>
  <c r="D96" i="1"/>
  <c r="P96" i="1"/>
  <c r="AZ97" i="1"/>
  <c r="AR97" i="1"/>
  <c r="S97" i="1"/>
  <c r="BA97" i="1"/>
  <c r="AB97" i="1"/>
  <c r="AS97" i="1"/>
  <c r="T97" i="1"/>
  <c r="BB97" i="1"/>
  <c r="AC97" i="1"/>
  <c r="AT97" i="1"/>
  <c r="U97" i="1"/>
  <c r="BC97" i="1"/>
  <c r="AD97" i="1"/>
  <c r="AU97" i="1"/>
  <c r="V97" i="1"/>
  <c r="BD97" i="1"/>
  <c r="AE97" i="1"/>
  <c r="AV97" i="1"/>
  <c r="W97" i="1"/>
  <c r="BE97" i="1"/>
  <c r="AF97" i="1"/>
  <c r="AW97" i="1"/>
  <c r="X97" i="1"/>
  <c r="BF97" i="1"/>
  <c r="AG97" i="1"/>
  <c r="AX97" i="1"/>
  <c r="Y97" i="1"/>
  <c r="K97" i="1"/>
  <c r="J97" i="1"/>
  <c r="L97" i="1"/>
  <c r="P97" i="1"/>
  <c r="AZ98" i="1"/>
  <c r="AR98" i="1"/>
  <c r="S98" i="1"/>
  <c r="BA98" i="1"/>
  <c r="AB98" i="1"/>
  <c r="AS98" i="1"/>
  <c r="T98" i="1"/>
  <c r="BB98" i="1"/>
  <c r="AC98" i="1"/>
  <c r="AT98" i="1"/>
  <c r="U98" i="1"/>
  <c r="BC98" i="1"/>
  <c r="AD98" i="1"/>
  <c r="AU98" i="1"/>
  <c r="V98" i="1"/>
  <c r="BD98" i="1"/>
  <c r="AE98" i="1"/>
  <c r="AV98" i="1"/>
  <c r="W98" i="1"/>
  <c r="BE98" i="1"/>
  <c r="AF98" i="1"/>
  <c r="AW98" i="1"/>
  <c r="X98" i="1"/>
  <c r="BF98" i="1"/>
  <c r="AG98" i="1"/>
  <c r="AX98" i="1"/>
  <c r="Y98" i="1"/>
  <c r="K98" i="1"/>
  <c r="J98" i="1"/>
  <c r="L98" i="1"/>
  <c r="P98" i="1"/>
  <c r="AZ99" i="1"/>
  <c r="AJ99" i="1"/>
  <c r="S99" i="1"/>
  <c r="BA99" i="1"/>
  <c r="AB99" i="1"/>
  <c r="AS99" i="1"/>
  <c r="T99" i="1"/>
  <c r="BB99" i="1"/>
  <c r="AC99" i="1"/>
  <c r="AL99" i="1"/>
  <c r="U99" i="1"/>
  <c r="BC99" i="1"/>
  <c r="AD99" i="1"/>
  <c r="AM99" i="1"/>
  <c r="V99" i="1"/>
  <c r="BD99" i="1"/>
  <c r="AE99" i="1"/>
  <c r="AN99" i="1"/>
  <c r="W99" i="1"/>
  <c r="BE99" i="1"/>
  <c r="AF99" i="1"/>
  <c r="AO99" i="1"/>
  <c r="X99" i="1"/>
  <c r="BF99" i="1"/>
  <c r="AG99" i="1"/>
  <c r="AX99" i="1"/>
  <c r="Y99" i="1"/>
  <c r="K99" i="1"/>
  <c r="J99" i="1"/>
  <c r="L99" i="1"/>
  <c r="B99" i="1"/>
  <c r="E99" i="1"/>
  <c r="D99" i="1"/>
  <c r="P99" i="1"/>
  <c r="AZ100" i="1"/>
  <c r="AJ100" i="1"/>
  <c r="S100" i="1"/>
  <c r="BA100" i="1"/>
  <c r="AB100" i="1"/>
  <c r="AK100" i="1"/>
  <c r="T100" i="1"/>
  <c r="BB100" i="1"/>
  <c r="AC100" i="1"/>
  <c r="AL100" i="1"/>
  <c r="U100" i="1"/>
  <c r="BC100" i="1"/>
  <c r="AD100" i="1"/>
  <c r="AM100" i="1"/>
  <c r="V100" i="1"/>
  <c r="BD100" i="1"/>
  <c r="AE100" i="1"/>
  <c r="AN100" i="1"/>
  <c r="W100" i="1"/>
  <c r="BE100" i="1"/>
  <c r="AF100" i="1"/>
  <c r="AO100" i="1"/>
  <c r="X100" i="1"/>
  <c r="BF100" i="1"/>
  <c r="AG100" i="1"/>
  <c r="AX100" i="1"/>
  <c r="Y100" i="1"/>
  <c r="K100" i="1"/>
  <c r="J100" i="1"/>
  <c r="L100" i="1"/>
  <c r="B100" i="1"/>
  <c r="E100" i="1"/>
  <c r="D100" i="1"/>
  <c r="P100" i="1"/>
  <c r="AZ101" i="1"/>
  <c r="AR101" i="1"/>
  <c r="S101" i="1"/>
  <c r="BA101" i="1"/>
  <c r="AB101" i="1"/>
  <c r="AS101" i="1"/>
  <c r="T101" i="1"/>
  <c r="BB101" i="1"/>
  <c r="AC101" i="1"/>
  <c r="AT101" i="1"/>
  <c r="U101" i="1"/>
  <c r="BC101" i="1"/>
  <c r="AD101" i="1"/>
  <c r="AU101" i="1"/>
  <c r="V101" i="1"/>
  <c r="BD101" i="1"/>
  <c r="AE101" i="1"/>
  <c r="AV101" i="1"/>
  <c r="W101" i="1"/>
  <c r="BE101" i="1"/>
  <c r="AF101" i="1"/>
  <c r="AW101" i="1"/>
  <c r="X101" i="1"/>
  <c r="BF101" i="1"/>
  <c r="AG101" i="1"/>
  <c r="AX101" i="1"/>
  <c r="Y101" i="1"/>
  <c r="K101" i="1"/>
  <c r="J101" i="1"/>
  <c r="L101" i="1"/>
  <c r="P101" i="1"/>
  <c r="AZ102" i="1"/>
  <c r="AR102" i="1"/>
  <c r="S102" i="1"/>
  <c r="BA102" i="1"/>
  <c r="AB102" i="1"/>
  <c r="AS102" i="1"/>
  <c r="T102" i="1"/>
  <c r="BB102" i="1"/>
  <c r="AC102" i="1"/>
  <c r="AT102" i="1"/>
  <c r="U102" i="1"/>
  <c r="BC102" i="1"/>
  <c r="AD102" i="1"/>
  <c r="AU102" i="1"/>
  <c r="V102" i="1"/>
  <c r="BD102" i="1"/>
  <c r="AE102" i="1"/>
  <c r="AV102" i="1"/>
  <c r="W102" i="1"/>
  <c r="BE102" i="1"/>
  <c r="AF102" i="1"/>
  <c r="AW102" i="1"/>
  <c r="X102" i="1"/>
  <c r="BF102" i="1"/>
  <c r="AG102" i="1"/>
  <c r="AX102" i="1"/>
  <c r="Y102" i="1"/>
  <c r="K102" i="1"/>
  <c r="J102" i="1"/>
  <c r="L102" i="1"/>
  <c r="P102" i="1"/>
  <c r="AZ103" i="1"/>
  <c r="AR103" i="1"/>
  <c r="S103" i="1"/>
  <c r="BA103" i="1"/>
  <c r="AB103" i="1"/>
  <c r="AS103" i="1"/>
  <c r="T103" i="1"/>
  <c r="BB103" i="1"/>
  <c r="AC103" i="1"/>
  <c r="AT103" i="1"/>
  <c r="U103" i="1"/>
  <c r="BC103" i="1"/>
  <c r="AD103" i="1"/>
  <c r="AU103" i="1"/>
  <c r="V103" i="1"/>
  <c r="BD103" i="1"/>
  <c r="AE103" i="1"/>
  <c r="AV103" i="1"/>
  <c r="W103" i="1"/>
  <c r="BE103" i="1"/>
  <c r="AF103" i="1"/>
  <c r="AW103" i="1"/>
  <c r="X103" i="1"/>
  <c r="BF103" i="1"/>
  <c r="AG103" i="1"/>
  <c r="AX103" i="1"/>
  <c r="Y103" i="1"/>
  <c r="K103" i="1"/>
  <c r="J103" i="1"/>
  <c r="L103" i="1"/>
  <c r="P103" i="1"/>
  <c r="AZ104" i="1"/>
  <c r="AR104" i="1"/>
  <c r="S104" i="1"/>
  <c r="BA104" i="1"/>
  <c r="AB104" i="1"/>
  <c r="AS104" i="1"/>
  <c r="T104" i="1"/>
  <c r="BB104" i="1"/>
  <c r="AC104" i="1"/>
  <c r="AT104" i="1"/>
  <c r="U104" i="1"/>
  <c r="BC104" i="1"/>
  <c r="AD104" i="1"/>
  <c r="AU104" i="1"/>
  <c r="V104" i="1"/>
  <c r="BD104" i="1"/>
  <c r="AE104" i="1"/>
  <c r="AV104" i="1"/>
  <c r="W104" i="1"/>
  <c r="BE104" i="1"/>
  <c r="AF104" i="1"/>
  <c r="AW104" i="1"/>
  <c r="X104" i="1"/>
  <c r="BF104" i="1"/>
  <c r="AG104" i="1"/>
  <c r="AX104" i="1"/>
  <c r="Y104" i="1"/>
  <c r="K104" i="1"/>
  <c r="J104" i="1"/>
  <c r="L104" i="1"/>
  <c r="P104" i="1"/>
  <c r="AZ105" i="1"/>
  <c r="AR105" i="1"/>
  <c r="S105" i="1"/>
  <c r="BA105" i="1"/>
  <c r="AB105" i="1"/>
  <c r="AS105" i="1"/>
  <c r="T105" i="1"/>
  <c r="BB105" i="1"/>
  <c r="AC105" i="1"/>
  <c r="AT105" i="1"/>
  <c r="U105" i="1"/>
  <c r="BC105" i="1"/>
  <c r="AD105" i="1"/>
  <c r="AU105" i="1"/>
  <c r="V105" i="1"/>
  <c r="BD105" i="1"/>
  <c r="AE105" i="1"/>
  <c r="AV105" i="1"/>
  <c r="W105" i="1"/>
  <c r="BE105" i="1"/>
  <c r="AF105" i="1"/>
  <c r="AW105" i="1"/>
  <c r="X105" i="1"/>
  <c r="BF105" i="1"/>
  <c r="AG105" i="1"/>
  <c r="AX105" i="1"/>
  <c r="Y105" i="1"/>
  <c r="K105" i="1"/>
  <c r="J105" i="1"/>
  <c r="L105" i="1"/>
  <c r="P105" i="1"/>
  <c r="AZ106" i="1"/>
  <c r="AR106" i="1"/>
  <c r="S106" i="1"/>
  <c r="BA106" i="1"/>
  <c r="AB106" i="1"/>
  <c r="AS106" i="1"/>
  <c r="T106" i="1"/>
  <c r="BB106" i="1"/>
  <c r="AC106" i="1"/>
  <c r="AT106" i="1"/>
  <c r="U106" i="1"/>
  <c r="BC106" i="1"/>
  <c r="AD106" i="1"/>
  <c r="AU106" i="1"/>
  <c r="V106" i="1"/>
  <c r="BD106" i="1"/>
  <c r="AE106" i="1"/>
  <c r="AV106" i="1"/>
  <c r="W106" i="1"/>
  <c r="BE106" i="1"/>
  <c r="AF106" i="1"/>
  <c r="AW106" i="1"/>
  <c r="X106" i="1"/>
  <c r="BF106" i="1"/>
  <c r="AG106" i="1"/>
  <c r="AX106" i="1"/>
  <c r="Y106" i="1"/>
  <c r="K106" i="1"/>
  <c r="J106" i="1"/>
  <c r="L106" i="1"/>
  <c r="P106" i="1"/>
  <c r="AZ107" i="1"/>
  <c r="AR107" i="1"/>
  <c r="S107" i="1"/>
  <c r="BA107" i="1"/>
  <c r="AB107" i="1"/>
  <c r="AS107" i="1"/>
  <c r="T107" i="1"/>
  <c r="BB107" i="1"/>
  <c r="AC107" i="1"/>
  <c r="AT107" i="1"/>
  <c r="U107" i="1"/>
  <c r="BC107" i="1"/>
  <c r="AD107" i="1"/>
  <c r="AU107" i="1"/>
  <c r="V107" i="1"/>
  <c r="BD107" i="1"/>
  <c r="AE107" i="1"/>
  <c r="AV107" i="1"/>
  <c r="W107" i="1"/>
  <c r="BE107" i="1"/>
  <c r="AF107" i="1"/>
  <c r="AW107" i="1"/>
  <c r="X107" i="1"/>
  <c r="BF107" i="1"/>
  <c r="AG107" i="1"/>
  <c r="AX107" i="1"/>
  <c r="Y107" i="1"/>
  <c r="K107" i="1"/>
  <c r="J107" i="1"/>
  <c r="L107" i="1"/>
  <c r="P107" i="1"/>
  <c r="AZ108" i="1"/>
  <c r="AJ108" i="1"/>
  <c r="S108" i="1"/>
  <c r="BA108" i="1"/>
  <c r="AB108" i="1"/>
  <c r="AK108" i="1"/>
  <c r="T108" i="1"/>
  <c r="BB108" i="1"/>
  <c r="AC108" i="1"/>
  <c r="AL108" i="1"/>
  <c r="U108" i="1"/>
  <c r="BC108" i="1"/>
  <c r="AD108" i="1"/>
  <c r="AM108" i="1"/>
  <c r="V108" i="1"/>
  <c r="BD108" i="1"/>
  <c r="AE108" i="1"/>
  <c r="AN108" i="1"/>
  <c r="W108" i="1"/>
  <c r="BE108" i="1"/>
  <c r="AF108" i="1"/>
  <c r="AO108" i="1"/>
  <c r="X108" i="1"/>
  <c r="BF108" i="1"/>
  <c r="AG108" i="1"/>
  <c r="AX108" i="1"/>
  <c r="Y108" i="1"/>
  <c r="K108" i="1"/>
  <c r="J108" i="1"/>
  <c r="L108" i="1"/>
  <c r="B108" i="1"/>
  <c r="E108" i="1"/>
  <c r="D108" i="1"/>
  <c r="P108" i="1"/>
  <c r="AZ109" i="1"/>
  <c r="AR109" i="1"/>
  <c r="S109" i="1"/>
  <c r="BA109" i="1"/>
  <c r="AB109" i="1"/>
  <c r="AS109" i="1"/>
  <c r="T109" i="1"/>
  <c r="BB109" i="1"/>
  <c r="AC109" i="1"/>
  <c r="AT109" i="1"/>
  <c r="U109" i="1"/>
  <c r="BC109" i="1"/>
  <c r="AD109" i="1"/>
  <c r="AU109" i="1"/>
  <c r="V109" i="1"/>
  <c r="BD109" i="1"/>
  <c r="AE109" i="1"/>
  <c r="AV109" i="1"/>
  <c r="W109" i="1"/>
  <c r="BE109" i="1"/>
  <c r="AF109" i="1"/>
  <c r="AW109" i="1"/>
  <c r="X109" i="1"/>
  <c r="BF109" i="1"/>
  <c r="AG109" i="1"/>
  <c r="AX109" i="1"/>
  <c r="Y109" i="1"/>
  <c r="K109" i="1"/>
  <c r="J109" i="1"/>
  <c r="L109" i="1"/>
  <c r="P109" i="1"/>
  <c r="AZ110" i="1"/>
  <c r="AR110" i="1"/>
  <c r="S110" i="1"/>
  <c r="BA110" i="1"/>
  <c r="AB110" i="1"/>
  <c r="AS110" i="1"/>
  <c r="T110" i="1"/>
  <c r="BB110" i="1"/>
  <c r="AC110" i="1"/>
  <c r="AT110" i="1"/>
  <c r="U110" i="1"/>
  <c r="BC110" i="1"/>
  <c r="AD110" i="1"/>
  <c r="AU110" i="1"/>
  <c r="V110" i="1"/>
  <c r="BD110" i="1"/>
  <c r="AE110" i="1"/>
  <c r="AV110" i="1"/>
  <c r="W110" i="1"/>
  <c r="BE110" i="1"/>
  <c r="AF110" i="1"/>
  <c r="AW110" i="1"/>
  <c r="X110" i="1"/>
  <c r="BF110" i="1"/>
  <c r="AG110" i="1"/>
  <c r="AX110" i="1"/>
  <c r="Y110" i="1"/>
  <c r="K110" i="1"/>
  <c r="J110" i="1"/>
  <c r="L110" i="1"/>
  <c r="P110" i="1"/>
  <c r="AZ111" i="1"/>
  <c r="AR111" i="1"/>
  <c r="S111" i="1"/>
  <c r="BA111" i="1"/>
  <c r="AB111" i="1"/>
  <c r="AS111" i="1"/>
  <c r="T111" i="1"/>
  <c r="BB111" i="1"/>
  <c r="AC111" i="1"/>
  <c r="AT111" i="1"/>
  <c r="U111" i="1"/>
  <c r="BC111" i="1"/>
  <c r="AD111" i="1"/>
  <c r="AU111" i="1"/>
  <c r="V111" i="1"/>
  <c r="BD111" i="1"/>
  <c r="AE111" i="1"/>
  <c r="AV111" i="1"/>
  <c r="W111" i="1"/>
  <c r="BE111" i="1"/>
  <c r="AF111" i="1"/>
  <c r="AW111" i="1"/>
  <c r="X111" i="1"/>
  <c r="BF111" i="1"/>
  <c r="AG111" i="1"/>
  <c r="AX111" i="1"/>
  <c r="Y111" i="1"/>
  <c r="K111" i="1"/>
  <c r="J111" i="1"/>
  <c r="L111" i="1"/>
  <c r="P111" i="1"/>
  <c r="AZ112" i="1"/>
  <c r="AJ112" i="1"/>
  <c r="S112" i="1"/>
  <c r="BA112" i="1"/>
  <c r="AB112" i="1"/>
  <c r="AK112" i="1"/>
  <c r="T112" i="1"/>
  <c r="BB112" i="1"/>
  <c r="AC112" i="1"/>
  <c r="AL112" i="1"/>
  <c r="U112" i="1"/>
  <c r="BC112" i="1"/>
  <c r="AD112" i="1"/>
  <c r="AM112" i="1"/>
  <c r="V112" i="1"/>
  <c r="BD112" i="1"/>
  <c r="AE112" i="1"/>
  <c r="AN112" i="1"/>
  <c r="W112" i="1"/>
  <c r="BE112" i="1"/>
  <c r="AF112" i="1"/>
  <c r="AO112" i="1"/>
  <c r="X112" i="1"/>
  <c r="BF112" i="1"/>
  <c r="AG112" i="1"/>
  <c r="AX112" i="1"/>
  <c r="Y112" i="1"/>
  <c r="K112" i="1"/>
  <c r="J112" i="1"/>
  <c r="L112" i="1"/>
  <c r="B112" i="1"/>
  <c r="E112" i="1"/>
  <c r="D112" i="1"/>
  <c r="P112" i="1"/>
  <c r="AZ113" i="1"/>
  <c r="AJ113" i="1"/>
  <c r="S113" i="1"/>
  <c r="BA113" i="1"/>
  <c r="AB113" i="1"/>
  <c r="AS113" i="1"/>
  <c r="T113" i="1"/>
  <c r="BB113" i="1"/>
  <c r="AC113" i="1"/>
  <c r="AL113" i="1"/>
  <c r="U113" i="1"/>
  <c r="BC113" i="1"/>
  <c r="AD113" i="1"/>
  <c r="AM113" i="1"/>
  <c r="V113" i="1"/>
  <c r="BD113" i="1"/>
  <c r="AE113" i="1"/>
  <c r="AN113" i="1"/>
  <c r="W113" i="1"/>
  <c r="BE113" i="1"/>
  <c r="AF113" i="1"/>
  <c r="AO113" i="1"/>
  <c r="X113" i="1"/>
  <c r="BF113" i="1"/>
  <c r="AG113" i="1"/>
  <c r="AX113" i="1"/>
  <c r="Y113" i="1"/>
  <c r="K113" i="1"/>
  <c r="J113" i="1"/>
  <c r="L113" i="1"/>
  <c r="B113" i="1"/>
  <c r="E113" i="1"/>
  <c r="D113" i="1"/>
  <c r="P113" i="1"/>
  <c r="AZ114" i="1"/>
  <c r="AJ114" i="1"/>
  <c r="S114" i="1"/>
  <c r="BA114" i="1"/>
  <c r="AB114" i="1"/>
  <c r="AK114" i="1"/>
  <c r="T114" i="1"/>
  <c r="BB114" i="1"/>
  <c r="AC114" i="1"/>
  <c r="AL114" i="1"/>
  <c r="U114" i="1"/>
  <c r="BC114" i="1"/>
  <c r="AD114" i="1"/>
  <c r="AM114" i="1"/>
  <c r="V114" i="1"/>
  <c r="BD114" i="1"/>
  <c r="AE114" i="1"/>
  <c r="AN114" i="1"/>
  <c r="W114" i="1"/>
  <c r="BE114" i="1"/>
  <c r="AF114" i="1"/>
  <c r="AO114" i="1"/>
  <c r="X114" i="1"/>
  <c r="BF114" i="1"/>
  <c r="AG114" i="1"/>
  <c r="AX114" i="1"/>
  <c r="Y114" i="1"/>
  <c r="K114" i="1"/>
  <c r="J114" i="1"/>
  <c r="L114" i="1"/>
  <c r="B114" i="1"/>
  <c r="E114" i="1"/>
  <c r="D114" i="1"/>
  <c r="P114" i="1"/>
  <c r="AZ115" i="1"/>
  <c r="AR115" i="1"/>
  <c r="S115" i="1"/>
  <c r="BA115" i="1"/>
  <c r="AB115" i="1"/>
  <c r="AS115" i="1"/>
  <c r="T115" i="1"/>
  <c r="BB115" i="1"/>
  <c r="AC115" i="1"/>
  <c r="AT115" i="1"/>
  <c r="U115" i="1"/>
  <c r="BC115" i="1"/>
  <c r="AD115" i="1"/>
  <c r="AU115" i="1"/>
  <c r="V115" i="1"/>
  <c r="BD115" i="1"/>
  <c r="AE115" i="1"/>
  <c r="AV115" i="1"/>
  <c r="W115" i="1"/>
  <c r="BE115" i="1"/>
  <c r="AF115" i="1"/>
  <c r="AW115" i="1"/>
  <c r="X115" i="1"/>
  <c r="BF115" i="1"/>
  <c r="AG115" i="1"/>
  <c r="AX115" i="1"/>
  <c r="Y115" i="1"/>
  <c r="K115" i="1"/>
  <c r="J115" i="1"/>
  <c r="L115" i="1"/>
  <c r="P115" i="1"/>
  <c r="AZ116" i="1"/>
  <c r="AR116" i="1"/>
  <c r="S116" i="1"/>
  <c r="BA116" i="1"/>
  <c r="AB116" i="1"/>
  <c r="AS116" i="1"/>
  <c r="T116" i="1"/>
  <c r="BB116" i="1"/>
  <c r="AC116" i="1"/>
  <c r="AT116" i="1"/>
  <c r="U116" i="1"/>
  <c r="BC116" i="1"/>
  <c r="AD116" i="1"/>
  <c r="AU116" i="1"/>
  <c r="V116" i="1"/>
  <c r="BD116" i="1"/>
  <c r="AE116" i="1"/>
  <c r="AV116" i="1"/>
  <c r="W116" i="1"/>
  <c r="BE116" i="1"/>
  <c r="AF116" i="1"/>
  <c r="AW116" i="1"/>
  <c r="X116" i="1"/>
  <c r="BF116" i="1"/>
  <c r="AG116" i="1"/>
  <c r="AX116" i="1"/>
  <c r="Y116" i="1"/>
  <c r="K116" i="1"/>
  <c r="J116" i="1"/>
  <c r="L116" i="1"/>
  <c r="P116" i="1"/>
  <c r="AZ117" i="1"/>
  <c r="AR117" i="1"/>
  <c r="S117" i="1"/>
  <c r="BA117" i="1"/>
  <c r="AB117" i="1"/>
  <c r="AS117" i="1"/>
  <c r="T117" i="1"/>
  <c r="BB117" i="1"/>
  <c r="AC117" i="1"/>
  <c r="AT117" i="1"/>
  <c r="U117" i="1"/>
  <c r="BC117" i="1"/>
  <c r="AD117" i="1"/>
  <c r="AU117" i="1"/>
  <c r="V117" i="1"/>
  <c r="BD117" i="1"/>
  <c r="AE117" i="1"/>
  <c r="AV117" i="1"/>
  <c r="W117" i="1"/>
  <c r="BE117" i="1"/>
  <c r="AF117" i="1"/>
  <c r="AW117" i="1"/>
  <c r="X117" i="1"/>
  <c r="BF117" i="1"/>
  <c r="AG117" i="1"/>
  <c r="AX117" i="1"/>
  <c r="Y117" i="1"/>
  <c r="K117" i="1"/>
  <c r="J117" i="1"/>
  <c r="L117" i="1"/>
  <c r="P117" i="1"/>
  <c r="AZ118" i="1"/>
  <c r="AR118" i="1"/>
  <c r="S118" i="1"/>
  <c r="BA118" i="1"/>
  <c r="AB118" i="1"/>
  <c r="AS118" i="1"/>
  <c r="T118" i="1"/>
  <c r="BB118" i="1"/>
  <c r="AC118" i="1"/>
  <c r="AT118" i="1"/>
  <c r="U118" i="1"/>
  <c r="BC118" i="1"/>
  <c r="AD118" i="1"/>
  <c r="AU118" i="1"/>
  <c r="V118" i="1"/>
  <c r="BD118" i="1"/>
  <c r="AE118" i="1"/>
  <c r="AV118" i="1"/>
  <c r="W118" i="1"/>
  <c r="BE118" i="1"/>
  <c r="AF118" i="1"/>
  <c r="AW118" i="1"/>
  <c r="X118" i="1"/>
  <c r="BF118" i="1"/>
  <c r="AG118" i="1"/>
  <c r="AX118" i="1"/>
  <c r="Y118" i="1"/>
  <c r="K118" i="1"/>
  <c r="J118" i="1"/>
  <c r="L118" i="1"/>
  <c r="P118" i="1"/>
  <c r="AZ119" i="1"/>
  <c r="AR119" i="1"/>
  <c r="S119" i="1"/>
  <c r="BA119" i="1"/>
  <c r="AB119" i="1"/>
  <c r="AS119" i="1"/>
  <c r="T119" i="1"/>
  <c r="BB119" i="1"/>
  <c r="AC119" i="1"/>
  <c r="AT119" i="1"/>
  <c r="U119" i="1"/>
  <c r="BC119" i="1"/>
  <c r="AD119" i="1"/>
  <c r="AU119" i="1"/>
  <c r="V119" i="1"/>
  <c r="BD119" i="1"/>
  <c r="AE119" i="1"/>
  <c r="AV119" i="1"/>
  <c r="W119" i="1"/>
  <c r="BE119" i="1"/>
  <c r="AF119" i="1"/>
  <c r="AW119" i="1"/>
  <c r="X119" i="1"/>
  <c r="BF119" i="1"/>
  <c r="AG119" i="1"/>
  <c r="AX119" i="1"/>
  <c r="Y119" i="1"/>
  <c r="K119" i="1"/>
  <c r="J119" i="1"/>
  <c r="L119" i="1"/>
  <c r="P119" i="1"/>
  <c r="AZ120" i="1"/>
  <c r="AJ120" i="1"/>
  <c r="S120" i="1"/>
  <c r="BA120" i="1"/>
  <c r="AB120" i="1"/>
  <c r="AS120" i="1"/>
  <c r="T120" i="1"/>
  <c r="BB120" i="1"/>
  <c r="AC120" i="1"/>
  <c r="AL120" i="1"/>
  <c r="U120" i="1"/>
  <c r="BC120" i="1"/>
  <c r="AD120" i="1"/>
  <c r="AM120" i="1"/>
  <c r="V120" i="1"/>
  <c r="BD120" i="1"/>
  <c r="AE120" i="1"/>
  <c r="AN120" i="1"/>
  <c r="W120" i="1"/>
  <c r="BE120" i="1"/>
  <c r="AF120" i="1"/>
  <c r="AO120" i="1"/>
  <c r="X120" i="1"/>
  <c r="BF120" i="1"/>
  <c r="AG120" i="1"/>
  <c r="AX120" i="1"/>
  <c r="Y120" i="1"/>
  <c r="K120" i="1"/>
  <c r="J120" i="1"/>
  <c r="L120" i="1"/>
  <c r="B120" i="1"/>
  <c r="E120" i="1"/>
  <c r="D120" i="1"/>
  <c r="P120" i="1"/>
  <c r="AZ121" i="1"/>
  <c r="AJ121" i="1"/>
  <c r="S121" i="1"/>
  <c r="BA121" i="1"/>
  <c r="AB121" i="1"/>
  <c r="AK121" i="1"/>
  <c r="T121" i="1"/>
  <c r="BB121" i="1"/>
  <c r="AC121" i="1"/>
  <c r="AL121" i="1"/>
  <c r="U121" i="1"/>
  <c r="BC121" i="1"/>
  <c r="AD121" i="1"/>
  <c r="AM121" i="1"/>
  <c r="V121" i="1"/>
  <c r="BD121" i="1"/>
  <c r="AE121" i="1"/>
  <c r="AN121" i="1"/>
  <c r="W121" i="1"/>
  <c r="BE121" i="1"/>
  <c r="AF121" i="1"/>
  <c r="AO121" i="1"/>
  <c r="X121" i="1"/>
  <c r="BF121" i="1"/>
  <c r="AG121" i="1"/>
  <c r="AX121" i="1"/>
  <c r="Y121" i="1"/>
  <c r="K121" i="1"/>
  <c r="J121" i="1"/>
  <c r="L121" i="1"/>
  <c r="B121" i="1"/>
  <c r="E121" i="1"/>
  <c r="D121" i="1"/>
  <c r="P121" i="1"/>
  <c r="AZ122" i="1"/>
  <c r="AJ122" i="1"/>
  <c r="S122" i="1"/>
  <c r="BA122" i="1"/>
  <c r="AB122" i="1"/>
  <c r="AK122" i="1"/>
  <c r="T122" i="1"/>
  <c r="BB122" i="1"/>
  <c r="AC122" i="1"/>
  <c r="AL122" i="1"/>
  <c r="U122" i="1"/>
  <c r="BC122" i="1"/>
  <c r="AD122" i="1"/>
  <c r="AM122" i="1"/>
  <c r="V122" i="1"/>
  <c r="BD122" i="1"/>
  <c r="AE122" i="1"/>
  <c r="AN122" i="1"/>
  <c r="W122" i="1"/>
  <c r="BE122" i="1"/>
  <c r="AF122" i="1"/>
  <c r="AO122" i="1"/>
  <c r="X122" i="1"/>
  <c r="BF122" i="1"/>
  <c r="AG122" i="1"/>
  <c r="AX122" i="1"/>
  <c r="Y122" i="1"/>
  <c r="K122" i="1"/>
  <c r="J122" i="1"/>
  <c r="L122" i="1"/>
  <c r="B122" i="1"/>
  <c r="E122" i="1"/>
  <c r="D122" i="1"/>
  <c r="P122" i="1"/>
  <c r="AZ123" i="1"/>
  <c r="AR123" i="1"/>
  <c r="S123" i="1"/>
  <c r="BA123" i="1"/>
  <c r="AB123" i="1"/>
  <c r="AS123" i="1"/>
  <c r="T123" i="1"/>
  <c r="BB123" i="1"/>
  <c r="AC123" i="1"/>
  <c r="AT123" i="1"/>
  <c r="U123" i="1"/>
  <c r="BC123" i="1"/>
  <c r="AD123" i="1"/>
  <c r="AU123" i="1"/>
  <c r="V123" i="1"/>
  <c r="BD123" i="1"/>
  <c r="AE123" i="1"/>
  <c r="AV123" i="1"/>
  <c r="W123" i="1"/>
  <c r="BE123" i="1"/>
  <c r="AF123" i="1"/>
  <c r="AW123" i="1"/>
  <c r="X123" i="1"/>
  <c r="BF123" i="1"/>
  <c r="AG123" i="1"/>
  <c r="AX123" i="1"/>
  <c r="Y123" i="1"/>
  <c r="K123" i="1"/>
  <c r="J123" i="1"/>
  <c r="L123" i="1"/>
  <c r="P123" i="1"/>
  <c r="AZ124" i="1"/>
  <c r="AR124" i="1"/>
  <c r="S124" i="1"/>
  <c r="BA124" i="1"/>
  <c r="AB124" i="1"/>
  <c r="AS124" i="1"/>
  <c r="T124" i="1"/>
  <c r="BB124" i="1"/>
  <c r="AC124" i="1"/>
  <c r="AT124" i="1"/>
  <c r="U124" i="1"/>
  <c r="BC124" i="1"/>
  <c r="AD124" i="1"/>
  <c r="AU124" i="1"/>
  <c r="V124" i="1"/>
  <c r="BD124" i="1"/>
  <c r="AE124" i="1"/>
  <c r="AV124" i="1"/>
  <c r="W124" i="1"/>
  <c r="BE124" i="1"/>
  <c r="AF124" i="1"/>
  <c r="AW124" i="1"/>
  <c r="X124" i="1"/>
  <c r="BF124" i="1"/>
  <c r="AG124" i="1"/>
  <c r="AX124" i="1"/>
  <c r="Y124" i="1"/>
  <c r="K124" i="1"/>
  <c r="J124" i="1"/>
  <c r="L124" i="1"/>
  <c r="P124" i="1"/>
  <c r="AZ125" i="1"/>
  <c r="AR125" i="1"/>
  <c r="S125" i="1"/>
  <c r="BA125" i="1"/>
  <c r="AB125" i="1"/>
  <c r="AS125" i="1"/>
  <c r="T125" i="1"/>
  <c r="BB125" i="1"/>
  <c r="AC125" i="1"/>
  <c r="AT125" i="1"/>
  <c r="U125" i="1"/>
  <c r="BC125" i="1"/>
  <c r="AD125" i="1"/>
  <c r="AU125" i="1"/>
  <c r="V125" i="1"/>
  <c r="BD125" i="1"/>
  <c r="AE125" i="1"/>
  <c r="AV125" i="1"/>
  <c r="W125" i="1"/>
  <c r="BE125" i="1"/>
  <c r="AF125" i="1"/>
  <c r="AW125" i="1"/>
  <c r="X125" i="1"/>
  <c r="BF125" i="1"/>
  <c r="AG125" i="1"/>
  <c r="AX125" i="1"/>
  <c r="Y125" i="1"/>
  <c r="K125" i="1"/>
  <c r="J125" i="1"/>
  <c r="L125" i="1"/>
  <c r="P125" i="1"/>
  <c r="AZ126" i="1"/>
  <c r="AR126" i="1"/>
  <c r="S126" i="1"/>
  <c r="BA126" i="1"/>
  <c r="AB126" i="1"/>
  <c r="AS126" i="1"/>
  <c r="T126" i="1"/>
  <c r="BB126" i="1"/>
  <c r="AC126" i="1"/>
  <c r="AT126" i="1"/>
  <c r="U126" i="1"/>
  <c r="BC126" i="1"/>
  <c r="AD126" i="1"/>
  <c r="AU126" i="1"/>
  <c r="V126" i="1"/>
  <c r="BD126" i="1"/>
  <c r="AE126" i="1"/>
  <c r="AV126" i="1"/>
  <c r="W126" i="1"/>
  <c r="BE126" i="1"/>
  <c r="AF126" i="1"/>
  <c r="AW126" i="1"/>
  <c r="X126" i="1"/>
  <c r="BF126" i="1"/>
  <c r="AG126" i="1"/>
  <c r="AX126" i="1"/>
  <c r="Y126" i="1"/>
  <c r="K126" i="1"/>
  <c r="J126" i="1"/>
  <c r="L126" i="1"/>
  <c r="P126" i="1"/>
  <c r="AZ127" i="1"/>
  <c r="AR127" i="1"/>
  <c r="S127" i="1"/>
  <c r="BA127" i="1"/>
  <c r="AB127" i="1"/>
  <c r="AS127" i="1"/>
  <c r="T127" i="1"/>
  <c r="BB127" i="1"/>
  <c r="AC127" i="1"/>
  <c r="AT127" i="1"/>
  <c r="U127" i="1"/>
  <c r="BC127" i="1"/>
  <c r="AD127" i="1"/>
  <c r="AU127" i="1"/>
  <c r="V127" i="1"/>
  <c r="BD127" i="1"/>
  <c r="AE127" i="1"/>
  <c r="AV127" i="1"/>
  <c r="W127" i="1"/>
  <c r="BE127" i="1"/>
  <c r="AF127" i="1"/>
  <c r="AW127" i="1"/>
  <c r="X127" i="1"/>
  <c r="BF127" i="1"/>
  <c r="AG127" i="1"/>
  <c r="AX127" i="1"/>
  <c r="Y127" i="1"/>
  <c r="K127" i="1"/>
  <c r="J127" i="1"/>
  <c r="L127" i="1"/>
  <c r="P127" i="1"/>
  <c r="AZ128" i="1"/>
  <c r="AJ128" i="1"/>
  <c r="S128" i="1"/>
  <c r="BA128" i="1"/>
  <c r="AB128" i="1"/>
  <c r="AK128" i="1"/>
  <c r="T128" i="1"/>
  <c r="BB128" i="1"/>
  <c r="AC128" i="1"/>
  <c r="AL128" i="1"/>
  <c r="U128" i="1"/>
  <c r="BC128" i="1"/>
  <c r="AD128" i="1"/>
  <c r="AM128" i="1"/>
  <c r="V128" i="1"/>
  <c r="BD128" i="1"/>
  <c r="AE128" i="1"/>
  <c r="AN128" i="1"/>
  <c r="W128" i="1"/>
  <c r="BE128" i="1"/>
  <c r="AF128" i="1"/>
  <c r="AO128" i="1"/>
  <c r="X128" i="1"/>
  <c r="BF128" i="1"/>
  <c r="AG128" i="1"/>
  <c r="AX128" i="1"/>
  <c r="Y128" i="1"/>
  <c r="K128" i="1"/>
  <c r="J128" i="1"/>
  <c r="L128" i="1"/>
  <c r="B128" i="1"/>
  <c r="E128" i="1"/>
  <c r="D128" i="1"/>
  <c r="P128" i="1"/>
  <c r="AZ129" i="1"/>
  <c r="AJ129" i="1"/>
  <c r="S129" i="1"/>
  <c r="BA129" i="1"/>
  <c r="AB129" i="1"/>
  <c r="AS129" i="1"/>
  <c r="T129" i="1"/>
  <c r="BB129" i="1"/>
  <c r="AC129" i="1"/>
  <c r="AL129" i="1"/>
  <c r="U129" i="1"/>
  <c r="BC129" i="1"/>
  <c r="AD129" i="1"/>
  <c r="AM129" i="1"/>
  <c r="V129" i="1"/>
  <c r="BD129" i="1"/>
  <c r="AE129" i="1"/>
  <c r="AN129" i="1"/>
  <c r="W129" i="1"/>
  <c r="BE129" i="1"/>
  <c r="AF129" i="1"/>
  <c r="AO129" i="1"/>
  <c r="X129" i="1"/>
  <c r="BF129" i="1"/>
  <c r="AG129" i="1"/>
  <c r="AX129" i="1"/>
  <c r="Y129" i="1"/>
  <c r="K129" i="1"/>
  <c r="J129" i="1"/>
  <c r="L129" i="1"/>
  <c r="B129" i="1"/>
  <c r="E129" i="1"/>
  <c r="D129" i="1"/>
  <c r="P129" i="1"/>
  <c r="AZ130" i="1"/>
  <c r="AR130" i="1"/>
  <c r="S130" i="1"/>
  <c r="BA130" i="1"/>
  <c r="AB130" i="1"/>
  <c r="AS130" i="1"/>
  <c r="T130" i="1"/>
  <c r="BB130" i="1"/>
  <c r="AC130" i="1"/>
  <c r="AT130" i="1"/>
  <c r="U130" i="1"/>
  <c r="BC130" i="1"/>
  <c r="AD130" i="1"/>
  <c r="AU130" i="1"/>
  <c r="V130" i="1"/>
  <c r="BD130" i="1"/>
  <c r="AE130" i="1"/>
  <c r="AV130" i="1"/>
  <c r="W130" i="1"/>
  <c r="BE130" i="1"/>
  <c r="AF130" i="1"/>
  <c r="AW130" i="1"/>
  <c r="X130" i="1"/>
  <c r="BF130" i="1"/>
  <c r="AG130" i="1"/>
  <c r="AX130" i="1"/>
  <c r="Y130" i="1"/>
  <c r="K130" i="1"/>
  <c r="J130" i="1"/>
  <c r="L130" i="1"/>
  <c r="P130" i="1"/>
  <c r="AZ131" i="1"/>
  <c r="AJ131" i="1"/>
  <c r="S131" i="1"/>
  <c r="BA131" i="1"/>
  <c r="AB131" i="1"/>
  <c r="AS131" i="1"/>
  <c r="T131" i="1"/>
  <c r="BB131" i="1"/>
  <c r="AC131" i="1"/>
  <c r="AL131" i="1"/>
  <c r="U131" i="1"/>
  <c r="BC131" i="1"/>
  <c r="AD131" i="1"/>
  <c r="AM131" i="1"/>
  <c r="V131" i="1"/>
  <c r="BD131" i="1"/>
  <c r="AE131" i="1"/>
  <c r="AN131" i="1"/>
  <c r="W131" i="1"/>
  <c r="BE131" i="1"/>
  <c r="AF131" i="1"/>
  <c r="AO131" i="1"/>
  <c r="X131" i="1"/>
  <c r="BF131" i="1"/>
  <c r="AG131" i="1"/>
  <c r="AX131" i="1"/>
  <c r="Y131" i="1"/>
  <c r="K131" i="1"/>
  <c r="J131" i="1"/>
  <c r="L131" i="1"/>
  <c r="B131" i="1"/>
  <c r="E131" i="1"/>
  <c r="D131" i="1"/>
  <c r="P131" i="1"/>
  <c r="AZ132" i="1"/>
  <c r="AJ132" i="1"/>
  <c r="S132" i="1"/>
  <c r="BA132" i="1"/>
  <c r="AB132" i="1"/>
  <c r="AK132" i="1"/>
  <c r="T132" i="1"/>
  <c r="BB132" i="1"/>
  <c r="AC132" i="1"/>
  <c r="AL132" i="1"/>
  <c r="U132" i="1"/>
  <c r="BC132" i="1"/>
  <c r="AD132" i="1"/>
  <c r="AM132" i="1"/>
  <c r="V132" i="1"/>
  <c r="BD132" i="1"/>
  <c r="AE132" i="1"/>
  <c r="AN132" i="1"/>
  <c r="W132" i="1"/>
  <c r="BE132" i="1"/>
  <c r="AF132" i="1"/>
  <c r="X132" i="1"/>
  <c r="BF132" i="1"/>
  <c r="AG132" i="1"/>
  <c r="AX132" i="1"/>
  <c r="Y132" i="1"/>
  <c r="K132" i="1"/>
  <c r="J132" i="1"/>
  <c r="L132" i="1"/>
  <c r="B132" i="1"/>
  <c r="E132" i="1"/>
  <c r="D132" i="1"/>
  <c r="P132" i="1"/>
  <c r="AZ133" i="1"/>
  <c r="AJ133" i="1"/>
  <c r="S133" i="1"/>
  <c r="BA133" i="1"/>
  <c r="AB133" i="1"/>
  <c r="AK133" i="1"/>
  <c r="T133" i="1"/>
  <c r="BB133" i="1"/>
  <c r="AC133" i="1"/>
  <c r="AL133" i="1"/>
  <c r="U133" i="1"/>
  <c r="BC133" i="1"/>
  <c r="AD133" i="1"/>
  <c r="AM133" i="1"/>
  <c r="V133" i="1"/>
  <c r="BD133" i="1"/>
  <c r="AE133" i="1"/>
  <c r="AN133" i="1"/>
  <c r="W133" i="1"/>
  <c r="BE133" i="1"/>
  <c r="AF133" i="1"/>
  <c r="X133" i="1"/>
  <c r="BF133" i="1"/>
  <c r="AG133" i="1"/>
  <c r="AX133" i="1"/>
  <c r="Y133" i="1"/>
  <c r="K133" i="1"/>
  <c r="J133" i="1"/>
  <c r="L133" i="1"/>
  <c r="B133" i="1"/>
  <c r="E133" i="1"/>
  <c r="D133" i="1"/>
  <c r="P133" i="1"/>
  <c r="AZ134" i="1"/>
  <c r="AJ134" i="1"/>
  <c r="S134" i="1"/>
  <c r="BA134" i="1"/>
  <c r="AB134" i="1"/>
  <c r="AK134" i="1"/>
  <c r="T134" i="1"/>
  <c r="BB134" i="1"/>
  <c r="AC134" i="1"/>
  <c r="AL134" i="1"/>
  <c r="U134" i="1"/>
  <c r="BC134" i="1"/>
  <c r="AD134" i="1"/>
  <c r="AM134" i="1"/>
  <c r="V134" i="1"/>
  <c r="BD134" i="1"/>
  <c r="AE134" i="1"/>
  <c r="AN134" i="1"/>
  <c r="W134" i="1"/>
  <c r="BE134" i="1"/>
  <c r="AF134" i="1"/>
  <c r="X134" i="1"/>
  <c r="BF134" i="1"/>
  <c r="AG134" i="1"/>
  <c r="AX134" i="1"/>
  <c r="Y134" i="1"/>
  <c r="K134" i="1"/>
  <c r="J134" i="1"/>
  <c r="L134" i="1"/>
  <c r="B134" i="1"/>
  <c r="E134" i="1"/>
  <c r="D134" i="1"/>
  <c r="P134" i="1"/>
  <c r="AZ135" i="1"/>
  <c r="AJ135" i="1"/>
  <c r="S135" i="1"/>
  <c r="BA135" i="1"/>
  <c r="AB135" i="1"/>
  <c r="AK135" i="1"/>
  <c r="T135" i="1"/>
  <c r="BB135" i="1"/>
  <c r="AC135" i="1"/>
  <c r="AL135" i="1"/>
  <c r="U135" i="1"/>
  <c r="BC135" i="1"/>
  <c r="AD135" i="1"/>
  <c r="AM135" i="1"/>
  <c r="V135" i="1"/>
  <c r="BD135" i="1"/>
  <c r="AE135" i="1"/>
  <c r="AN135" i="1"/>
  <c r="W135" i="1"/>
  <c r="BE135" i="1"/>
  <c r="AF135" i="1"/>
  <c r="X135" i="1"/>
  <c r="BF135" i="1"/>
  <c r="AG135" i="1"/>
  <c r="AX135" i="1"/>
  <c r="Y135" i="1"/>
  <c r="K135" i="1"/>
  <c r="J135" i="1"/>
  <c r="L135" i="1"/>
  <c r="B135" i="1"/>
  <c r="E135" i="1"/>
  <c r="D135" i="1"/>
  <c r="P135" i="1"/>
  <c r="AZ136" i="1"/>
  <c r="AJ136" i="1"/>
  <c r="S136" i="1"/>
  <c r="BA136" i="1"/>
  <c r="AB136" i="1"/>
  <c r="AK136" i="1"/>
  <c r="T136" i="1"/>
  <c r="BB136" i="1"/>
  <c r="AC136" i="1"/>
  <c r="AL136" i="1"/>
  <c r="U136" i="1"/>
  <c r="BC136" i="1"/>
  <c r="AD136" i="1"/>
  <c r="AM136" i="1"/>
  <c r="V136" i="1"/>
  <c r="BD136" i="1"/>
  <c r="AE136" i="1"/>
  <c r="AN136" i="1"/>
  <c r="W136" i="1"/>
  <c r="BE136" i="1"/>
  <c r="AF136" i="1"/>
  <c r="X136" i="1"/>
  <c r="BF136" i="1"/>
  <c r="AG136" i="1"/>
  <c r="AX136" i="1"/>
  <c r="Y136" i="1"/>
  <c r="K136" i="1"/>
  <c r="J136" i="1"/>
  <c r="L136" i="1"/>
  <c r="B136" i="1"/>
  <c r="E136" i="1"/>
  <c r="D136" i="1"/>
  <c r="P136" i="1"/>
  <c r="AZ137" i="1"/>
  <c r="AJ137" i="1"/>
  <c r="S137" i="1"/>
  <c r="BA137" i="1"/>
  <c r="AB137" i="1"/>
  <c r="AK137" i="1"/>
  <c r="T137" i="1"/>
  <c r="BB137" i="1"/>
  <c r="AC137" i="1"/>
  <c r="AL137" i="1"/>
  <c r="U137" i="1"/>
  <c r="BC137" i="1"/>
  <c r="AD137" i="1"/>
  <c r="AM137" i="1"/>
  <c r="V137" i="1"/>
  <c r="BD137" i="1"/>
  <c r="AE137" i="1"/>
  <c r="AN137" i="1"/>
  <c r="W137" i="1"/>
  <c r="BE137" i="1"/>
  <c r="AF137" i="1"/>
  <c r="X137" i="1"/>
  <c r="BF137" i="1"/>
  <c r="AG137" i="1"/>
  <c r="AX137" i="1"/>
  <c r="Y137" i="1"/>
  <c r="K137" i="1"/>
  <c r="J137" i="1"/>
  <c r="L137" i="1"/>
  <c r="B137" i="1"/>
  <c r="E137" i="1"/>
  <c r="D137" i="1"/>
  <c r="P137" i="1"/>
  <c r="AZ138" i="1"/>
  <c r="AJ138" i="1"/>
  <c r="S138" i="1"/>
  <c r="BA138" i="1"/>
  <c r="AB138" i="1"/>
  <c r="AK138" i="1"/>
  <c r="T138" i="1"/>
  <c r="BB138" i="1"/>
  <c r="AC138" i="1"/>
  <c r="AL138" i="1"/>
  <c r="U138" i="1"/>
  <c r="BC138" i="1"/>
  <c r="AD138" i="1"/>
  <c r="AM138" i="1"/>
  <c r="V138" i="1"/>
  <c r="BD138" i="1"/>
  <c r="AE138" i="1"/>
  <c r="AN138" i="1"/>
  <c r="W138" i="1"/>
  <c r="BE138" i="1"/>
  <c r="AF138" i="1"/>
  <c r="AO138" i="1"/>
  <c r="X138" i="1"/>
  <c r="BF138" i="1"/>
  <c r="AG138" i="1"/>
  <c r="AP138" i="1"/>
  <c r="Y138" i="1"/>
  <c r="K138" i="1"/>
  <c r="J138" i="1"/>
  <c r="L138" i="1"/>
  <c r="B138" i="1"/>
  <c r="E138" i="1"/>
  <c r="D138" i="1"/>
  <c r="P138" i="1"/>
  <c r="AZ139" i="1"/>
  <c r="AJ139" i="1"/>
  <c r="S139" i="1"/>
  <c r="BA139" i="1"/>
  <c r="AB139" i="1"/>
  <c r="AS139" i="1"/>
  <c r="T139" i="1"/>
  <c r="BB139" i="1"/>
  <c r="AC139" i="1"/>
  <c r="AL139" i="1"/>
  <c r="U139" i="1"/>
  <c r="BC139" i="1"/>
  <c r="AD139" i="1"/>
  <c r="AM139" i="1"/>
  <c r="V139" i="1"/>
  <c r="BD139" i="1"/>
  <c r="AE139" i="1"/>
  <c r="AN139" i="1"/>
  <c r="W139" i="1"/>
  <c r="BE139" i="1"/>
  <c r="AF139" i="1"/>
  <c r="AO139" i="1"/>
  <c r="X139" i="1"/>
  <c r="BF139" i="1"/>
  <c r="AG139" i="1"/>
  <c r="AX139" i="1"/>
  <c r="Y139" i="1"/>
  <c r="K139" i="1"/>
  <c r="J139" i="1"/>
  <c r="L139" i="1"/>
  <c r="B139" i="1"/>
  <c r="E139" i="1"/>
  <c r="D139" i="1"/>
  <c r="P139" i="1"/>
  <c r="AZ140" i="1"/>
  <c r="AJ140" i="1"/>
  <c r="S140" i="1"/>
  <c r="BA140" i="1"/>
  <c r="AB140" i="1"/>
  <c r="AK140" i="1"/>
  <c r="T140" i="1"/>
  <c r="BB140" i="1"/>
  <c r="AC140" i="1"/>
  <c r="AL140" i="1"/>
  <c r="U140" i="1"/>
  <c r="BC140" i="1"/>
  <c r="AD140" i="1"/>
  <c r="AM140" i="1"/>
  <c r="V140" i="1"/>
  <c r="BD140" i="1"/>
  <c r="AE140" i="1"/>
  <c r="AN140" i="1"/>
  <c r="W140" i="1"/>
  <c r="BE140" i="1"/>
  <c r="AF140" i="1"/>
  <c r="AO140" i="1"/>
  <c r="X140" i="1"/>
  <c r="BF140" i="1"/>
  <c r="AG140" i="1"/>
  <c r="AX140" i="1"/>
  <c r="Y140" i="1"/>
  <c r="K140" i="1"/>
  <c r="J140" i="1"/>
  <c r="L140" i="1"/>
  <c r="B140" i="1"/>
  <c r="E140" i="1"/>
  <c r="D140" i="1"/>
  <c r="P140" i="1"/>
  <c r="AZ141" i="1"/>
  <c r="AJ141" i="1"/>
  <c r="S141" i="1"/>
  <c r="BA141" i="1"/>
  <c r="AB141" i="1"/>
  <c r="AK141" i="1"/>
  <c r="T141" i="1"/>
  <c r="BB141" i="1"/>
  <c r="AC141" i="1"/>
  <c r="AL141" i="1"/>
  <c r="U141" i="1"/>
  <c r="BC141" i="1"/>
  <c r="AD141" i="1"/>
  <c r="AM141" i="1"/>
  <c r="V141" i="1"/>
  <c r="BD141" i="1"/>
  <c r="AE141" i="1"/>
  <c r="AN141" i="1"/>
  <c r="W141" i="1"/>
  <c r="BE141" i="1"/>
  <c r="AF141" i="1"/>
  <c r="AO141" i="1"/>
  <c r="X141" i="1"/>
  <c r="BF141" i="1"/>
  <c r="AG141" i="1"/>
  <c r="AX141" i="1"/>
  <c r="Y141" i="1"/>
  <c r="K141" i="1"/>
  <c r="J141" i="1"/>
  <c r="L141" i="1"/>
  <c r="B141" i="1"/>
  <c r="E141" i="1"/>
  <c r="D141" i="1"/>
  <c r="P141" i="1"/>
  <c r="AZ142" i="1"/>
  <c r="AJ142" i="1"/>
  <c r="S142" i="1"/>
  <c r="BA142" i="1"/>
  <c r="AB142" i="1"/>
  <c r="AS142" i="1"/>
  <c r="T142" i="1"/>
  <c r="BB142" i="1"/>
  <c r="AC142" i="1"/>
  <c r="AL142" i="1"/>
  <c r="U142" i="1"/>
  <c r="BC142" i="1"/>
  <c r="AD142" i="1"/>
  <c r="AM142" i="1"/>
  <c r="V142" i="1"/>
  <c r="BD142" i="1"/>
  <c r="AE142" i="1"/>
  <c r="AN142" i="1"/>
  <c r="W142" i="1"/>
  <c r="BE142" i="1"/>
  <c r="AF142" i="1"/>
  <c r="AO142" i="1"/>
  <c r="X142" i="1"/>
  <c r="BF142" i="1"/>
  <c r="AG142" i="1"/>
  <c r="AX142" i="1"/>
  <c r="Y142" i="1"/>
  <c r="K142" i="1"/>
  <c r="J142" i="1"/>
  <c r="L142" i="1"/>
  <c r="B142" i="1"/>
  <c r="E142" i="1"/>
  <c r="D142" i="1"/>
  <c r="P142" i="1"/>
  <c r="AZ143" i="1"/>
  <c r="AJ143" i="1"/>
  <c r="S143" i="1"/>
  <c r="BA143" i="1"/>
  <c r="AB143" i="1"/>
  <c r="AK143" i="1"/>
  <c r="T143" i="1"/>
  <c r="BB143" i="1"/>
  <c r="AC143" i="1"/>
  <c r="AL143" i="1"/>
  <c r="U143" i="1"/>
  <c r="BC143" i="1"/>
  <c r="AD143" i="1"/>
  <c r="AM143" i="1"/>
  <c r="V143" i="1"/>
  <c r="BD143" i="1"/>
  <c r="AE143" i="1"/>
  <c r="AN143" i="1"/>
  <c r="W143" i="1"/>
  <c r="BE143" i="1"/>
  <c r="AF143" i="1"/>
  <c r="AO143" i="1"/>
  <c r="X143" i="1"/>
  <c r="BF143" i="1"/>
  <c r="AG143" i="1"/>
  <c r="AX143" i="1"/>
  <c r="Y143" i="1"/>
  <c r="K143" i="1"/>
  <c r="J143" i="1"/>
  <c r="L143" i="1"/>
  <c r="B143" i="1"/>
  <c r="E143" i="1"/>
  <c r="D143" i="1"/>
  <c r="P143" i="1"/>
  <c r="AZ144" i="1"/>
  <c r="AJ144" i="1"/>
  <c r="S144" i="1"/>
  <c r="BA144" i="1"/>
  <c r="AB144" i="1"/>
  <c r="AS144" i="1"/>
  <c r="T144" i="1"/>
  <c r="BB144" i="1"/>
  <c r="AC144" i="1"/>
  <c r="AL144" i="1"/>
  <c r="U144" i="1"/>
  <c r="BC144" i="1"/>
  <c r="AD144" i="1"/>
  <c r="AM144" i="1"/>
  <c r="V144" i="1"/>
  <c r="BD144" i="1"/>
  <c r="AE144" i="1"/>
  <c r="AN144" i="1"/>
  <c r="W144" i="1"/>
  <c r="BE144" i="1"/>
  <c r="AF144" i="1"/>
  <c r="AO144" i="1"/>
  <c r="X144" i="1"/>
  <c r="BF144" i="1"/>
  <c r="AG144" i="1"/>
  <c r="AX144" i="1"/>
  <c r="Y144" i="1"/>
  <c r="K144" i="1"/>
  <c r="J144" i="1"/>
  <c r="L144" i="1"/>
  <c r="B144" i="1"/>
  <c r="E144" i="1"/>
  <c r="D144" i="1"/>
  <c r="P144" i="1"/>
  <c r="AZ145" i="1"/>
  <c r="AJ145" i="1"/>
  <c r="S145" i="1"/>
  <c r="BA145" i="1"/>
  <c r="AB145" i="1"/>
  <c r="AK145" i="1"/>
  <c r="T145" i="1"/>
  <c r="BB145" i="1"/>
  <c r="AC145" i="1"/>
  <c r="AL145" i="1"/>
  <c r="U145" i="1"/>
  <c r="BC145" i="1"/>
  <c r="AD145" i="1"/>
  <c r="AM145" i="1"/>
  <c r="V145" i="1"/>
  <c r="BD145" i="1"/>
  <c r="AE145" i="1"/>
  <c r="AN145" i="1"/>
  <c r="W145" i="1"/>
  <c r="BE145" i="1"/>
  <c r="AF145" i="1"/>
  <c r="AO145" i="1"/>
  <c r="X145" i="1"/>
  <c r="BF145" i="1"/>
  <c r="AG145" i="1"/>
  <c r="AX145" i="1"/>
  <c r="Y145" i="1"/>
  <c r="K145" i="1"/>
  <c r="J145" i="1"/>
  <c r="L145" i="1"/>
  <c r="B145" i="1"/>
  <c r="E145" i="1"/>
  <c r="D145" i="1"/>
  <c r="P145" i="1"/>
  <c r="AZ146" i="1"/>
  <c r="AJ146" i="1"/>
  <c r="S146" i="1"/>
  <c r="BA146" i="1"/>
  <c r="AB146" i="1"/>
  <c r="AS146" i="1"/>
  <c r="T146" i="1"/>
  <c r="BB146" i="1"/>
  <c r="AC146" i="1"/>
  <c r="AL146" i="1"/>
  <c r="U146" i="1"/>
  <c r="BC146" i="1"/>
  <c r="AD146" i="1"/>
  <c r="AM146" i="1"/>
  <c r="V146" i="1"/>
  <c r="BD146" i="1"/>
  <c r="AE146" i="1"/>
  <c r="AN146" i="1"/>
  <c r="W146" i="1"/>
  <c r="BE146" i="1"/>
  <c r="AF146" i="1"/>
  <c r="AO146" i="1"/>
  <c r="X146" i="1"/>
  <c r="BF146" i="1"/>
  <c r="AG146" i="1"/>
  <c r="AX146" i="1"/>
  <c r="Y146" i="1"/>
  <c r="K146" i="1"/>
  <c r="J146" i="1"/>
  <c r="L146" i="1"/>
  <c r="B146" i="1"/>
  <c r="E146" i="1"/>
  <c r="D146" i="1"/>
  <c r="P146" i="1"/>
  <c r="AZ147" i="1"/>
  <c r="AJ147" i="1"/>
  <c r="S147" i="1"/>
  <c r="BA147" i="1"/>
  <c r="AB147" i="1"/>
  <c r="AK147" i="1"/>
  <c r="T147" i="1"/>
  <c r="BB147" i="1"/>
  <c r="AC147" i="1"/>
  <c r="AL147" i="1"/>
  <c r="U147" i="1"/>
  <c r="BC147" i="1"/>
  <c r="AD147" i="1"/>
  <c r="AM147" i="1"/>
  <c r="V147" i="1"/>
  <c r="BD147" i="1"/>
  <c r="AE147" i="1"/>
  <c r="AN147" i="1"/>
  <c r="W147" i="1"/>
  <c r="BE147" i="1"/>
  <c r="AF147" i="1"/>
  <c r="AO147" i="1"/>
  <c r="X147" i="1"/>
  <c r="BF147" i="1"/>
  <c r="AG147" i="1"/>
  <c r="AX147" i="1"/>
  <c r="Y147" i="1"/>
  <c r="K147" i="1"/>
  <c r="J147" i="1"/>
  <c r="L147" i="1"/>
  <c r="B147" i="1"/>
  <c r="E147" i="1"/>
  <c r="D147" i="1"/>
  <c r="P147" i="1"/>
  <c r="AZ148" i="1"/>
  <c r="AJ148" i="1"/>
  <c r="S148" i="1"/>
  <c r="BA148" i="1"/>
  <c r="AB148" i="1"/>
  <c r="AS148" i="1"/>
  <c r="T148" i="1"/>
  <c r="BB148" i="1"/>
  <c r="AC148" i="1"/>
  <c r="AL148" i="1"/>
  <c r="U148" i="1"/>
  <c r="BC148" i="1"/>
  <c r="AD148" i="1"/>
  <c r="AM148" i="1"/>
  <c r="V148" i="1"/>
  <c r="BD148" i="1"/>
  <c r="AE148" i="1"/>
  <c r="AN148" i="1"/>
  <c r="W148" i="1"/>
  <c r="BE148" i="1"/>
  <c r="AF148" i="1"/>
  <c r="AO148" i="1"/>
  <c r="X148" i="1"/>
  <c r="BF148" i="1"/>
  <c r="AG148" i="1"/>
  <c r="AX148" i="1"/>
  <c r="Y148" i="1"/>
  <c r="K148" i="1"/>
  <c r="J148" i="1"/>
  <c r="L148" i="1"/>
  <c r="B148" i="1"/>
  <c r="E148" i="1"/>
  <c r="D148" i="1"/>
  <c r="P148" i="1"/>
  <c r="AZ149" i="1"/>
  <c r="AJ149" i="1"/>
  <c r="S149" i="1"/>
  <c r="BA149" i="1"/>
  <c r="AB149" i="1"/>
  <c r="AK149" i="1"/>
  <c r="T149" i="1"/>
  <c r="BB149" i="1"/>
  <c r="AC149" i="1"/>
  <c r="AL149" i="1"/>
  <c r="U149" i="1"/>
  <c r="BC149" i="1"/>
  <c r="AD149" i="1"/>
  <c r="AM149" i="1"/>
  <c r="V149" i="1"/>
  <c r="BD149" i="1"/>
  <c r="AE149" i="1"/>
  <c r="AN149" i="1"/>
  <c r="W149" i="1"/>
  <c r="BE149" i="1"/>
  <c r="AF149" i="1"/>
  <c r="AO149" i="1"/>
  <c r="X149" i="1"/>
  <c r="BF149" i="1"/>
  <c r="AG149" i="1"/>
  <c r="AX149" i="1"/>
  <c r="Y149" i="1"/>
  <c r="K149" i="1"/>
  <c r="J149" i="1"/>
  <c r="L149" i="1"/>
  <c r="B149" i="1"/>
  <c r="E149" i="1"/>
  <c r="D149" i="1"/>
  <c r="P149" i="1"/>
  <c r="AZ150" i="1"/>
  <c r="AJ150" i="1"/>
  <c r="S150" i="1"/>
  <c r="BA150" i="1"/>
  <c r="AB150" i="1"/>
  <c r="AS150" i="1"/>
  <c r="T150" i="1"/>
  <c r="BB150" i="1"/>
  <c r="AC150" i="1"/>
  <c r="AL150" i="1"/>
  <c r="U150" i="1"/>
  <c r="BC150" i="1"/>
  <c r="AD150" i="1"/>
  <c r="AM150" i="1"/>
  <c r="V150" i="1"/>
  <c r="BD150" i="1"/>
  <c r="AE150" i="1"/>
  <c r="AN150" i="1"/>
  <c r="W150" i="1"/>
  <c r="BE150" i="1"/>
  <c r="AF150" i="1"/>
  <c r="AO150" i="1"/>
  <c r="X150" i="1"/>
  <c r="BF150" i="1"/>
  <c r="AG150" i="1"/>
  <c r="AX150" i="1"/>
  <c r="Y150" i="1"/>
  <c r="K150" i="1"/>
  <c r="J150" i="1"/>
  <c r="L150" i="1"/>
  <c r="B150" i="1"/>
  <c r="E150" i="1"/>
  <c r="D150" i="1"/>
  <c r="P150" i="1"/>
  <c r="AZ151" i="1"/>
  <c r="AJ151" i="1"/>
  <c r="S151" i="1"/>
  <c r="BA151" i="1"/>
  <c r="AB151" i="1"/>
  <c r="AK151" i="1"/>
  <c r="T151" i="1"/>
  <c r="BB151" i="1"/>
  <c r="AC151" i="1"/>
  <c r="AL151" i="1"/>
  <c r="U151" i="1"/>
  <c r="BC151" i="1"/>
  <c r="AD151" i="1"/>
  <c r="AM151" i="1"/>
  <c r="V151" i="1"/>
  <c r="BD151" i="1"/>
  <c r="AE151" i="1"/>
  <c r="AN151" i="1"/>
  <c r="W151" i="1"/>
  <c r="BE151" i="1"/>
  <c r="AF151" i="1"/>
  <c r="AO151" i="1"/>
  <c r="X151" i="1"/>
  <c r="BF151" i="1"/>
  <c r="AG151" i="1"/>
  <c r="AX151" i="1"/>
  <c r="Y151" i="1"/>
  <c r="K151" i="1"/>
  <c r="J151" i="1"/>
  <c r="L151" i="1"/>
  <c r="B151" i="1"/>
  <c r="E151" i="1"/>
  <c r="D151" i="1"/>
  <c r="P151" i="1"/>
  <c r="AZ152" i="1"/>
  <c r="AJ152" i="1"/>
  <c r="S152" i="1"/>
  <c r="BA152" i="1"/>
  <c r="AB152" i="1"/>
  <c r="AS152" i="1"/>
  <c r="T152" i="1"/>
  <c r="BB152" i="1"/>
  <c r="AC152" i="1"/>
  <c r="AL152" i="1"/>
  <c r="U152" i="1"/>
  <c r="BC152" i="1"/>
  <c r="AD152" i="1"/>
  <c r="AM152" i="1"/>
  <c r="V152" i="1"/>
  <c r="BD152" i="1"/>
  <c r="AE152" i="1"/>
  <c r="AN152" i="1"/>
  <c r="W152" i="1"/>
  <c r="BE152" i="1"/>
  <c r="AF152" i="1"/>
  <c r="AO152" i="1"/>
  <c r="X152" i="1"/>
  <c r="BF152" i="1"/>
  <c r="AG152" i="1"/>
  <c r="AX152" i="1"/>
  <c r="Y152" i="1"/>
  <c r="K152" i="1"/>
  <c r="J152" i="1"/>
  <c r="L152" i="1"/>
  <c r="B152" i="1"/>
  <c r="E152" i="1"/>
  <c r="D152" i="1"/>
  <c r="P152" i="1"/>
  <c r="AZ153" i="1"/>
  <c r="AJ153" i="1"/>
  <c r="S153" i="1"/>
  <c r="BA153" i="1"/>
  <c r="AB153" i="1"/>
  <c r="AS153" i="1"/>
  <c r="T153" i="1"/>
  <c r="BB153" i="1"/>
  <c r="AC153" i="1"/>
  <c r="AL153" i="1"/>
  <c r="U153" i="1"/>
  <c r="BC153" i="1"/>
  <c r="AD153" i="1"/>
  <c r="AM153" i="1"/>
  <c r="V153" i="1"/>
  <c r="BD153" i="1"/>
  <c r="AE153" i="1"/>
  <c r="AN153" i="1"/>
  <c r="W153" i="1"/>
  <c r="BE153" i="1"/>
  <c r="AF153" i="1"/>
  <c r="AO153" i="1"/>
  <c r="X153" i="1"/>
  <c r="BF153" i="1"/>
  <c r="AG153" i="1"/>
  <c r="AX153" i="1"/>
  <c r="Y153" i="1"/>
  <c r="K153" i="1"/>
  <c r="J153" i="1"/>
  <c r="L153" i="1"/>
  <c r="B153" i="1"/>
  <c r="E153" i="1"/>
  <c r="D153" i="1"/>
  <c r="P153" i="1"/>
  <c r="AZ154" i="1"/>
  <c r="AJ154" i="1"/>
  <c r="S154" i="1"/>
  <c r="BA154" i="1"/>
  <c r="AB154" i="1"/>
  <c r="AK154" i="1"/>
  <c r="T154" i="1"/>
  <c r="BB154" i="1"/>
  <c r="AC154" i="1"/>
  <c r="AL154" i="1"/>
  <c r="U154" i="1"/>
  <c r="BC154" i="1"/>
  <c r="AD154" i="1"/>
  <c r="AM154" i="1"/>
  <c r="V154" i="1"/>
  <c r="BD154" i="1"/>
  <c r="AE154" i="1"/>
  <c r="AN154" i="1"/>
  <c r="W154" i="1"/>
  <c r="BE154" i="1"/>
  <c r="AF154" i="1"/>
  <c r="AO154" i="1"/>
  <c r="X154" i="1"/>
  <c r="BF154" i="1"/>
  <c r="AG154" i="1"/>
  <c r="AX154" i="1"/>
  <c r="Y154" i="1"/>
  <c r="K154" i="1"/>
  <c r="J154" i="1"/>
  <c r="L154" i="1"/>
  <c r="B154" i="1"/>
  <c r="E154" i="1"/>
  <c r="D154" i="1"/>
  <c r="P154" i="1"/>
  <c r="AZ155" i="1"/>
  <c r="AJ155" i="1"/>
  <c r="S155" i="1"/>
  <c r="BA155" i="1"/>
  <c r="AB155" i="1"/>
  <c r="AK155" i="1"/>
  <c r="T155" i="1"/>
  <c r="BB155" i="1"/>
  <c r="AC155" i="1"/>
  <c r="AL155" i="1"/>
  <c r="U155" i="1"/>
  <c r="BC155" i="1"/>
  <c r="AD155" i="1"/>
  <c r="AM155" i="1"/>
  <c r="V155" i="1"/>
  <c r="BD155" i="1"/>
  <c r="AE155" i="1"/>
  <c r="AN155" i="1"/>
  <c r="W155" i="1"/>
  <c r="BE155" i="1"/>
  <c r="AF155" i="1"/>
  <c r="AO155" i="1"/>
  <c r="X155" i="1"/>
  <c r="BF155" i="1"/>
  <c r="AG155" i="1"/>
  <c r="AX155" i="1"/>
  <c r="Y155" i="1"/>
  <c r="K155" i="1"/>
  <c r="J155" i="1"/>
  <c r="L155" i="1"/>
  <c r="B155" i="1"/>
  <c r="E155" i="1"/>
  <c r="D155" i="1"/>
  <c r="P155" i="1"/>
  <c r="AZ156" i="1"/>
  <c r="AJ156" i="1"/>
  <c r="S156" i="1"/>
  <c r="BA156" i="1"/>
  <c r="AB156" i="1"/>
  <c r="AK156" i="1"/>
  <c r="T156" i="1"/>
  <c r="BB156" i="1"/>
  <c r="AC156" i="1"/>
  <c r="AL156" i="1"/>
  <c r="U156" i="1"/>
  <c r="BC156" i="1"/>
  <c r="AD156" i="1"/>
  <c r="AM156" i="1"/>
  <c r="V156" i="1"/>
  <c r="BD156" i="1"/>
  <c r="AE156" i="1"/>
  <c r="AN156" i="1"/>
  <c r="W156" i="1"/>
  <c r="BE156" i="1"/>
  <c r="AF156" i="1"/>
  <c r="AO156" i="1"/>
  <c r="X156" i="1"/>
  <c r="BF156" i="1"/>
  <c r="AG156" i="1"/>
  <c r="AX156" i="1"/>
  <c r="Y156" i="1"/>
  <c r="K156" i="1"/>
  <c r="J156" i="1"/>
  <c r="L156" i="1"/>
  <c r="B156" i="1"/>
  <c r="E156" i="1"/>
  <c r="D156" i="1"/>
  <c r="P156" i="1"/>
  <c r="AZ157" i="1"/>
  <c r="AR157" i="1"/>
  <c r="S157" i="1"/>
  <c r="BA157" i="1"/>
  <c r="AB157" i="1"/>
  <c r="AS157" i="1"/>
  <c r="T157" i="1"/>
  <c r="BB157" i="1"/>
  <c r="AC157" i="1"/>
  <c r="AT157" i="1"/>
  <c r="U157" i="1"/>
  <c r="BC157" i="1"/>
  <c r="AD157" i="1"/>
  <c r="AU157" i="1"/>
  <c r="V157" i="1"/>
  <c r="BD157" i="1"/>
  <c r="AE157" i="1"/>
  <c r="AV157" i="1"/>
  <c r="W157" i="1"/>
  <c r="BE157" i="1"/>
  <c r="AF157" i="1"/>
  <c r="AW157" i="1"/>
  <c r="X157" i="1"/>
  <c r="BF157" i="1"/>
  <c r="AG157" i="1"/>
  <c r="AX157" i="1"/>
  <c r="Y157" i="1"/>
  <c r="K157" i="1"/>
  <c r="J157" i="1"/>
  <c r="L157" i="1"/>
  <c r="P157" i="1"/>
  <c r="AZ158" i="1"/>
  <c r="AJ158" i="1"/>
  <c r="S158" i="1"/>
  <c r="BA158" i="1"/>
  <c r="AB158" i="1"/>
  <c r="AK158" i="1"/>
  <c r="T158" i="1"/>
  <c r="BB158" i="1"/>
  <c r="AC158" i="1"/>
  <c r="AL158" i="1"/>
  <c r="U158" i="1"/>
  <c r="BC158" i="1"/>
  <c r="AD158" i="1"/>
  <c r="AM158" i="1"/>
  <c r="V158" i="1"/>
  <c r="BD158" i="1"/>
  <c r="AE158" i="1"/>
  <c r="AN158" i="1"/>
  <c r="W158" i="1"/>
  <c r="BE158" i="1"/>
  <c r="AF158" i="1"/>
  <c r="AO158" i="1"/>
  <c r="X158" i="1"/>
  <c r="BF158" i="1"/>
  <c r="AG158" i="1"/>
  <c r="AX158" i="1"/>
  <c r="Y158" i="1"/>
  <c r="K158" i="1"/>
  <c r="J158" i="1"/>
  <c r="L158" i="1"/>
  <c r="B158" i="1"/>
  <c r="E158" i="1"/>
  <c r="D158" i="1"/>
  <c r="P158" i="1"/>
  <c r="AZ159" i="1"/>
  <c r="AJ159" i="1"/>
  <c r="S159" i="1"/>
  <c r="BA159" i="1"/>
  <c r="AB159" i="1"/>
  <c r="AS159" i="1"/>
  <c r="T159" i="1"/>
  <c r="BB159" i="1"/>
  <c r="AC159" i="1"/>
  <c r="AL159" i="1"/>
  <c r="U159" i="1"/>
  <c r="BC159" i="1"/>
  <c r="AD159" i="1"/>
  <c r="AM159" i="1"/>
  <c r="V159" i="1"/>
  <c r="BD159" i="1"/>
  <c r="AE159" i="1"/>
  <c r="AN159" i="1"/>
  <c r="W159" i="1"/>
  <c r="BE159" i="1"/>
  <c r="AF159" i="1"/>
  <c r="AO159" i="1"/>
  <c r="X159" i="1"/>
  <c r="BF159" i="1"/>
  <c r="AG159" i="1"/>
  <c r="AX159" i="1"/>
  <c r="Y159" i="1"/>
  <c r="K159" i="1"/>
  <c r="J159" i="1"/>
  <c r="L159" i="1"/>
  <c r="B159" i="1"/>
  <c r="E159" i="1"/>
  <c r="D159" i="1"/>
  <c r="P159" i="1"/>
  <c r="AZ160" i="1"/>
  <c r="AJ160" i="1"/>
  <c r="S160" i="1"/>
  <c r="BA160" i="1"/>
  <c r="AB160" i="1"/>
  <c r="AK160" i="1"/>
  <c r="T160" i="1"/>
  <c r="BB160" i="1"/>
  <c r="AC160" i="1"/>
  <c r="AL160" i="1"/>
  <c r="U160" i="1"/>
  <c r="BC160" i="1"/>
  <c r="AD160" i="1"/>
  <c r="AM160" i="1"/>
  <c r="V160" i="1"/>
  <c r="BD160" i="1"/>
  <c r="AE160" i="1"/>
  <c r="AN160" i="1"/>
  <c r="W160" i="1"/>
  <c r="BE160" i="1"/>
  <c r="AF160" i="1"/>
  <c r="AO160" i="1"/>
  <c r="X160" i="1"/>
  <c r="BF160" i="1"/>
  <c r="AG160" i="1"/>
  <c r="AX160" i="1"/>
  <c r="Y160" i="1"/>
  <c r="K160" i="1"/>
  <c r="J160" i="1"/>
  <c r="L160" i="1"/>
  <c r="B160" i="1"/>
  <c r="E160" i="1"/>
  <c r="D160" i="1"/>
  <c r="P160" i="1"/>
  <c r="AZ161" i="1"/>
  <c r="AJ161" i="1"/>
  <c r="S161" i="1"/>
  <c r="BA161" i="1"/>
  <c r="AB161" i="1"/>
  <c r="AK161" i="1"/>
  <c r="T161" i="1"/>
  <c r="BB161" i="1"/>
  <c r="AC161" i="1"/>
  <c r="AL161" i="1"/>
  <c r="U161" i="1"/>
  <c r="BC161" i="1"/>
  <c r="AD161" i="1"/>
  <c r="AM161" i="1"/>
  <c r="V161" i="1"/>
  <c r="BD161" i="1"/>
  <c r="AE161" i="1"/>
  <c r="AN161" i="1"/>
  <c r="W161" i="1"/>
  <c r="BE161" i="1"/>
  <c r="AF161" i="1"/>
  <c r="AO161" i="1"/>
  <c r="X161" i="1"/>
  <c r="BF161" i="1"/>
  <c r="AG161" i="1"/>
  <c r="AP161" i="1"/>
  <c r="Y161" i="1"/>
  <c r="K161" i="1"/>
  <c r="J161" i="1"/>
  <c r="L161" i="1"/>
  <c r="B161" i="1"/>
  <c r="E161" i="1"/>
  <c r="D161" i="1"/>
  <c r="P161" i="1"/>
  <c r="AZ162" i="1"/>
  <c r="AJ162" i="1"/>
  <c r="S162" i="1"/>
  <c r="BA162" i="1"/>
  <c r="AB162" i="1"/>
  <c r="AS162" i="1"/>
  <c r="T162" i="1"/>
  <c r="BB162" i="1"/>
  <c r="AC162" i="1"/>
  <c r="AL162" i="1"/>
  <c r="U162" i="1"/>
  <c r="BC162" i="1"/>
  <c r="AD162" i="1"/>
  <c r="AM162" i="1"/>
  <c r="V162" i="1"/>
  <c r="BD162" i="1"/>
  <c r="AE162" i="1"/>
  <c r="AN162" i="1"/>
  <c r="W162" i="1"/>
  <c r="BE162" i="1"/>
  <c r="AF162" i="1"/>
  <c r="AO162" i="1"/>
  <c r="X162" i="1"/>
  <c r="BF162" i="1"/>
  <c r="AG162" i="1"/>
  <c r="AX162" i="1"/>
  <c r="Y162" i="1"/>
  <c r="K162" i="1"/>
  <c r="J162" i="1"/>
  <c r="L162" i="1"/>
  <c r="B162" i="1"/>
  <c r="E162" i="1"/>
  <c r="D162" i="1"/>
  <c r="P162" i="1"/>
  <c r="AZ163" i="1"/>
  <c r="AJ163" i="1"/>
  <c r="S163" i="1"/>
  <c r="BA163" i="1"/>
  <c r="AB163" i="1"/>
  <c r="AK163" i="1"/>
  <c r="T163" i="1"/>
  <c r="BB163" i="1"/>
  <c r="AC163" i="1"/>
  <c r="AL163" i="1"/>
  <c r="U163" i="1"/>
  <c r="BC163" i="1"/>
  <c r="AD163" i="1"/>
  <c r="AM163" i="1"/>
  <c r="V163" i="1"/>
  <c r="BD163" i="1"/>
  <c r="AE163" i="1"/>
  <c r="AN163" i="1"/>
  <c r="W163" i="1"/>
  <c r="BE163" i="1"/>
  <c r="AF163" i="1"/>
  <c r="AO163" i="1"/>
  <c r="X163" i="1"/>
  <c r="BF163" i="1"/>
  <c r="AG163" i="1"/>
  <c r="AX163" i="1"/>
  <c r="Y163" i="1"/>
  <c r="K163" i="1"/>
  <c r="J163" i="1"/>
  <c r="L163" i="1"/>
  <c r="B163" i="1"/>
  <c r="E163" i="1"/>
  <c r="D163" i="1"/>
  <c r="P163" i="1"/>
  <c r="AZ164" i="1"/>
  <c r="AJ164" i="1"/>
  <c r="S164" i="1"/>
  <c r="BA164" i="1"/>
  <c r="AB164" i="1"/>
  <c r="AK164" i="1"/>
  <c r="T164" i="1"/>
  <c r="BB164" i="1"/>
  <c r="AC164" i="1"/>
  <c r="AL164" i="1"/>
  <c r="U164" i="1"/>
  <c r="BC164" i="1"/>
  <c r="AD164" i="1"/>
  <c r="AM164" i="1"/>
  <c r="V164" i="1"/>
  <c r="BD164" i="1"/>
  <c r="AE164" i="1"/>
  <c r="AN164" i="1"/>
  <c r="W164" i="1"/>
  <c r="BE164" i="1"/>
  <c r="AF164" i="1"/>
  <c r="AO164" i="1"/>
  <c r="X164" i="1"/>
  <c r="BF164" i="1"/>
  <c r="AG164" i="1"/>
  <c r="AX164" i="1"/>
  <c r="Y164" i="1"/>
  <c r="K164" i="1"/>
  <c r="J164" i="1"/>
  <c r="L164" i="1"/>
  <c r="B164" i="1"/>
  <c r="E164" i="1"/>
  <c r="D164" i="1"/>
  <c r="P164" i="1"/>
  <c r="AZ165" i="1"/>
  <c r="AJ165" i="1"/>
  <c r="S165" i="1"/>
  <c r="BA165" i="1"/>
  <c r="AB165" i="1"/>
  <c r="AS165" i="1"/>
  <c r="T165" i="1"/>
  <c r="BB165" i="1"/>
  <c r="AC165" i="1"/>
  <c r="AL165" i="1"/>
  <c r="U165" i="1"/>
  <c r="BC165" i="1"/>
  <c r="AD165" i="1"/>
  <c r="AM165" i="1"/>
  <c r="V165" i="1"/>
  <c r="BD165" i="1"/>
  <c r="AE165" i="1"/>
  <c r="AN165" i="1"/>
  <c r="W165" i="1"/>
  <c r="BE165" i="1"/>
  <c r="AF165" i="1"/>
  <c r="AO165" i="1"/>
  <c r="X165" i="1"/>
  <c r="BF165" i="1"/>
  <c r="AG165" i="1"/>
  <c r="AX165" i="1"/>
  <c r="Y165" i="1"/>
  <c r="K165" i="1"/>
  <c r="J165" i="1"/>
  <c r="L165" i="1"/>
  <c r="B165" i="1"/>
  <c r="E165" i="1"/>
  <c r="D165" i="1"/>
  <c r="P165" i="1"/>
  <c r="AZ166" i="1"/>
  <c r="AJ166" i="1"/>
  <c r="S166" i="1"/>
  <c r="BA166" i="1"/>
  <c r="AB166" i="1"/>
  <c r="AK166" i="1"/>
  <c r="T166" i="1"/>
  <c r="BB166" i="1"/>
  <c r="AC166" i="1"/>
  <c r="AL166" i="1"/>
  <c r="U166" i="1"/>
  <c r="BC166" i="1"/>
  <c r="AD166" i="1"/>
  <c r="AM166" i="1"/>
  <c r="V166" i="1"/>
  <c r="BD166" i="1"/>
  <c r="AE166" i="1"/>
  <c r="AN166" i="1"/>
  <c r="W166" i="1"/>
  <c r="BE166" i="1"/>
  <c r="AF166" i="1"/>
  <c r="AO166" i="1"/>
  <c r="X166" i="1"/>
  <c r="BF166" i="1"/>
  <c r="AG166" i="1"/>
  <c r="AX166" i="1"/>
  <c r="Y166" i="1"/>
  <c r="K166" i="1"/>
  <c r="J166" i="1"/>
  <c r="L166" i="1"/>
  <c r="B166" i="1"/>
  <c r="E166" i="1"/>
  <c r="D166" i="1"/>
  <c r="P166" i="1"/>
  <c r="AZ167" i="1"/>
  <c r="AJ167" i="1"/>
  <c r="S167" i="1"/>
  <c r="BA167" i="1"/>
  <c r="AB167" i="1"/>
  <c r="AK167" i="1"/>
  <c r="T167" i="1"/>
  <c r="BB167" i="1"/>
  <c r="AC167" i="1"/>
  <c r="AL167" i="1"/>
  <c r="U167" i="1"/>
  <c r="BC167" i="1"/>
  <c r="AD167" i="1"/>
  <c r="AM167" i="1"/>
  <c r="V167" i="1"/>
  <c r="BD167" i="1"/>
  <c r="AE167" i="1"/>
  <c r="AN167" i="1"/>
  <c r="W167" i="1"/>
  <c r="BE167" i="1"/>
  <c r="AF167" i="1"/>
  <c r="AO167" i="1"/>
  <c r="X167" i="1"/>
  <c r="BF167" i="1"/>
  <c r="AG167" i="1"/>
  <c r="AX167" i="1"/>
  <c r="Y167" i="1"/>
  <c r="K167" i="1"/>
  <c r="J167" i="1"/>
  <c r="L167" i="1"/>
  <c r="B167" i="1"/>
  <c r="E167" i="1"/>
  <c r="D167" i="1"/>
  <c r="P167" i="1"/>
  <c r="AZ168" i="1"/>
  <c r="AR168" i="1"/>
  <c r="S168" i="1"/>
  <c r="BA168" i="1"/>
  <c r="AB168" i="1"/>
  <c r="AS168" i="1"/>
  <c r="T168" i="1"/>
  <c r="BB168" i="1"/>
  <c r="AC168" i="1"/>
  <c r="AT168" i="1"/>
  <c r="U168" i="1"/>
  <c r="BC168" i="1"/>
  <c r="AD168" i="1"/>
  <c r="AU168" i="1"/>
  <c r="V168" i="1"/>
  <c r="BD168" i="1"/>
  <c r="AE168" i="1"/>
  <c r="AV168" i="1"/>
  <c r="W168" i="1"/>
  <c r="BE168" i="1"/>
  <c r="AF168" i="1"/>
  <c r="AW168" i="1"/>
  <c r="X168" i="1"/>
  <c r="BF168" i="1"/>
  <c r="AG168" i="1"/>
  <c r="AX168" i="1"/>
  <c r="Y168" i="1"/>
  <c r="K168" i="1"/>
  <c r="J168" i="1"/>
  <c r="L168" i="1"/>
  <c r="B168" i="1"/>
  <c r="E168" i="1"/>
  <c r="D168" i="1"/>
  <c r="P168" i="1"/>
  <c r="AZ169" i="1"/>
  <c r="AJ169" i="1"/>
  <c r="S169" i="1"/>
  <c r="BA169" i="1"/>
  <c r="AB169" i="1"/>
  <c r="AS169" i="1"/>
  <c r="T169" i="1"/>
  <c r="BB169" i="1"/>
  <c r="AC169" i="1"/>
  <c r="AL169" i="1"/>
  <c r="U169" i="1"/>
  <c r="BC169" i="1"/>
  <c r="AD169" i="1"/>
  <c r="AM169" i="1"/>
  <c r="V169" i="1"/>
  <c r="BD169" i="1"/>
  <c r="AE169" i="1"/>
  <c r="AN169" i="1"/>
  <c r="W169" i="1"/>
  <c r="BE169" i="1"/>
  <c r="AF169" i="1"/>
  <c r="AO169" i="1"/>
  <c r="X169" i="1"/>
  <c r="BF169" i="1"/>
  <c r="AG169" i="1"/>
  <c r="AX169" i="1"/>
  <c r="Y169" i="1"/>
  <c r="K169" i="1"/>
  <c r="J169" i="1"/>
  <c r="L169" i="1"/>
  <c r="B169" i="1"/>
  <c r="E169" i="1"/>
  <c r="D169" i="1"/>
  <c r="P169" i="1"/>
  <c r="AZ170" i="1"/>
  <c r="AJ170" i="1"/>
  <c r="S170" i="1"/>
  <c r="BA170" i="1"/>
  <c r="AB170" i="1"/>
  <c r="AS170" i="1"/>
  <c r="T170" i="1"/>
  <c r="BB170" i="1"/>
  <c r="AC170" i="1"/>
  <c r="AL170" i="1"/>
  <c r="U170" i="1"/>
  <c r="BC170" i="1"/>
  <c r="AD170" i="1"/>
  <c r="AM170" i="1"/>
  <c r="V170" i="1"/>
  <c r="BD170" i="1"/>
  <c r="AE170" i="1"/>
  <c r="AN170" i="1"/>
  <c r="W170" i="1"/>
  <c r="BE170" i="1"/>
  <c r="AF170" i="1"/>
  <c r="AO170" i="1"/>
  <c r="X170" i="1"/>
  <c r="BF170" i="1"/>
  <c r="AG170" i="1"/>
  <c r="AX170" i="1"/>
  <c r="Y170" i="1"/>
  <c r="K170" i="1"/>
  <c r="J170" i="1"/>
  <c r="L170" i="1"/>
  <c r="B170" i="1"/>
  <c r="E170" i="1"/>
  <c r="D170" i="1"/>
  <c r="P170" i="1"/>
  <c r="AZ171" i="1"/>
  <c r="AJ171" i="1"/>
  <c r="S171" i="1"/>
  <c r="BA171" i="1"/>
  <c r="AB171" i="1"/>
  <c r="AS171" i="1"/>
  <c r="T171" i="1"/>
  <c r="BB171" i="1"/>
  <c r="AC171" i="1"/>
  <c r="AL171" i="1"/>
  <c r="U171" i="1"/>
  <c r="BC171" i="1"/>
  <c r="AD171" i="1"/>
  <c r="AM171" i="1"/>
  <c r="V171" i="1"/>
  <c r="BD171" i="1"/>
  <c r="AE171" i="1"/>
  <c r="AN171" i="1"/>
  <c r="W171" i="1"/>
  <c r="BE171" i="1"/>
  <c r="AF171" i="1"/>
  <c r="AO171" i="1"/>
  <c r="X171" i="1"/>
  <c r="BF171" i="1"/>
  <c r="AG171" i="1"/>
  <c r="AX171" i="1"/>
  <c r="Y171" i="1"/>
  <c r="K171" i="1"/>
  <c r="J171" i="1"/>
  <c r="L171" i="1"/>
  <c r="B171" i="1"/>
  <c r="E171" i="1"/>
  <c r="D171" i="1"/>
  <c r="P171" i="1"/>
  <c r="AZ172" i="1"/>
  <c r="AJ172" i="1"/>
  <c r="S172" i="1"/>
  <c r="BA172" i="1"/>
  <c r="AB172" i="1"/>
  <c r="AK172" i="1"/>
  <c r="T172" i="1"/>
  <c r="BB172" i="1"/>
  <c r="AC172" i="1"/>
  <c r="AL172" i="1"/>
  <c r="U172" i="1"/>
  <c r="BC172" i="1"/>
  <c r="AD172" i="1"/>
  <c r="AM172" i="1"/>
  <c r="V172" i="1"/>
  <c r="BD172" i="1"/>
  <c r="AE172" i="1"/>
  <c r="AN172" i="1"/>
  <c r="W172" i="1"/>
  <c r="BE172" i="1"/>
  <c r="AF172" i="1"/>
  <c r="AO172" i="1"/>
  <c r="X172" i="1"/>
  <c r="BF172" i="1"/>
  <c r="AG172" i="1"/>
  <c r="AX172" i="1"/>
  <c r="Y172" i="1"/>
  <c r="K172" i="1"/>
  <c r="J172" i="1"/>
  <c r="L172" i="1"/>
  <c r="B172" i="1"/>
  <c r="E172" i="1"/>
  <c r="D172" i="1"/>
  <c r="P172" i="1"/>
  <c r="AZ173" i="1"/>
  <c r="AJ173" i="1"/>
  <c r="S173" i="1"/>
  <c r="BA173" i="1"/>
  <c r="AB173" i="1"/>
  <c r="AK173" i="1"/>
  <c r="T173" i="1"/>
  <c r="BB173" i="1"/>
  <c r="AC173" i="1"/>
  <c r="AL173" i="1"/>
  <c r="U173" i="1"/>
  <c r="BC173" i="1"/>
  <c r="AD173" i="1"/>
  <c r="AM173" i="1"/>
  <c r="V173" i="1"/>
  <c r="BD173" i="1"/>
  <c r="AE173" i="1"/>
  <c r="AN173" i="1"/>
  <c r="W173" i="1"/>
  <c r="BE173" i="1"/>
  <c r="AF173" i="1"/>
  <c r="AO173" i="1"/>
  <c r="X173" i="1"/>
  <c r="BF173" i="1"/>
  <c r="AG173" i="1"/>
  <c r="AX173" i="1"/>
  <c r="Y173" i="1"/>
  <c r="K173" i="1"/>
  <c r="J173" i="1"/>
  <c r="L173" i="1"/>
  <c r="B173" i="1"/>
  <c r="E173" i="1"/>
  <c r="D173" i="1"/>
  <c r="P173" i="1"/>
  <c r="AZ174" i="1"/>
  <c r="AJ174" i="1"/>
  <c r="S174" i="1"/>
  <c r="BA174" i="1"/>
  <c r="AB174" i="1"/>
  <c r="AK174" i="1"/>
  <c r="T174" i="1"/>
  <c r="BB174" i="1"/>
  <c r="AC174" i="1"/>
  <c r="AL174" i="1"/>
  <c r="U174" i="1"/>
  <c r="BC174" i="1"/>
  <c r="AD174" i="1"/>
  <c r="AM174" i="1"/>
  <c r="V174" i="1"/>
  <c r="BD174" i="1"/>
  <c r="AE174" i="1"/>
  <c r="AN174" i="1"/>
  <c r="W174" i="1"/>
  <c r="BE174" i="1"/>
  <c r="AF174" i="1"/>
  <c r="AO174" i="1"/>
  <c r="X174" i="1"/>
  <c r="BF174" i="1"/>
  <c r="AG174" i="1"/>
  <c r="AX174" i="1"/>
  <c r="Y174" i="1"/>
  <c r="K174" i="1"/>
  <c r="J174" i="1"/>
  <c r="L174" i="1"/>
  <c r="B174" i="1"/>
  <c r="E174" i="1"/>
  <c r="D174" i="1"/>
  <c r="P174" i="1"/>
  <c r="AZ175" i="1"/>
  <c r="AJ175" i="1"/>
  <c r="S175" i="1"/>
  <c r="BA175" i="1"/>
  <c r="AB175" i="1"/>
  <c r="AS175" i="1"/>
  <c r="T175" i="1"/>
  <c r="BB175" i="1"/>
  <c r="AC175" i="1"/>
  <c r="AL175" i="1"/>
  <c r="U175" i="1"/>
  <c r="BC175" i="1"/>
  <c r="AD175" i="1"/>
  <c r="AM175" i="1"/>
  <c r="V175" i="1"/>
  <c r="BD175" i="1"/>
  <c r="AE175" i="1"/>
  <c r="AN175" i="1"/>
  <c r="W175" i="1"/>
  <c r="BE175" i="1"/>
  <c r="AF175" i="1"/>
  <c r="AO175" i="1"/>
  <c r="X175" i="1"/>
  <c r="BF175" i="1"/>
  <c r="AG175" i="1"/>
  <c r="AX175" i="1"/>
  <c r="Y175" i="1"/>
  <c r="K175" i="1"/>
  <c r="J175" i="1"/>
  <c r="L175" i="1"/>
  <c r="B175" i="1"/>
  <c r="E175" i="1"/>
  <c r="D175" i="1"/>
  <c r="P175" i="1"/>
  <c r="AZ176" i="1"/>
  <c r="AJ176" i="1"/>
  <c r="S176" i="1"/>
  <c r="BA176" i="1"/>
  <c r="AB176" i="1"/>
  <c r="AS176" i="1"/>
  <c r="T176" i="1"/>
  <c r="BB176" i="1"/>
  <c r="AC176" i="1"/>
  <c r="AL176" i="1"/>
  <c r="U176" i="1"/>
  <c r="BC176" i="1"/>
  <c r="AD176" i="1"/>
  <c r="AM176" i="1"/>
  <c r="V176" i="1"/>
  <c r="BD176" i="1"/>
  <c r="AE176" i="1"/>
  <c r="AN176" i="1"/>
  <c r="W176" i="1"/>
  <c r="BE176" i="1"/>
  <c r="AF176" i="1"/>
  <c r="AO176" i="1"/>
  <c r="X176" i="1"/>
  <c r="BF176" i="1"/>
  <c r="AG176" i="1"/>
  <c r="AX176" i="1"/>
  <c r="Y176" i="1"/>
  <c r="K176" i="1"/>
  <c r="J176" i="1"/>
  <c r="L176" i="1"/>
  <c r="B176" i="1"/>
  <c r="E176" i="1"/>
  <c r="D176" i="1"/>
  <c r="P176" i="1"/>
  <c r="AZ177" i="1"/>
  <c r="AJ177" i="1"/>
  <c r="S177" i="1"/>
  <c r="BA177" i="1"/>
  <c r="AB177" i="1"/>
  <c r="AK177" i="1"/>
  <c r="T177" i="1"/>
  <c r="BB177" i="1"/>
  <c r="AC177" i="1"/>
  <c r="AL177" i="1"/>
  <c r="U177" i="1"/>
  <c r="BC177" i="1"/>
  <c r="AD177" i="1"/>
  <c r="AM177" i="1"/>
  <c r="V177" i="1"/>
  <c r="BD177" i="1"/>
  <c r="AE177" i="1"/>
  <c r="AN177" i="1"/>
  <c r="W177" i="1"/>
  <c r="BE177" i="1"/>
  <c r="AF177" i="1"/>
  <c r="AO177" i="1"/>
  <c r="X177" i="1"/>
  <c r="BF177" i="1"/>
  <c r="AG177" i="1"/>
  <c r="AX177" i="1"/>
  <c r="Y177" i="1"/>
  <c r="K177" i="1"/>
  <c r="J177" i="1"/>
  <c r="L177" i="1"/>
  <c r="B177" i="1"/>
  <c r="E177" i="1"/>
  <c r="D177" i="1"/>
  <c r="P177" i="1"/>
  <c r="AZ178" i="1"/>
  <c r="AJ178" i="1"/>
  <c r="S178" i="1"/>
  <c r="BA178" i="1"/>
  <c r="AB178" i="1"/>
  <c r="AS178" i="1"/>
  <c r="T178" i="1"/>
  <c r="BB178" i="1"/>
  <c r="AC178" i="1"/>
  <c r="AL178" i="1"/>
  <c r="U178" i="1"/>
  <c r="BC178" i="1"/>
  <c r="AD178" i="1"/>
  <c r="AM178" i="1"/>
  <c r="V178" i="1"/>
  <c r="BD178" i="1"/>
  <c r="AE178" i="1"/>
  <c r="AN178" i="1"/>
  <c r="W178" i="1"/>
  <c r="BE178" i="1"/>
  <c r="AF178" i="1"/>
  <c r="AO178" i="1"/>
  <c r="X178" i="1"/>
  <c r="BF178" i="1"/>
  <c r="AG178" i="1"/>
  <c r="AX178" i="1"/>
  <c r="Y178" i="1"/>
  <c r="K178" i="1"/>
  <c r="J178" i="1"/>
  <c r="L178" i="1"/>
  <c r="B178" i="1"/>
  <c r="E178" i="1"/>
  <c r="D178" i="1"/>
  <c r="P178" i="1"/>
  <c r="AZ179" i="1"/>
  <c r="AJ179" i="1"/>
  <c r="S179" i="1"/>
  <c r="BA179" i="1"/>
  <c r="AB179" i="1"/>
  <c r="AK179" i="1"/>
  <c r="T179" i="1"/>
  <c r="BB179" i="1"/>
  <c r="AC179" i="1"/>
  <c r="AL179" i="1"/>
  <c r="U179" i="1"/>
  <c r="BC179" i="1"/>
  <c r="AD179" i="1"/>
  <c r="AM179" i="1"/>
  <c r="V179" i="1"/>
  <c r="BD179" i="1"/>
  <c r="AE179" i="1"/>
  <c r="AN179" i="1"/>
  <c r="W179" i="1"/>
  <c r="BE179" i="1"/>
  <c r="AF179" i="1"/>
  <c r="AO179" i="1"/>
  <c r="X179" i="1"/>
  <c r="BF179" i="1"/>
  <c r="AG179" i="1"/>
  <c r="AX179" i="1"/>
  <c r="Y179" i="1"/>
  <c r="K179" i="1"/>
  <c r="J179" i="1"/>
  <c r="L179" i="1"/>
  <c r="B179" i="1"/>
  <c r="E179" i="1"/>
  <c r="D179" i="1"/>
  <c r="P179" i="1"/>
  <c r="AZ180" i="1"/>
  <c r="AJ180" i="1"/>
  <c r="S180" i="1"/>
  <c r="BA180" i="1"/>
  <c r="AB180" i="1"/>
  <c r="AK180" i="1"/>
  <c r="T180" i="1"/>
  <c r="BB180" i="1"/>
  <c r="AC180" i="1"/>
  <c r="AL180" i="1"/>
  <c r="U180" i="1"/>
  <c r="BC180" i="1"/>
  <c r="AD180" i="1"/>
  <c r="AM180" i="1"/>
  <c r="V180" i="1"/>
  <c r="BD180" i="1"/>
  <c r="AE180" i="1"/>
  <c r="AN180" i="1"/>
  <c r="W180" i="1"/>
  <c r="BE180" i="1"/>
  <c r="AF180" i="1"/>
  <c r="AO180" i="1"/>
  <c r="X180" i="1"/>
  <c r="BF180" i="1"/>
  <c r="AG180" i="1"/>
  <c r="AP180" i="1"/>
  <c r="Y180" i="1"/>
  <c r="K180" i="1"/>
  <c r="J180" i="1"/>
  <c r="L180" i="1"/>
  <c r="B180" i="1"/>
  <c r="E180" i="1"/>
  <c r="D180" i="1"/>
  <c r="P180" i="1"/>
  <c r="AZ181" i="1"/>
  <c r="AJ181" i="1"/>
  <c r="S181" i="1"/>
  <c r="BA181" i="1"/>
  <c r="AB181" i="1"/>
  <c r="AK181" i="1"/>
  <c r="T181" i="1"/>
  <c r="BB181" i="1"/>
  <c r="AC181" i="1"/>
  <c r="AL181" i="1"/>
  <c r="U181" i="1"/>
  <c r="BC181" i="1"/>
  <c r="AD181" i="1"/>
  <c r="AM181" i="1"/>
  <c r="V181" i="1"/>
  <c r="BD181" i="1"/>
  <c r="AE181" i="1"/>
  <c r="AN181" i="1"/>
  <c r="W181" i="1"/>
  <c r="BE181" i="1"/>
  <c r="AF181" i="1"/>
  <c r="AO181" i="1"/>
  <c r="X181" i="1"/>
  <c r="BF181" i="1"/>
  <c r="AG181" i="1"/>
  <c r="AX181" i="1"/>
  <c r="Y181" i="1"/>
  <c r="K181" i="1"/>
  <c r="J181" i="1"/>
  <c r="L181" i="1"/>
  <c r="B181" i="1"/>
  <c r="E181" i="1"/>
  <c r="D181" i="1"/>
  <c r="P181" i="1"/>
  <c r="AZ182" i="1"/>
  <c r="AR182" i="1"/>
  <c r="S182" i="1"/>
  <c r="BA182" i="1"/>
  <c r="AB182" i="1"/>
  <c r="AS182" i="1"/>
  <c r="T182" i="1"/>
  <c r="BB182" i="1"/>
  <c r="AC182" i="1"/>
  <c r="AT182" i="1"/>
  <c r="U182" i="1"/>
  <c r="BC182" i="1"/>
  <c r="AD182" i="1"/>
  <c r="AU182" i="1"/>
  <c r="V182" i="1"/>
  <c r="BD182" i="1"/>
  <c r="AE182" i="1"/>
  <c r="AV182" i="1"/>
  <c r="W182" i="1"/>
  <c r="BE182" i="1"/>
  <c r="AF182" i="1"/>
  <c r="AW182" i="1"/>
  <c r="X182" i="1"/>
  <c r="BF182" i="1"/>
  <c r="AG182" i="1"/>
  <c r="AX182" i="1"/>
  <c r="Y182" i="1"/>
  <c r="K182" i="1"/>
  <c r="J182" i="1"/>
  <c r="L182" i="1"/>
  <c r="B182" i="1"/>
  <c r="E182" i="1"/>
  <c r="D182" i="1"/>
  <c r="P182" i="1"/>
  <c r="AZ183" i="1"/>
  <c r="AJ183" i="1"/>
  <c r="S183" i="1"/>
  <c r="BA183" i="1"/>
  <c r="AB183" i="1"/>
  <c r="T183" i="1"/>
  <c r="BB183" i="1"/>
  <c r="AC183" i="1"/>
  <c r="AL183" i="1"/>
  <c r="U183" i="1"/>
  <c r="BC183" i="1"/>
  <c r="AD183" i="1"/>
  <c r="AM183" i="1"/>
  <c r="V183" i="1"/>
  <c r="BD183" i="1"/>
  <c r="AE183" i="1"/>
  <c r="AN183" i="1"/>
  <c r="W183" i="1"/>
  <c r="BE183" i="1"/>
  <c r="AF183" i="1"/>
  <c r="AO183" i="1"/>
  <c r="X183" i="1"/>
  <c r="BF183" i="1"/>
  <c r="AG183" i="1"/>
  <c r="AX183" i="1"/>
  <c r="Y183" i="1"/>
  <c r="K183" i="1"/>
  <c r="J183" i="1"/>
  <c r="L183" i="1"/>
  <c r="B183" i="1"/>
  <c r="E183" i="1"/>
  <c r="D183" i="1"/>
  <c r="P183" i="1"/>
  <c r="AZ184" i="1"/>
  <c r="AJ184" i="1"/>
  <c r="S184" i="1"/>
  <c r="BA184" i="1"/>
  <c r="AB184" i="1"/>
  <c r="AK184" i="1"/>
  <c r="T184" i="1"/>
  <c r="BB184" i="1"/>
  <c r="AC184" i="1"/>
  <c r="AL184" i="1"/>
  <c r="U184" i="1"/>
  <c r="BC184" i="1"/>
  <c r="AD184" i="1"/>
  <c r="AM184" i="1"/>
  <c r="V184" i="1"/>
  <c r="BD184" i="1"/>
  <c r="AE184" i="1"/>
  <c r="AN184" i="1"/>
  <c r="W184" i="1"/>
  <c r="BE184" i="1"/>
  <c r="AF184" i="1"/>
  <c r="AO184" i="1"/>
  <c r="X184" i="1"/>
  <c r="BF184" i="1"/>
  <c r="AG184" i="1"/>
  <c r="AX184" i="1"/>
  <c r="Y184" i="1"/>
  <c r="K184" i="1"/>
  <c r="J184" i="1"/>
  <c r="L184" i="1"/>
  <c r="B184" i="1"/>
  <c r="E184" i="1"/>
  <c r="D184" i="1"/>
  <c r="P184" i="1"/>
  <c r="AZ185" i="1"/>
  <c r="AJ185" i="1"/>
  <c r="S185" i="1"/>
  <c r="BA185" i="1"/>
  <c r="AB185" i="1"/>
  <c r="AS185" i="1"/>
  <c r="T185" i="1"/>
  <c r="BB185" i="1"/>
  <c r="AC185" i="1"/>
  <c r="AL185" i="1"/>
  <c r="U185" i="1"/>
  <c r="BC185" i="1"/>
  <c r="AD185" i="1"/>
  <c r="AM185" i="1"/>
  <c r="V185" i="1"/>
  <c r="BD185" i="1"/>
  <c r="AE185" i="1"/>
  <c r="AN185" i="1"/>
  <c r="W185" i="1"/>
  <c r="BE185" i="1"/>
  <c r="AF185" i="1"/>
  <c r="AO185" i="1"/>
  <c r="X185" i="1"/>
  <c r="BF185" i="1"/>
  <c r="AG185" i="1"/>
  <c r="AX185" i="1"/>
  <c r="Y185" i="1"/>
  <c r="K185" i="1"/>
  <c r="J185" i="1"/>
  <c r="L185" i="1"/>
  <c r="B185" i="1"/>
  <c r="E185" i="1"/>
  <c r="D185" i="1"/>
  <c r="P185" i="1"/>
  <c r="AZ186" i="1"/>
  <c r="AR186" i="1"/>
  <c r="S186" i="1"/>
  <c r="BA186" i="1"/>
  <c r="AB186" i="1"/>
  <c r="AS186" i="1"/>
  <c r="T186" i="1"/>
  <c r="BB186" i="1"/>
  <c r="AC186" i="1"/>
  <c r="AT186" i="1"/>
  <c r="U186" i="1"/>
  <c r="BC186" i="1"/>
  <c r="AD186" i="1"/>
  <c r="AU186" i="1"/>
  <c r="V186" i="1"/>
  <c r="BD186" i="1"/>
  <c r="AE186" i="1"/>
  <c r="AV186" i="1"/>
  <c r="W186" i="1"/>
  <c r="BE186" i="1"/>
  <c r="AF186" i="1"/>
  <c r="AW186" i="1"/>
  <c r="X186" i="1"/>
  <c r="BF186" i="1"/>
  <c r="AG186" i="1"/>
  <c r="AX186" i="1"/>
  <c r="Y186" i="1"/>
  <c r="K186" i="1"/>
  <c r="J186" i="1"/>
  <c r="L186" i="1"/>
  <c r="P186" i="1"/>
  <c r="AZ187" i="1"/>
  <c r="AJ187" i="1"/>
  <c r="S187" i="1"/>
  <c r="BA187" i="1"/>
  <c r="AB187" i="1"/>
  <c r="AS187" i="1"/>
  <c r="T187" i="1"/>
  <c r="BB187" i="1"/>
  <c r="AC187" i="1"/>
  <c r="AL187" i="1"/>
  <c r="U187" i="1"/>
  <c r="BC187" i="1"/>
  <c r="AD187" i="1"/>
  <c r="AM187" i="1"/>
  <c r="V187" i="1"/>
  <c r="BD187" i="1"/>
  <c r="AE187" i="1"/>
  <c r="AN187" i="1"/>
  <c r="W187" i="1"/>
  <c r="BE187" i="1"/>
  <c r="AF187" i="1"/>
  <c r="AO187" i="1"/>
  <c r="X187" i="1"/>
  <c r="BF187" i="1"/>
  <c r="AG187" i="1"/>
  <c r="AX187" i="1"/>
  <c r="Y187" i="1"/>
  <c r="K187" i="1"/>
  <c r="J187" i="1"/>
  <c r="L187" i="1"/>
  <c r="B187" i="1"/>
  <c r="E187" i="1"/>
  <c r="D187" i="1"/>
  <c r="P187" i="1"/>
  <c r="AZ188" i="1"/>
  <c r="AJ188" i="1"/>
  <c r="S188" i="1"/>
  <c r="BA188" i="1"/>
  <c r="AB188" i="1"/>
  <c r="AK188" i="1"/>
  <c r="T188" i="1"/>
  <c r="BB188" i="1"/>
  <c r="AC188" i="1"/>
  <c r="AL188" i="1"/>
  <c r="U188" i="1"/>
  <c r="BC188" i="1"/>
  <c r="AD188" i="1"/>
  <c r="AM188" i="1"/>
  <c r="V188" i="1"/>
  <c r="BD188" i="1"/>
  <c r="AE188" i="1"/>
  <c r="AN188" i="1"/>
  <c r="W188" i="1"/>
  <c r="BE188" i="1"/>
  <c r="AF188" i="1"/>
  <c r="AO188" i="1"/>
  <c r="X188" i="1"/>
  <c r="BF188" i="1"/>
  <c r="AG188" i="1"/>
  <c r="AP188" i="1"/>
  <c r="Y188" i="1"/>
  <c r="K188" i="1"/>
  <c r="J188" i="1"/>
  <c r="L188" i="1"/>
  <c r="B188" i="1"/>
  <c r="E188" i="1"/>
  <c r="D188" i="1"/>
  <c r="P188" i="1"/>
  <c r="AZ189" i="1"/>
  <c r="AR189" i="1"/>
  <c r="S189" i="1"/>
  <c r="BA189" i="1"/>
  <c r="AB189" i="1"/>
  <c r="AS189" i="1"/>
  <c r="T189" i="1"/>
  <c r="BB189" i="1"/>
  <c r="AC189" i="1"/>
  <c r="AT189" i="1"/>
  <c r="U189" i="1"/>
  <c r="BC189" i="1"/>
  <c r="AD189" i="1"/>
  <c r="AU189" i="1"/>
  <c r="V189" i="1"/>
  <c r="BD189" i="1"/>
  <c r="AE189" i="1"/>
  <c r="AV189" i="1"/>
  <c r="W189" i="1"/>
  <c r="BE189" i="1"/>
  <c r="AF189" i="1"/>
  <c r="AW189" i="1"/>
  <c r="X189" i="1"/>
  <c r="BF189" i="1"/>
  <c r="AG189" i="1"/>
  <c r="AX189" i="1"/>
  <c r="Y189" i="1"/>
  <c r="K189" i="1"/>
  <c r="J189" i="1"/>
  <c r="L189" i="1"/>
  <c r="P189" i="1"/>
  <c r="AZ190" i="1"/>
  <c r="AR190" i="1"/>
  <c r="S190" i="1"/>
  <c r="BA190" i="1"/>
  <c r="AB190" i="1"/>
  <c r="AS190" i="1"/>
  <c r="T190" i="1"/>
  <c r="BB190" i="1"/>
  <c r="AC190" i="1"/>
  <c r="AT190" i="1"/>
  <c r="U190" i="1"/>
  <c r="BC190" i="1"/>
  <c r="AD190" i="1"/>
  <c r="AU190" i="1"/>
  <c r="V190" i="1"/>
  <c r="BD190" i="1"/>
  <c r="AE190" i="1"/>
  <c r="AV190" i="1"/>
  <c r="W190" i="1"/>
  <c r="BE190" i="1"/>
  <c r="AF190" i="1"/>
  <c r="AW190" i="1"/>
  <c r="X190" i="1"/>
  <c r="BF190" i="1"/>
  <c r="AG190" i="1"/>
  <c r="AX190" i="1"/>
  <c r="Y190" i="1"/>
  <c r="K190" i="1"/>
  <c r="J190" i="1"/>
  <c r="L190" i="1"/>
  <c r="P190" i="1"/>
  <c r="AZ191" i="1"/>
  <c r="AJ191" i="1"/>
  <c r="S191" i="1"/>
  <c r="BA191" i="1"/>
  <c r="AB191" i="1"/>
  <c r="AS191" i="1"/>
  <c r="T191" i="1"/>
  <c r="BB191" i="1"/>
  <c r="AC191" i="1"/>
  <c r="AL191" i="1"/>
  <c r="U191" i="1"/>
  <c r="BC191" i="1"/>
  <c r="AD191" i="1"/>
  <c r="AM191" i="1"/>
  <c r="V191" i="1"/>
  <c r="BD191" i="1"/>
  <c r="AE191" i="1"/>
  <c r="AN191" i="1"/>
  <c r="W191" i="1"/>
  <c r="BE191" i="1"/>
  <c r="AF191" i="1"/>
  <c r="AO191" i="1"/>
  <c r="X191" i="1"/>
  <c r="BF191" i="1"/>
  <c r="AG191" i="1"/>
  <c r="AX191" i="1"/>
  <c r="Y191" i="1"/>
  <c r="K191" i="1"/>
  <c r="J191" i="1"/>
  <c r="L191" i="1"/>
  <c r="B191" i="1"/>
  <c r="E191" i="1"/>
  <c r="D191" i="1"/>
  <c r="P191" i="1"/>
  <c r="AZ192" i="1"/>
  <c r="AJ192" i="1"/>
  <c r="S192" i="1"/>
  <c r="BA192" i="1"/>
  <c r="AB192" i="1"/>
  <c r="AK192" i="1"/>
  <c r="T192" i="1"/>
  <c r="BB192" i="1"/>
  <c r="AC192" i="1"/>
  <c r="AL192" i="1"/>
  <c r="U192" i="1"/>
  <c r="BC192" i="1"/>
  <c r="AD192" i="1"/>
  <c r="AM192" i="1"/>
  <c r="V192" i="1"/>
  <c r="BD192" i="1"/>
  <c r="AE192" i="1"/>
  <c r="AN192" i="1"/>
  <c r="W192" i="1"/>
  <c r="BE192" i="1"/>
  <c r="AF192" i="1"/>
  <c r="AO192" i="1"/>
  <c r="X192" i="1"/>
  <c r="BF192" i="1"/>
  <c r="AG192" i="1"/>
  <c r="AX192" i="1"/>
  <c r="Y192" i="1"/>
  <c r="K192" i="1"/>
  <c r="J192" i="1"/>
  <c r="L192" i="1"/>
  <c r="B192" i="1"/>
  <c r="E192" i="1"/>
  <c r="D192" i="1"/>
  <c r="P192" i="1"/>
  <c r="AZ193" i="1"/>
  <c r="AJ193" i="1"/>
  <c r="S193" i="1"/>
  <c r="BA193" i="1"/>
  <c r="AB193" i="1"/>
  <c r="AS193" i="1"/>
  <c r="T193" i="1"/>
  <c r="BB193" i="1"/>
  <c r="AC193" i="1"/>
  <c r="AL193" i="1"/>
  <c r="U193" i="1"/>
  <c r="BC193" i="1"/>
  <c r="AD193" i="1"/>
  <c r="AM193" i="1"/>
  <c r="V193" i="1"/>
  <c r="BD193" i="1"/>
  <c r="AE193" i="1"/>
  <c r="AN193" i="1"/>
  <c r="W193" i="1"/>
  <c r="BE193" i="1"/>
  <c r="AF193" i="1"/>
  <c r="AO193" i="1"/>
  <c r="X193" i="1"/>
  <c r="BF193" i="1"/>
  <c r="AG193" i="1"/>
  <c r="AX193" i="1"/>
  <c r="Y193" i="1"/>
  <c r="K193" i="1"/>
  <c r="J193" i="1"/>
  <c r="L193" i="1"/>
  <c r="B193" i="1"/>
  <c r="E193" i="1"/>
  <c r="D193" i="1"/>
  <c r="P193" i="1"/>
  <c r="AZ194" i="1"/>
  <c r="AJ194" i="1"/>
  <c r="S194" i="1"/>
  <c r="BA194" i="1"/>
  <c r="AB194" i="1"/>
  <c r="AK194" i="1"/>
  <c r="T194" i="1"/>
  <c r="BB194" i="1"/>
  <c r="AC194" i="1"/>
  <c r="AL194" i="1"/>
  <c r="U194" i="1"/>
  <c r="BC194" i="1"/>
  <c r="AD194" i="1"/>
  <c r="AM194" i="1"/>
  <c r="V194" i="1"/>
  <c r="BD194" i="1"/>
  <c r="AE194" i="1"/>
  <c r="AN194" i="1"/>
  <c r="W194" i="1"/>
  <c r="BE194" i="1"/>
  <c r="AF194" i="1"/>
  <c r="AO194" i="1"/>
  <c r="X194" i="1"/>
  <c r="BF194" i="1"/>
  <c r="AG194" i="1"/>
  <c r="AX194" i="1"/>
  <c r="Y194" i="1"/>
  <c r="K194" i="1"/>
  <c r="J194" i="1"/>
  <c r="L194" i="1"/>
  <c r="B194" i="1"/>
  <c r="E194" i="1"/>
  <c r="D194" i="1"/>
  <c r="P194" i="1"/>
  <c r="AZ195" i="1"/>
  <c r="AJ195" i="1"/>
  <c r="S195" i="1"/>
  <c r="BA195" i="1"/>
  <c r="AB195" i="1"/>
  <c r="AS195" i="1"/>
  <c r="T195" i="1"/>
  <c r="BB195" i="1"/>
  <c r="AC195" i="1"/>
  <c r="AL195" i="1"/>
  <c r="U195" i="1"/>
  <c r="BC195" i="1"/>
  <c r="AD195" i="1"/>
  <c r="AM195" i="1"/>
  <c r="V195" i="1"/>
  <c r="BD195" i="1"/>
  <c r="AE195" i="1"/>
  <c r="AN195" i="1"/>
  <c r="W195" i="1"/>
  <c r="BE195" i="1"/>
  <c r="AF195" i="1"/>
  <c r="AO195" i="1"/>
  <c r="X195" i="1"/>
  <c r="BF195" i="1"/>
  <c r="AG195" i="1"/>
  <c r="AX195" i="1"/>
  <c r="Y195" i="1"/>
  <c r="K195" i="1"/>
  <c r="J195" i="1"/>
  <c r="L195" i="1"/>
  <c r="B195" i="1"/>
  <c r="E195" i="1"/>
  <c r="D195" i="1"/>
  <c r="P195" i="1"/>
  <c r="CA2" i="1"/>
  <c r="G2" i="1"/>
  <c r="BJ2" i="1"/>
  <c r="F2" i="1"/>
  <c r="H2" i="1"/>
  <c r="M2" i="1"/>
  <c r="CA3" i="1"/>
  <c r="G3" i="1"/>
  <c r="BJ3" i="1"/>
  <c r="F3" i="1"/>
  <c r="H3" i="1"/>
  <c r="M3" i="1"/>
  <c r="CA4" i="1"/>
  <c r="G4" i="1"/>
  <c r="BJ4" i="1"/>
  <c r="F4" i="1"/>
  <c r="H4" i="1"/>
  <c r="M4" i="1"/>
  <c r="CC5" i="1"/>
  <c r="G5" i="1"/>
  <c r="BL5" i="1"/>
  <c r="F5" i="1"/>
  <c r="H5" i="1"/>
  <c r="M5" i="1"/>
  <c r="CC6" i="1"/>
  <c r="G6" i="1"/>
  <c r="BL6" i="1"/>
  <c r="F6" i="1"/>
  <c r="H6" i="1"/>
  <c r="M6" i="1"/>
  <c r="CF7" i="1"/>
  <c r="G7" i="1"/>
  <c r="BO7" i="1"/>
  <c r="F7" i="1"/>
  <c r="H7" i="1"/>
  <c r="M7" i="1"/>
  <c r="G8" i="1"/>
  <c r="H8" i="1"/>
  <c r="M8" i="1"/>
  <c r="G9" i="1"/>
  <c r="H9" i="1"/>
  <c r="M9" i="1"/>
  <c r="G10" i="1"/>
  <c r="H10" i="1"/>
  <c r="M10" i="1"/>
  <c r="CA11" i="1"/>
  <c r="G11" i="1"/>
  <c r="BJ11" i="1"/>
  <c r="F11" i="1"/>
  <c r="H11" i="1"/>
  <c r="M11" i="1"/>
  <c r="G12" i="1"/>
  <c r="H12" i="1"/>
  <c r="M12" i="1"/>
  <c r="CC13" i="1"/>
  <c r="G13" i="1"/>
  <c r="BL13" i="1"/>
  <c r="F13" i="1"/>
  <c r="H13" i="1"/>
  <c r="M13" i="1"/>
  <c r="CA14" i="1"/>
  <c r="G14" i="1"/>
  <c r="BJ14" i="1"/>
  <c r="F14" i="1"/>
  <c r="H14" i="1"/>
  <c r="M14" i="1"/>
  <c r="G15" i="1"/>
  <c r="H15" i="1"/>
  <c r="M15" i="1"/>
  <c r="G16" i="1"/>
  <c r="H16" i="1"/>
  <c r="M16" i="1"/>
  <c r="G17" i="1"/>
  <c r="H17" i="1"/>
  <c r="M17" i="1"/>
  <c r="CC18" i="1"/>
  <c r="G18" i="1"/>
  <c r="BL18" i="1"/>
  <c r="F18" i="1"/>
  <c r="H18" i="1"/>
  <c r="M18" i="1"/>
  <c r="CA19" i="1"/>
  <c r="G19" i="1"/>
  <c r="BJ19" i="1"/>
  <c r="F19" i="1"/>
  <c r="H19" i="1"/>
  <c r="M19" i="1"/>
  <c r="CC20" i="1"/>
  <c r="G20" i="1"/>
  <c r="BL20" i="1"/>
  <c r="F20" i="1"/>
  <c r="H20" i="1"/>
  <c r="M20" i="1"/>
  <c r="CA21" i="1"/>
  <c r="G21" i="1"/>
  <c r="BJ21" i="1"/>
  <c r="F21" i="1"/>
  <c r="H21" i="1"/>
  <c r="M21" i="1"/>
  <c r="G22" i="1"/>
  <c r="H22" i="1"/>
  <c r="M22" i="1"/>
  <c r="G23" i="1"/>
  <c r="H23" i="1"/>
  <c r="M23" i="1"/>
  <c r="G24" i="1"/>
  <c r="H24" i="1"/>
  <c r="M24" i="1"/>
  <c r="CA26" i="1"/>
  <c r="G26" i="1"/>
  <c r="BJ26" i="1"/>
  <c r="F26" i="1"/>
  <c r="H26" i="1"/>
  <c r="M26" i="1"/>
  <c r="CE27" i="1"/>
  <c r="G27" i="1"/>
  <c r="BN27" i="1"/>
  <c r="F27" i="1"/>
  <c r="H27" i="1"/>
  <c r="M27" i="1"/>
  <c r="CE28" i="1"/>
  <c r="G28" i="1"/>
  <c r="BN28" i="1"/>
  <c r="F28" i="1"/>
  <c r="H28" i="1"/>
  <c r="M28" i="1"/>
  <c r="CE29" i="1"/>
  <c r="G29" i="1"/>
  <c r="BN29" i="1"/>
  <c r="F29" i="1"/>
  <c r="H29" i="1"/>
  <c r="M29" i="1"/>
  <c r="B30" i="1"/>
  <c r="E30" i="1"/>
  <c r="G30" i="1"/>
  <c r="H30" i="1"/>
  <c r="M30" i="1"/>
  <c r="CE31" i="1"/>
  <c r="G31" i="1"/>
  <c r="BN31" i="1"/>
  <c r="F31" i="1"/>
  <c r="H31" i="1"/>
  <c r="M31" i="1"/>
  <c r="CE32" i="1"/>
  <c r="G32" i="1"/>
  <c r="BN32" i="1"/>
  <c r="F32" i="1"/>
  <c r="H32" i="1"/>
  <c r="M32" i="1"/>
  <c r="B33" i="1"/>
  <c r="E33" i="1"/>
  <c r="CA33" i="1"/>
  <c r="G33" i="1"/>
  <c r="H33" i="1"/>
  <c r="M33" i="1"/>
  <c r="CE34" i="1"/>
  <c r="G34" i="1"/>
  <c r="BN34" i="1"/>
  <c r="F34" i="1"/>
  <c r="H34" i="1"/>
  <c r="M34" i="1"/>
  <c r="CE35" i="1"/>
  <c r="G35" i="1"/>
  <c r="BN35" i="1"/>
  <c r="F35" i="1"/>
  <c r="H35" i="1"/>
  <c r="M35" i="1"/>
  <c r="CE36" i="1"/>
  <c r="G36" i="1"/>
  <c r="BN36" i="1"/>
  <c r="F36" i="1"/>
  <c r="H36" i="1"/>
  <c r="M36" i="1"/>
  <c r="CE37" i="1"/>
  <c r="G37" i="1"/>
  <c r="BN37" i="1"/>
  <c r="F37" i="1"/>
  <c r="H37" i="1"/>
  <c r="M37" i="1"/>
  <c r="B38" i="1"/>
  <c r="E38" i="1"/>
  <c r="G38" i="1"/>
  <c r="H38" i="1"/>
  <c r="M38" i="1"/>
  <c r="CE39" i="1"/>
  <c r="G39" i="1"/>
  <c r="BN39" i="1"/>
  <c r="F39" i="1"/>
  <c r="H39" i="1"/>
  <c r="M39" i="1"/>
  <c r="B40" i="1"/>
  <c r="E40" i="1"/>
  <c r="G40" i="1"/>
  <c r="H40" i="1"/>
  <c r="M40" i="1"/>
  <c r="CA41" i="1"/>
  <c r="G41" i="1"/>
  <c r="BJ41" i="1"/>
  <c r="F41" i="1"/>
  <c r="H41" i="1"/>
  <c r="M41" i="1"/>
  <c r="CE42" i="1"/>
  <c r="G42" i="1"/>
  <c r="BN42" i="1"/>
  <c r="F42" i="1"/>
  <c r="H42" i="1"/>
  <c r="M42" i="1"/>
  <c r="CE43" i="1"/>
  <c r="G43" i="1"/>
  <c r="BN43" i="1"/>
  <c r="F43" i="1"/>
  <c r="H43" i="1"/>
  <c r="M43" i="1"/>
  <c r="CE44" i="1"/>
  <c r="G44" i="1"/>
  <c r="BN44" i="1"/>
  <c r="F44" i="1"/>
  <c r="H44" i="1"/>
  <c r="M44" i="1"/>
  <c r="CE45" i="1"/>
  <c r="G45" i="1"/>
  <c r="BN45" i="1"/>
  <c r="F45" i="1"/>
  <c r="H45" i="1"/>
  <c r="M45" i="1"/>
  <c r="CE46" i="1"/>
  <c r="G46" i="1"/>
  <c r="BN46" i="1"/>
  <c r="F46" i="1"/>
  <c r="H46" i="1"/>
  <c r="M46" i="1"/>
  <c r="CE47" i="1"/>
  <c r="G47" i="1"/>
  <c r="BN47" i="1"/>
  <c r="F47" i="1"/>
  <c r="H47" i="1"/>
  <c r="M47" i="1"/>
  <c r="CE48" i="1"/>
  <c r="G48" i="1"/>
  <c r="BN48" i="1"/>
  <c r="F48" i="1"/>
  <c r="H48" i="1"/>
  <c r="M48" i="1"/>
  <c r="CE50" i="1"/>
  <c r="G50" i="1"/>
  <c r="BN50" i="1"/>
  <c r="F50" i="1"/>
  <c r="H50" i="1"/>
  <c r="M50" i="1"/>
  <c r="CE51" i="1"/>
  <c r="G51" i="1"/>
  <c r="BN51" i="1"/>
  <c r="F51" i="1"/>
  <c r="H51" i="1"/>
  <c r="M51" i="1"/>
  <c r="CE52" i="1"/>
  <c r="G52" i="1"/>
  <c r="BN52" i="1"/>
  <c r="F52" i="1"/>
  <c r="H52" i="1"/>
  <c r="M52" i="1"/>
  <c r="CE53" i="1"/>
  <c r="G53" i="1"/>
  <c r="BN53" i="1"/>
  <c r="F53" i="1"/>
  <c r="H53" i="1"/>
  <c r="M53" i="1"/>
  <c r="CE54" i="1"/>
  <c r="G54" i="1"/>
  <c r="BN54" i="1"/>
  <c r="F54" i="1"/>
  <c r="H54" i="1"/>
  <c r="M54" i="1"/>
  <c r="B55" i="1"/>
  <c r="E55" i="1"/>
  <c r="G55" i="1"/>
  <c r="H55" i="1"/>
  <c r="M55" i="1"/>
  <c r="B56" i="1"/>
  <c r="E56" i="1"/>
  <c r="CE56" i="1"/>
  <c r="G56" i="1"/>
  <c r="F56" i="1"/>
  <c r="H56" i="1"/>
  <c r="M56" i="1"/>
  <c r="B57" i="1"/>
  <c r="E57" i="1"/>
  <c r="CE57" i="1"/>
  <c r="G57" i="1"/>
  <c r="F57" i="1"/>
  <c r="H57" i="1"/>
  <c r="M57" i="1"/>
  <c r="B58" i="1"/>
  <c r="E58" i="1"/>
  <c r="CE58" i="1"/>
  <c r="G58" i="1"/>
  <c r="F58" i="1"/>
  <c r="H58" i="1"/>
  <c r="M58" i="1"/>
  <c r="CE59" i="1"/>
  <c r="G59" i="1"/>
  <c r="F59" i="1"/>
  <c r="H59" i="1"/>
  <c r="M59" i="1"/>
  <c r="B60" i="1"/>
  <c r="E60" i="1"/>
  <c r="CE60" i="1"/>
  <c r="G60" i="1"/>
  <c r="F60" i="1"/>
  <c r="H60" i="1"/>
  <c r="M60" i="1"/>
  <c r="B61" i="1"/>
  <c r="E61" i="1"/>
  <c r="CE61" i="1"/>
  <c r="G61" i="1"/>
  <c r="F61" i="1"/>
  <c r="H61" i="1"/>
  <c r="M61" i="1"/>
  <c r="CE62" i="1"/>
  <c r="G62" i="1"/>
  <c r="F62" i="1"/>
  <c r="H62" i="1"/>
  <c r="M62" i="1"/>
  <c r="B63" i="1"/>
  <c r="E63" i="1"/>
  <c r="CE63" i="1"/>
  <c r="G63" i="1"/>
  <c r="F63" i="1"/>
  <c r="H63" i="1"/>
  <c r="M63" i="1"/>
  <c r="B64" i="1"/>
  <c r="E64" i="1"/>
  <c r="CE64" i="1"/>
  <c r="G64" i="1"/>
  <c r="F64" i="1"/>
  <c r="H64" i="1"/>
  <c r="M64" i="1"/>
  <c r="CE65" i="1"/>
  <c r="G65" i="1"/>
  <c r="F65" i="1"/>
  <c r="H65" i="1"/>
  <c r="M65" i="1"/>
  <c r="B66" i="1"/>
  <c r="E66" i="1"/>
  <c r="CE66" i="1"/>
  <c r="G66" i="1"/>
  <c r="F66" i="1"/>
  <c r="H66" i="1"/>
  <c r="M66" i="1"/>
  <c r="B67" i="1"/>
  <c r="E67" i="1"/>
  <c r="CE67" i="1"/>
  <c r="G67" i="1"/>
  <c r="F67" i="1"/>
  <c r="H67" i="1"/>
  <c r="M67" i="1"/>
  <c r="B68" i="1"/>
  <c r="E68" i="1"/>
  <c r="CE68" i="1"/>
  <c r="G68" i="1"/>
  <c r="F68" i="1"/>
  <c r="H68" i="1"/>
  <c r="M68" i="1"/>
  <c r="B69" i="1"/>
  <c r="E69" i="1"/>
  <c r="CE69" i="1"/>
  <c r="G69" i="1"/>
  <c r="F69" i="1"/>
  <c r="H69" i="1"/>
  <c r="M69" i="1"/>
  <c r="B70" i="1"/>
  <c r="E70" i="1"/>
  <c r="CE70" i="1"/>
  <c r="G70" i="1"/>
  <c r="F70" i="1"/>
  <c r="H70" i="1"/>
  <c r="M70" i="1"/>
  <c r="CE71" i="1"/>
  <c r="G71" i="1"/>
  <c r="F71" i="1"/>
  <c r="H71" i="1"/>
  <c r="M71" i="1"/>
  <c r="B72" i="1"/>
  <c r="E72" i="1"/>
  <c r="G72" i="1"/>
  <c r="H72" i="1"/>
  <c r="M72" i="1"/>
  <c r="B73" i="1"/>
  <c r="E73" i="1"/>
  <c r="G73" i="1"/>
  <c r="H73" i="1"/>
  <c r="M73" i="1"/>
  <c r="B74" i="1"/>
  <c r="E74" i="1"/>
  <c r="G74" i="1"/>
  <c r="H74" i="1"/>
  <c r="M74" i="1"/>
  <c r="B75" i="1"/>
  <c r="E75" i="1"/>
  <c r="G75" i="1"/>
  <c r="H75" i="1"/>
  <c r="M75" i="1"/>
  <c r="CE76" i="1"/>
  <c r="G76" i="1"/>
  <c r="F76" i="1"/>
  <c r="H76" i="1"/>
  <c r="M76" i="1"/>
  <c r="CE77" i="1"/>
  <c r="G77" i="1"/>
  <c r="BN77" i="1"/>
  <c r="F77" i="1"/>
  <c r="H77" i="1"/>
  <c r="M77" i="1"/>
  <c r="B78" i="1"/>
  <c r="E78" i="1"/>
  <c r="G78" i="1"/>
  <c r="H78" i="1"/>
  <c r="M78" i="1"/>
  <c r="B79" i="1"/>
  <c r="E79" i="1"/>
  <c r="G79" i="1"/>
  <c r="H79" i="1"/>
  <c r="M79" i="1"/>
  <c r="B80" i="1"/>
  <c r="E80" i="1"/>
  <c r="G80" i="1"/>
  <c r="H80" i="1"/>
  <c r="M80" i="1"/>
  <c r="CE81" i="1"/>
  <c r="G81" i="1"/>
  <c r="BN81" i="1"/>
  <c r="F81" i="1"/>
  <c r="H81" i="1"/>
  <c r="M81" i="1"/>
  <c r="B82" i="1"/>
  <c r="E82" i="1"/>
  <c r="G82" i="1"/>
  <c r="H82" i="1"/>
  <c r="M82" i="1"/>
  <c r="CE83" i="1"/>
  <c r="G83" i="1"/>
  <c r="BN83" i="1"/>
  <c r="F83" i="1"/>
  <c r="H83" i="1"/>
  <c r="M83" i="1"/>
  <c r="B84" i="1"/>
  <c r="E84" i="1"/>
  <c r="G84" i="1"/>
  <c r="H84" i="1"/>
  <c r="M84" i="1"/>
  <c r="B85" i="1"/>
  <c r="E85" i="1"/>
  <c r="G85" i="1"/>
  <c r="H85" i="1"/>
  <c r="M85" i="1"/>
  <c r="B86" i="1"/>
  <c r="E86" i="1"/>
  <c r="G86" i="1"/>
  <c r="H86" i="1"/>
  <c r="M86" i="1"/>
  <c r="B87" i="1"/>
  <c r="E87" i="1"/>
  <c r="G87" i="1"/>
  <c r="H87" i="1"/>
  <c r="M87" i="1"/>
  <c r="CB88" i="1"/>
  <c r="G88" i="1"/>
  <c r="BK88" i="1"/>
  <c r="F88" i="1"/>
  <c r="H88" i="1"/>
  <c r="M88" i="1"/>
  <c r="B89" i="1"/>
  <c r="E89" i="1"/>
  <c r="G89" i="1"/>
  <c r="H89" i="1"/>
  <c r="M89" i="1"/>
  <c r="B90" i="1"/>
  <c r="E90" i="1"/>
  <c r="G90" i="1"/>
  <c r="H90" i="1"/>
  <c r="M90" i="1"/>
  <c r="CB91" i="1"/>
  <c r="G91" i="1"/>
  <c r="BK91" i="1"/>
  <c r="F91" i="1"/>
  <c r="H91" i="1"/>
  <c r="M91" i="1"/>
  <c r="CB92" i="1"/>
  <c r="G92" i="1"/>
  <c r="BK92" i="1"/>
  <c r="F92" i="1"/>
  <c r="H92" i="1"/>
  <c r="M92" i="1"/>
  <c r="B93" i="1"/>
  <c r="E93" i="1"/>
  <c r="G93" i="1"/>
  <c r="H93" i="1"/>
  <c r="M93" i="1"/>
  <c r="B94" i="1"/>
  <c r="E94" i="1"/>
  <c r="G94" i="1"/>
  <c r="H94" i="1"/>
  <c r="M94" i="1"/>
  <c r="CB95" i="1"/>
  <c r="G95" i="1"/>
  <c r="BK95" i="1"/>
  <c r="F95" i="1"/>
  <c r="H95" i="1"/>
  <c r="M95" i="1"/>
  <c r="CB96" i="1"/>
  <c r="G96" i="1"/>
  <c r="BK96" i="1"/>
  <c r="F96" i="1"/>
  <c r="H96" i="1"/>
  <c r="M96" i="1"/>
  <c r="B97" i="1"/>
  <c r="E97" i="1"/>
  <c r="G97" i="1"/>
  <c r="H97" i="1"/>
  <c r="M97" i="1"/>
  <c r="B98" i="1"/>
  <c r="E98" i="1"/>
  <c r="G98" i="1"/>
  <c r="H98" i="1"/>
  <c r="M98" i="1"/>
  <c r="CB99" i="1"/>
  <c r="G99" i="1"/>
  <c r="BK99" i="1"/>
  <c r="F99" i="1"/>
  <c r="H99" i="1"/>
  <c r="M99" i="1"/>
  <c r="CB100" i="1"/>
  <c r="G100" i="1"/>
  <c r="BK100" i="1"/>
  <c r="F100" i="1"/>
  <c r="H100" i="1"/>
  <c r="M100" i="1"/>
  <c r="B101" i="1"/>
  <c r="E101" i="1"/>
  <c r="G101" i="1"/>
  <c r="H101" i="1"/>
  <c r="M101" i="1"/>
  <c r="B102" i="1"/>
  <c r="E102" i="1"/>
  <c r="G102" i="1"/>
  <c r="H102" i="1"/>
  <c r="M102" i="1"/>
  <c r="B103" i="1"/>
  <c r="E103" i="1"/>
  <c r="G103" i="1"/>
  <c r="H103" i="1"/>
  <c r="M103" i="1"/>
  <c r="B104" i="1"/>
  <c r="E104" i="1"/>
  <c r="G104" i="1"/>
  <c r="H104" i="1"/>
  <c r="M104" i="1"/>
  <c r="B105" i="1"/>
  <c r="E105" i="1"/>
  <c r="G105" i="1"/>
  <c r="H105" i="1"/>
  <c r="M105" i="1"/>
  <c r="B106" i="1"/>
  <c r="E106" i="1"/>
  <c r="G106" i="1"/>
  <c r="H106" i="1"/>
  <c r="M106" i="1"/>
  <c r="B107" i="1"/>
  <c r="E107" i="1"/>
  <c r="G107" i="1"/>
  <c r="H107" i="1"/>
  <c r="M107" i="1"/>
  <c r="CB108" i="1"/>
  <c r="G108" i="1"/>
  <c r="BK108" i="1"/>
  <c r="F108" i="1"/>
  <c r="H108" i="1"/>
  <c r="M108" i="1"/>
  <c r="B109" i="1"/>
  <c r="E109" i="1"/>
  <c r="G109" i="1"/>
  <c r="H109" i="1"/>
  <c r="M109" i="1"/>
  <c r="B110" i="1"/>
  <c r="E110" i="1"/>
  <c r="G110" i="1"/>
  <c r="H110" i="1"/>
  <c r="M110" i="1"/>
  <c r="B111" i="1"/>
  <c r="E111" i="1"/>
  <c r="G111" i="1"/>
  <c r="H111" i="1"/>
  <c r="M111" i="1"/>
  <c r="CB112" i="1"/>
  <c r="G112" i="1"/>
  <c r="BK112" i="1"/>
  <c r="F112" i="1"/>
  <c r="H112" i="1"/>
  <c r="M112" i="1"/>
  <c r="CB113" i="1"/>
  <c r="G113" i="1"/>
  <c r="BK113" i="1"/>
  <c r="F113" i="1"/>
  <c r="H113" i="1"/>
  <c r="M113" i="1"/>
  <c r="CB114" i="1"/>
  <c r="G114" i="1"/>
  <c r="BK114" i="1"/>
  <c r="F114" i="1"/>
  <c r="H114" i="1"/>
  <c r="M114" i="1"/>
  <c r="B115" i="1"/>
  <c r="E115" i="1"/>
  <c r="G115" i="1"/>
  <c r="H115" i="1"/>
  <c r="M115" i="1"/>
  <c r="B116" i="1"/>
  <c r="E116" i="1"/>
  <c r="G116" i="1"/>
  <c r="H116" i="1"/>
  <c r="M116" i="1"/>
  <c r="B117" i="1"/>
  <c r="E117" i="1"/>
  <c r="G117" i="1"/>
  <c r="H117" i="1"/>
  <c r="M117" i="1"/>
  <c r="B118" i="1"/>
  <c r="E118" i="1"/>
  <c r="G118" i="1"/>
  <c r="H118" i="1"/>
  <c r="M118" i="1"/>
  <c r="B119" i="1"/>
  <c r="E119" i="1"/>
  <c r="G119" i="1"/>
  <c r="H119" i="1"/>
  <c r="M119" i="1"/>
  <c r="CB120" i="1"/>
  <c r="G120" i="1"/>
  <c r="BK120" i="1"/>
  <c r="F120" i="1"/>
  <c r="H120" i="1"/>
  <c r="M120" i="1"/>
  <c r="CB121" i="1"/>
  <c r="G121" i="1"/>
  <c r="BK121" i="1"/>
  <c r="F121" i="1"/>
  <c r="H121" i="1"/>
  <c r="M121" i="1"/>
  <c r="CB122" i="1"/>
  <c r="G122" i="1"/>
  <c r="BK122" i="1"/>
  <c r="F122" i="1"/>
  <c r="H122" i="1"/>
  <c r="M122" i="1"/>
  <c r="B123" i="1"/>
  <c r="E123" i="1"/>
  <c r="G123" i="1"/>
  <c r="H123" i="1"/>
  <c r="M123" i="1"/>
  <c r="B124" i="1"/>
  <c r="E124" i="1"/>
  <c r="G124" i="1"/>
  <c r="H124" i="1"/>
  <c r="M124" i="1"/>
  <c r="B125" i="1"/>
  <c r="E125" i="1"/>
  <c r="G125" i="1"/>
  <c r="H125" i="1"/>
  <c r="M125" i="1"/>
  <c r="B126" i="1"/>
  <c r="E126" i="1"/>
  <c r="G126" i="1"/>
  <c r="H126" i="1"/>
  <c r="M126" i="1"/>
  <c r="B127" i="1"/>
  <c r="E127" i="1"/>
  <c r="G127" i="1"/>
  <c r="H127" i="1"/>
  <c r="M127" i="1"/>
  <c r="CB128" i="1"/>
  <c r="G128" i="1"/>
  <c r="BK128" i="1"/>
  <c r="F128" i="1"/>
  <c r="H128" i="1"/>
  <c r="M128" i="1"/>
  <c r="CB129" i="1"/>
  <c r="G129" i="1"/>
  <c r="BK129" i="1"/>
  <c r="F129" i="1"/>
  <c r="H129" i="1"/>
  <c r="M129" i="1"/>
  <c r="B130" i="1"/>
  <c r="E130" i="1"/>
  <c r="G130" i="1"/>
  <c r="H130" i="1"/>
  <c r="M130" i="1"/>
  <c r="CB131" i="1"/>
  <c r="G131" i="1"/>
  <c r="BK131" i="1"/>
  <c r="F131" i="1"/>
  <c r="H131" i="1"/>
  <c r="M131" i="1"/>
  <c r="CE132" i="1"/>
  <c r="G132" i="1"/>
  <c r="F132" i="1"/>
  <c r="H132" i="1"/>
  <c r="M132" i="1"/>
  <c r="CE133" i="1"/>
  <c r="G133" i="1"/>
  <c r="F133" i="1"/>
  <c r="H133" i="1"/>
  <c r="M133" i="1"/>
  <c r="CE134" i="1"/>
  <c r="G134" i="1"/>
  <c r="F134" i="1"/>
  <c r="H134" i="1"/>
  <c r="M134" i="1"/>
  <c r="CE135" i="1"/>
  <c r="G135" i="1"/>
  <c r="F135" i="1"/>
  <c r="H135" i="1"/>
  <c r="M135" i="1"/>
  <c r="CE136" i="1"/>
  <c r="G136" i="1"/>
  <c r="F136" i="1"/>
  <c r="H136" i="1"/>
  <c r="M136" i="1"/>
  <c r="CE137" i="1"/>
  <c r="G137" i="1"/>
  <c r="F137" i="1"/>
  <c r="H137" i="1"/>
  <c r="M137" i="1"/>
  <c r="CC138" i="1"/>
  <c r="G138" i="1"/>
  <c r="BL138" i="1"/>
  <c r="F138" i="1"/>
  <c r="H138" i="1"/>
  <c r="M138" i="1"/>
  <c r="CC139" i="1"/>
  <c r="G139" i="1"/>
  <c r="BL139" i="1"/>
  <c r="F139" i="1"/>
  <c r="H139" i="1"/>
  <c r="M139" i="1"/>
  <c r="CC140" i="1"/>
  <c r="G140" i="1"/>
  <c r="BL140" i="1"/>
  <c r="F140" i="1"/>
  <c r="H140" i="1"/>
  <c r="M140" i="1"/>
  <c r="CE141" i="1"/>
  <c r="G141" i="1"/>
  <c r="BN141" i="1"/>
  <c r="F141" i="1"/>
  <c r="H141" i="1"/>
  <c r="M141" i="1"/>
  <c r="CE142" i="1"/>
  <c r="G142" i="1"/>
  <c r="BN142" i="1"/>
  <c r="F142" i="1"/>
  <c r="H142" i="1"/>
  <c r="M142" i="1"/>
  <c r="CE143" i="1"/>
  <c r="G143" i="1"/>
  <c r="BN143" i="1"/>
  <c r="F143" i="1"/>
  <c r="H143" i="1"/>
  <c r="M143" i="1"/>
  <c r="CE144" i="1"/>
  <c r="G144" i="1"/>
  <c r="BN144" i="1"/>
  <c r="F144" i="1"/>
  <c r="H144" i="1"/>
  <c r="M144" i="1"/>
  <c r="CC145" i="1"/>
  <c r="G145" i="1"/>
  <c r="BL145" i="1"/>
  <c r="F145" i="1"/>
  <c r="H145" i="1"/>
  <c r="M145" i="1"/>
  <c r="G146" i="1"/>
  <c r="H146" i="1"/>
  <c r="M146" i="1"/>
  <c r="G147" i="1"/>
  <c r="H147" i="1"/>
  <c r="M147" i="1"/>
  <c r="CE148" i="1"/>
  <c r="G148" i="1"/>
  <c r="BN148" i="1"/>
  <c r="F148" i="1"/>
  <c r="H148" i="1"/>
  <c r="M148" i="1"/>
  <c r="CE149" i="1"/>
  <c r="G149" i="1"/>
  <c r="BN149" i="1"/>
  <c r="F149" i="1"/>
  <c r="H149" i="1"/>
  <c r="M149" i="1"/>
  <c r="CE150" i="1"/>
  <c r="G150" i="1"/>
  <c r="BN150" i="1"/>
  <c r="F150" i="1"/>
  <c r="H150" i="1"/>
  <c r="M150" i="1"/>
  <c r="CE151" i="1"/>
  <c r="G151" i="1"/>
  <c r="BN151" i="1"/>
  <c r="F151" i="1"/>
  <c r="H151" i="1"/>
  <c r="M151" i="1"/>
  <c r="CE152" i="1"/>
  <c r="G152" i="1"/>
  <c r="BN152" i="1"/>
  <c r="F152" i="1"/>
  <c r="H152" i="1"/>
  <c r="M152" i="1"/>
  <c r="CE153" i="1"/>
  <c r="G153" i="1"/>
  <c r="BN153" i="1"/>
  <c r="F153" i="1"/>
  <c r="H153" i="1"/>
  <c r="M153" i="1"/>
  <c r="CA154" i="1"/>
  <c r="G154" i="1"/>
  <c r="BJ154" i="1"/>
  <c r="F154" i="1"/>
  <c r="H154" i="1"/>
  <c r="M154" i="1"/>
  <c r="CC155" i="1"/>
  <c r="G155" i="1"/>
  <c r="BL155" i="1"/>
  <c r="F155" i="1"/>
  <c r="H155" i="1"/>
  <c r="M155" i="1"/>
  <c r="CC156" i="1"/>
  <c r="G156" i="1"/>
  <c r="BL156" i="1"/>
  <c r="F156" i="1"/>
  <c r="H156" i="1"/>
  <c r="M156" i="1"/>
  <c r="B157" i="1"/>
  <c r="E157" i="1"/>
  <c r="G157" i="1"/>
  <c r="H157" i="1"/>
  <c r="M157" i="1"/>
  <c r="CE158" i="1"/>
  <c r="G158" i="1"/>
  <c r="BN158" i="1"/>
  <c r="F158" i="1"/>
  <c r="H158" i="1"/>
  <c r="M158" i="1"/>
  <c r="CC159" i="1"/>
  <c r="G159" i="1"/>
  <c r="BL159" i="1"/>
  <c r="F159" i="1"/>
  <c r="H159" i="1"/>
  <c r="M159" i="1"/>
  <c r="CC160" i="1"/>
  <c r="G160" i="1"/>
  <c r="BL160" i="1"/>
  <c r="F160" i="1"/>
  <c r="H160" i="1"/>
  <c r="M160" i="1"/>
  <c r="CC161" i="1"/>
  <c r="G161" i="1"/>
  <c r="BL161" i="1"/>
  <c r="F161" i="1"/>
  <c r="H161" i="1"/>
  <c r="M161" i="1"/>
  <c r="CC162" i="1"/>
  <c r="G162" i="1"/>
  <c r="BL162" i="1"/>
  <c r="F162" i="1"/>
  <c r="H162" i="1"/>
  <c r="M162" i="1"/>
  <c r="CC163" i="1"/>
  <c r="G163" i="1"/>
  <c r="BL163" i="1"/>
  <c r="F163" i="1"/>
  <c r="H163" i="1"/>
  <c r="M163" i="1"/>
  <c r="CC164" i="1"/>
  <c r="G164" i="1"/>
  <c r="BL164" i="1"/>
  <c r="F164" i="1"/>
  <c r="H164" i="1"/>
  <c r="M164" i="1"/>
  <c r="G165" i="1"/>
  <c r="H165" i="1"/>
  <c r="M165" i="1"/>
  <c r="G166" i="1"/>
  <c r="H166" i="1"/>
  <c r="M166" i="1"/>
  <c r="CE167" i="1"/>
  <c r="G167" i="1"/>
  <c r="BN167" i="1"/>
  <c r="F167" i="1"/>
  <c r="H167" i="1"/>
  <c r="M167" i="1"/>
  <c r="G168" i="1"/>
  <c r="H168" i="1"/>
  <c r="M168" i="1"/>
  <c r="CE169" i="1"/>
  <c r="G169" i="1"/>
  <c r="BN169" i="1"/>
  <c r="F169" i="1"/>
  <c r="H169" i="1"/>
  <c r="M169" i="1"/>
  <c r="CE170" i="1"/>
  <c r="G170" i="1"/>
  <c r="BN170" i="1"/>
  <c r="F170" i="1"/>
  <c r="H170" i="1"/>
  <c r="M170" i="1"/>
  <c r="CE171" i="1"/>
  <c r="G171" i="1"/>
  <c r="BN171" i="1"/>
  <c r="F171" i="1"/>
  <c r="H171" i="1"/>
  <c r="M171" i="1"/>
  <c r="CE172" i="1"/>
  <c r="G172" i="1"/>
  <c r="BN172" i="1"/>
  <c r="F172" i="1"/>
  <c r="H172" i="1"/>
  <c r="M172" i="1"/>
  <c r="CC173" i="1"/>
  <c r="G173" i="1"/>
  <c r="BL173" i="1"/>
  <c r="F173" i="1"/>
  <c r="H173" i="1"/>
  <c r="M173" i="1"/>
  <c r="G174" i="1"/>
  <c r="H174" i="1"/>
  <c r="M174" i="1"/>
  <c r="CE175" i="1"/>
  <c r="G175" i="1"/>
  <c r="BN175" i="1"/>
  <c r="F175" i="1"/>
  <c r="H175" i="1"/>
  <c r="M175" i="1"/>
  <c r="CE176" i="1"/>
  <c r="G176" i="1"/>
  <c r="BN176" i="1"/>
  <c r="F176" i="1"/>
  <c r="H176" i="1"/>
  <c r="M176" i="1"/>
  <c r="CE177" i="1"/>
  <c r="G177" i="1"/>
  <c r="BN177" i="1"/>
  <c r="F177" i="1"/>
  <c r="H177" i="1"/>
  <c r="M177" i="1"/>
  <c r="CE178" i="1"/>
  <c r="G178" i="1"/>
  <c r="BN178" i="1"/>
  <c r="F178" i="1"/>
  <c r="H178" i="1"/>
  <c r="M178" i="1"/>
  <c r="CE179" i="1"/>
  <c r="G179" i="1"/>
  <c r="BN179" i="1"/>
  <c r="F179" i="1"/>
  <c r="H179" i="1"/>
  <c r="M179" i="1"/>
  <c r="CC180" i="1"/>
  <c r="G180" i="1"/>
  <c r="BL180" i="1"/>
  <c r="F180" i="1"/>
  <c r="H180" i="1"/>
  <c r="M180" i="1"/>
  <c r="CA181" i="1"/>
  <c r="G181" i="1"/>
  <c r="BJ181" i="1"/>
  <c r="F181" i="1"/>
  <c r="H181" i="1"/>
  <c r="M181" i="1"/>
  <c r="G182" i="1"/>
  <c r="H182" i="1"/>
  <c r="M182" i="1"/>
  <c r="CA183" i="1"/>
  <c r="G183" i="1"/>
  <c r="F183" i="1"/>
  <c r="H183" i="1"/>
  <c r="M183" i="1"/>
  <c r="G184" i="1"/>
  <c r="H184" i="1"/>
  <c r="M184" i="1"/>
  <c r="CD185" i="1"/>
  <c r="G185" i="1"/>
  <c r="BM185" i="1"/>
  <c r="F185" i="1"/>
  <c r="H185" i="1"/>
  <c r="M185" i="1"/>
  <c r="B186" i="1"/>
  <c r="E186" i="1"/>
  <c r="G186" i="1"/>
  <c r="H186" i="1"/>
  <c r="M186" i="1"/>
  <c r="CD187" i="1"/>
  <c r="G187" i="1"/>
  <c r="BM187" i="1"/>
  <c r="F187" i="1"/>
  <c r="H187" i="1"/>
  <c r="M187" i="1"/>
  <c r="CD188" i="1"/>
  <c r="G188" i="1"/>
  <c r="BM188" i="1"/>
  <c r="F188" i="1"/>
  <c r="H188" i="1"/>
  <c r="M188" i="1"/>
  <c r="B189" i="1"/>
  <c r="E189" i="1"/>
  <c r="G189" i="1"/>
  <c r="H189" i="1"/>
  <c r="M189" i="1"/>
  <c r="B190" i="1"/>
  <c r="E190" i="1"/>
  <c r="G190" i="1"/>
  <c r="H190" i="1"/>
  <c r="M190" i="1"/>
  <c r="CD191" i="1"/>
  <c r="G191" i="1"/>
  <c r="BM191" i="1"/>
  <c r="F191" i="1"/>
  <c r="H191" i="1"/>
  <c r="M191" i="1"/>
  <c r="CD192" i="1"/>
  <c r="G192" i="1"/>
  <c r="BM192" i="1"/>
  <c r="F192" i="1"/>
  <c r="H192" i="1"/>
  <c r="M192" i="1"/>
  <c r="CD193" i="1"/>
  <c r="G193" i="1"/>
  <c r="BM193" i="1"/>
  <c r="F193" i="1"/>
  <c r="H193" i="1"/>
  <c r="M193" i="1"/>
  <c r="CD194" i="1"/>
  <c r="G194" i="1"/>
  <c r="BM194" i="1"/>
  <c r="F194" i="1"/>
  <c r="H194" i="1"/>
  <c r="M194" i="1"/>
  <c r="CD195" i="1"/>
  <c r="G195" i="1"/>
  <c r="BM195" i="1"/>
  <c r="F195" i="1"/>
  <c r="H195" i="1"/>
  <c r="M195" i="1"/>
  <c r="U213" i="1"/>
  <c r="U212" i="1"/>
  <c r="U214" i="1"/>
  <c r="U210" i="1"/>
  <c r="U209" i="1"/>
  <c r="U211" i="1"/>
  <c r="U207" i="1"/>
  <c r="U206" i="1"/>
  <c r="U208" i="1"/>
  <c r="U204" i="1"/>
  <c r="U203" i="1"/>
  <c r="U205" i="1"/>
  <c r="U201" i="1"/>
  <c r="U200" i="1"/>
  <c r="U202" i="1"/>
  <c r="N25" i="1"/>
  <c r="N49" i="1"/>
  <c r="N51" i="1"/>
  <c r="N53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50" i="1"/>
  <c r="N52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T213" i="1"/>
  <c r="T212" i="1"/>
  <c r="T214" i="1"/>
  <c r="T210" i="1"/>
  <c r="T209" i="1"/>
  <c r="T211" i="1"/>
  <c r="T207" i="1"/>
  <c r="T206" i="1"/>
  <c r="T208" i="1"/>
  <c r="T204" i="1"/>
  <c r="T203" i="1"/>
  <c r="T205" i="1"/>
  <c r="T201" i="1"/>
  <c r="T200" i="1"/>
  <c r="T202" i="1"/>
  <c r="S213" i="1"/>
  <c r="S212" i="1"/>
  <c r="S214" i="1"/>
  <c r="S210" i="1"/>
  <c r="S209" i="1"/>
  <c r="S211" i="1"/>
  <c r="S207" i="1"/>
  <c r="S206" i="1"/>
  <c r="S208" i="1"/>
  <c r="S204" i="1"/>
  <c r="S203" i="1"/>
  <c r="S205" i="1"/>
  <c r="S201" i="1"/>
  <c r="S200" i="1"/>
  <c r="S202" i="1"/>
  <c r="G26" i="51"/>
  <c r="F26" i="51"/>
  <c r="I26" i="51"/>
  <c r="J26" i="51"/>
  <c r="AK5" i="1"/>
  <c r="AP5" i="1"/>
  <c r="AP6" i="1"/>
  <c r="AP8" i="1"/>
  <c r="AP9" i="1"/>
  <c r="AP10" i="1"/>
  <c r="AP12" i="1"/>
  <c r="AP13" i="1"/>
  <c r="AP15" i="1"/>
  <c r="AP16" i="1"/>
  <c r="AP17" i="1"/>
  <c r="AP18" i="1"/>
  <c r="AP19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1" i="1"/>
  <c r="AP182" i="1"/>
  <c r="AP183" i="1"/>
  <c r="AP184" i="1"/>
  <c r="AP185" i="1"/>
  <c r="AP186" i="1"/>
  <c r="AP187" i="1"/>
  <c r="AP189" i="1"/>
  <c r="AP190" i="1"/>
  <c r="AP191" i="1"/>
  <c r="AP192" i="1"/>
  <c r="AP193" i="1"/>
  <c r="AP194" i="1"/>
  <c r="AP195" i="1"/>
  <c r="AO8" i="1"/>
  <c r="AO12" i="1"/>
  <c r="AO16" i="1"/>
  <c r="AO22" i="1"/>
  <c r="AO25" i="1"/>
  <c r="AO30" i="1"/>
  <c r="AO38" i="1"/>
  <c r="AO40" i="1"/>
  <c r="AO55" i="1"/>
  <c r="AO72" i="1"/>
  <c r="AO73" i="1"/>
  <c r="AO74" i="1"/>
  <c r="AO75" i="1"/>
  <c r="AO78" i="1"/>
  <c r="AO79" i="1"/>
  <c r="AO80" i="1"/>
  <c r="AO82" i="1"/>
  <c r="AO84" i="1"/>
  <c r="AO85" i="1"/>
  <c r="AO86" i="1"/>
  <c r="AO87" i="1"/>
  <c r="AO89" i="1"/>
  <c r="AO90" i="1"/>
  <c r="AO93" i="1"/>
  <c r="AO94" i="1"/>
  <c r="AO97" i="1"/>
  <c r="AO98" i="1"/>
  <c r="AO101" i="1"/>
  <c r="AO102" i="1"/>
  <c r="AO103" i="1"/>
  <c r="AO104" i="1"/>
  <c r="AO105" i="1"/>
  <c r="AO106" i="1"/>
  <c r="AO107" i="1"/>
  <c r="AO109" i="1"/>
  <c r="AO110" i="1"/>
  <c r="AO111" i="1"/>
  <c r="AO115" i="1"/>
  <c r="AO116" i="1"/>
  <c r="AO117" i="1"/>
  <c r="AO118" i="1"/>
  <c r="AO119" i="1"/>
  <c r="AO123" i="1"/>
  <c r="AO124" i="1"/>
  <c r="AO125" i="1"/>
  <c r="AO126" i="1"/>
  <c r="AO127" i="1"/>
  <c r="AO130" i="1"/>
  <c r="AO157" i="1"/>
  <c r="AO168" i="1"/>
  <c r="AO182" i="1"/>
  <c r="AO186" i="1"/>
  <c r="AO189" i="1"/>
  <c r="AO190" i="1"/>
  <c r="AN8" i="1"/>
  <c r="AN12" i="1"/>
  <c r="AN16" i="1"/>
  <c r="AN22" i="1"/>
  <c r="AN25" i="1"/>
  <c r="AN30" i="1"/>
  <c r="AN38" i="1"/>
  <c r="AN40" i="1"/>
  <c r="AN55" i="1"/>
  <c r="AN72" i="1"/>
  <c r="AN73" i="1"/>
  <c r="AN74" i="1"/>
  <c r="AN75" i="1"/>
  <c r="AN78" i="1"/>
  <c r="AN79" i="1"/>
  <c r="AN80" i="1"/>
  <c r="AN82" i="1"/>
  <c r="AN84" i="1"/>
  <c r="AN85" i="1"/>
  <c r="AN86" i="1"/>
  <c r="AN87" i="1"/>
  <c r="AN89" i="1"/>
  <c r="AN90" i="1"/>
  <c r="AN93" i="1"/>
  <c r="AN94" i="1"/>
  <c r="AN97" i="1"/>
  <c r="AN98" i="1"/>
  <c r="AN101" i="1"/>
  <c r="AN102" i="1"/>
  <c r="AN103" i="1"/>
  <c r="AN104" i="1"/>
  <c r="AN105" i="1"/>
  <c r="AN106" i="1"/>
  <c r="AN107" i="1"/>
  <c r="AN109" i="1"/>
  <c r="AN110" i="1"/>
  <c r="AN111" i="1"/>
  <c r="AN115" i="1"/>
  <c r="AN116" i="1"/>
  <c r="AN117" i="1"/>
  <c r="AN118" i="1"/>
  <c r="AN119" i="1"/>
  <c r="AN123" i="1"/>
  <c r="AN124" i="1"/>
  <c r="AN125" i="1"/>
  <c r="AN126" i="1"/>
  <c r="AN127" i="1"/>
  <c r="AN130" i="1"/>
  <c r="AN157" i="1"/>
  <c r="AN168" i="1"/>
  <c r="AN182" i="1"/>
  <c r="AN186" i="1"/>
  <c r="AN189" i="1"/>
  <c r="AN190" i="1"/>
  <c r="AM8" i="1"/>
  <c r="AM12" i="1"/>
  <c r="AM16" i="1"/>
  <c r="AM22" i="1"/>
  <c r="AM25" i="1"/>
  <c r="AM30" i="1"/>
  <c r="AM38" i="1"/>
  <c r="AM40" i="1"/>
  <c r="AM55" i="1"/>
  <c r="AM72" i="1"/>
  <c r="AM73" i="1"/>
  <c r="AM74" i="1"/>
  <c r="AM75" i="1"/>
  <c r="AM78" i="1"/>
  <c r="AM79" i="1"/>
  <c r="AM80" i="1"/>
  <c r="AM82" i="1"/>
  <c r="AM84" i="1"/>
  <c r="AM85" i="1"/>
  <c r="AM86" i="1"/>
  <c r="AM87" i="1"/>
  <c r="AM89" i="1"/>
  <c r="AM90" i="1"/>
  <c r="AM93" i="1"/>
  <c r="AM94" i="1"/>
  <c r="AM97" i="1"/>
  <c r="AM98" i="1"/>
  <c r="AM101" i="1"/>
  <c r="AM102" i="1"/>
  <c r="AM103" i="1"/>
  <c r="AM104" i="1"/>
  <c r="AM105" i="1"/>
  <c r="AM106" i="1"/>
  <c r="AM107" i="1"/>
  <c r="AM109" i="1"/>
  <c r="AM110" i="1"/>
  <c r="AM111" i="1"/>
  <c r="AM115" i="1"/>
  <c r="AM116" i="1"/>
  <c r="AM117" i="1"/>
  <c r="AM118" i="1"/>
  <c r="AM119" i="1"/>
  <c r="AM123" i="1"/>
  <c r="AM124" i="1"/>
  <c r="AM125" i="1"/>
  <c r="AM126" i="1"/>
  <c r="AM127" i="1"/>
  <c r="AM130" i="1"/>
  <c r="AM157" i="1"/>
  <c r="AM168" i="1"/>
  <c r="AM182" i="1"/>
  <c r="AM186" i="1"/>
  <c r="AM189" i="1"/>
  <c r="AM190" i="1"/>
  <c r="AL8" i="1"/>
  <c r="AL12" i="1"/>
  <c r="AL16" i="1"/>
  <c r="AL22" i="1"/>
  <c r="AL25" i="1"/>
  <c r="AL30" i="1"/>
  <c r="AL38" i="1"/>
  <c r="AL40" i="1"/>
  <c r="AL55" i="1"/>
  <c r="AL72" i="1"/>
  <c r="AL73" i="1"/>
  <c r="AL74" i="1"/>
  <c r="AL75" i="1"/>
  <c r="AL78" i="1"/>
  <c r="AL79" i="1"/>
  <c r="AL80" i="1"/>
  <c r="AL82" i="1"/>
  <c r="AL84" i="1"/>
  <c r="AL85" i="1"/>
  <c r="AL86" i="1"/>
  <c r="AL87" i="1"/>
  <c r="AL89" i="1"/>
  <c r="AL90" i="1"/>
  <c r="AL93" i="1"/>
  <c r="AL94" i="1"/>
  <c r="AL97" i="1"/>
  <c r="AL98" i="1"/>
  <c r="AL101" i="1"/>
  <c r="AL102" i="1"/>
  <c r="AL103" i="1"/>
  <c r="AL104" i="1"/>
  <c r="AL105" i="1"/>
  <c r="AL106" i="1"/>
  <c r="AL107" i="1"/>
  <c r="AL109" i="1"/>
  <c r="AL110" i="1"/>
  <c r="AL111" i="1"/>
  <c r="AL115" i="1"/>
  <c r="AL116" i="1"/>
  <c r="AL117" i="1"/>
  <c r="AL118" i="1"/>
  <c r="AL119" i="1"/>
  <c r="AL123" i="1"/>
  <c r="AL124" i="1"/>
  <c r="AL125" i="1"/>
  <c r="AL126" i="1"/>
  <c r="AL127" i="1"/>
  <c r="AL130" i="1"/>
  <c r="AL157" i="1"/>
  <c r="AL168" i="1"/>
  <c r="AL182" i="1"/>
  <c r="AL186" i="1"/>
  <c r="AL189" i="1"/>
  <c r="AL190" i="1"/>
  <c r="AK6" i="1"/>
  <c r="AK8" i="1"/>
  <c r="AK9" i="1"/>
  <c r="AK12" i="1"/>
  <c r="AK13" i="1"/>
  <c r="AK15" i="1"/>
  <c r="AK16" i="1"/>
  <c r="AK18" i="1"/>
  <c r="AK20" i="1"/>
  <c r="AK22" i="1"/>
  <c r="AK25" i="1"/>
  <c r="AK30" i="1"/>
  <c r="AK31" i="1"/>
  <c r="AK32" i="1"/>
  <c r="AK34" i="1"/>
  <c r="AK35" i="1"/>
  <c r="AK38" i="1"/>
  <c r="AK40" i="1"/>
  <c r="AK42" i="1"/>
  <c r="AK43" i="1"/>
  <c r="AK46" i="1"/>
  <c r="AK47" i="1"/>
  <c r="AK48" i="1"/>
  <c r="AK50" i="1"/>
  <c r="AK52" i="1"/>
  <c r="AK55" i="1"/>
  <c r="AK72" i="1"/>
  <c r="AK73" i="1"/>
  <c r="AK74" i="1"/>
  <c r="AK75" i="1"/>
  <c r="AK77" i="1"/>
  <c r="AK78" i="1"/>
  <c r="AK79" i="1"/>
  <c r="AK80" i="1"/>
  <c r="AK82" i="1"/>
  <c r="AK84" i="1"/>
  <c r="AK85" i="1"/>
  <c r="AK86" i="1"/>
  <c r="AK87" i="1"/>
  <c r="AK89" i="1"/>
  <c r="AK90" i="1"/>
  <c r="AK91" i="1"/>
  <c r="AK93" i="1"/>
  <c r="AK94" i="1"/>
  <c r="AK95" i="1"/>
  <c r="AK97" i="1"/>
  <c r="AK98" i="1"/>
  <c r="AK99" i="1"/>
  <c r="AK101" i="1"/>
  <c r="AK102" i="1"/>
  <c r="AK103" i="1"/>
  <c r="AK104" i="1"/>
  <c r="AK105" i="1"/>
  <c r="AK106" i="1"/>
  <c r="AK107" i="1"/>
  <c r="AK109" i="1"/>
  <c r="AK110" i="1"/>
  <c r="AK111" i="1"/>
  <c r="AK113" i="1"/>
  <c r="AK115" i="1"/>
  <c r="AK116" i="1"/>
  <c r="AK117" i="1"/>
  <c r="AK118" i="1"/>
  <c r="AK119" i="1"/>
  <c r="AK120" i="1"/>
  <c r="AK123" i="1"/>
  <c r="AK124" i="1"/>
  <c r="AK125" i="1"/>
  <c r="AK126" i="1"/>
  <c r="AK127" i="1"/>
  <c r="AK129" i="1"/>
  <c r="AK130" i="1"/>
  <c r="AK131" i="1"/>
  <c r="AK139" i="1"/>
  <c r="AK142" i="1"/>
  <c r="AK144" i="1"/>
  <c r="AK146" i="1"/>
  <c r="AK148" i="1"/>
  <c r="AK150" i="1"/>
  <c r="AK152" i="1"/>
  <c r="AK153" i="1"/>
  <c r="AK157" i="1"/>
  <c r="AK159" i="1"/>
  <c r="AK162" i="1"/>
  <c r="AK165" i="1"/>
  <c r="AK168" i="1"/>
  <c r="AK169" i="1"/>
  <c r="AK170" i="1"/>
  <c r="AK171" i="1"/>
  <c r="AK175" i="1"/>
  <c r="AK176" i="1"/>
  <c r="AK178" i="1"/>
  <c r="AK182" i="1"/>
  <c r="AK185" i="1"/>
  <c r="AK186" i="1"/>
  <c r="AK187" i="1"/>
  <c r="AK189" i="1"/>
  <c r="AK190" i="1"/>
  <c r="AK191" i="1"/>
  <c r="AK193" i="1"/>
  <c r="AK195" i="1"/>
  <c r="AJ8" i="1"/>
  <c r="AJ12" i="1"/>
  <c r="AJ16" i="1"/>
  <c r="AJ22" i="1"/>
  <c r="AJ25" i="1"/>
  <c r="AJ30" i="1"/>
  <c r="AJ38" i="1"/>
  <c r="AJ40" i="1"/>
  <c r="AJ55" i="1"/>
  <c r="AJ72" i="1"/>
  <c r="AJ73" i="1"/>
  <c r="AJ74" i="1"/>
  <c r="AJ75" i="1"/>
  <c r="AJ78" i="1"/>
  <c r="AJ79" i="1"/>
  <c r="AJ80" i="1"/>
  <c r="AJ82" i="1"/>
  <c r="AJ84" i="1"/>
  <c r="AJ85" i="1"/>
  <c r="AJ86" i="1"/>
  <c r="AJ87" i="1"/>
  <c r="AJ89" i="1"/>
  <c r="AJ90" i="1"/>
  <c r="AJ93" i="1"/>
  <c r="AJ94" i="1"/>
  <c r="AJ97" i="1"/>
  <c r="AJ98" i="1"/>
  <c r="AJ101" i="1"/>
  <c r="AJ102" i="1"/>
  <c r="AJ103" i="1"/>
  <c r="AJ104" i="1"/>
  <c r="AJ105" i="1"/>
  <c r="AJ106" i="1"/>
  <c r="AJ107" i="1"/>
  <c r="AJ109" i="1"/>
  <c r="AJ110" i="1"/>
  <c r="AJ111" i="1"/>
  <c r="AJ115" i="1"/>
  <c r="AJ116" i="1"/>
  <c r="AJ117" i="1"/>
  <c r="AJ118" i="1"/>
  <c r="AJ119" i="1"/>
  <c r="AJ123" i="1"/>
  <c r="AJ124" i="1"/>
  <c r="AJ125" i="1"/>
  <c r="AJ126" i="1"/>
  <c r="AJ127" i="1"/>
  <c r="AJ130" i="1"/>
  <c r="AJ157" i="1"/>
  <c r="AJ168" i="1"/>
  <c r="AJ182" i="1"/>
  <c r="AJ186" i="1"/>
  <c r="AJ189" i="1"/>
  <c r="AJ190" i="1"/>
  <c r="AP2" i="1"/>
  <c r="AX3" i="1"/>
  <c r="AX4" i="1"/>
  <c r="AX7" i="1"/>
  <c r="AX11" i="1"/>
  <c r="AX14" i="1"/>
  <c r="AX20" i="1"/>
  <c r="AX138" i="1"/>
  <c r="AX161" i="1"/>
  <c r="AX180" i="1"/>
  <c r="AX188" i="1"/>
  <c r="AW3" i="1"/>
  <c r="AW4" i="1"/>
  <c r="AW5" i="1"/>
  <c r="AW6" i="1"/>
  <c r="AW7" i="1"/>
  <c r="AW9" i="1"/>
  <c r="AW10" i="1"/>
  <c r="AW11" i="1"/>
  <c r="AW13" i="1"/>
  <c r="AW14" i="1"/>
  <c r="AW15" i="1"/>
  <c r="AW17" i="1"/>
  <c r="AW18" i="1"/>
  <c r="AW19" i="1"/>
  <c r="AW20" i="1"/>
  <c r="AW21" i="1"/>
  <c r="AW23" i="1"/>
  <c r="AW24" i="1"/>
  <c r="AW26" i="1"/>
  <c r="AW27" i="1"/>
  <c r="AW28" i="1"/>
  <c r="AW29" i="1"/>
  <c r="AW31" i="1"/>
  <c r="AW32" i="1"/>
  <c r="AW33" i="1"/>
  <c r="AW34" i="1"/>
  <c r="AW35" i="1"/>
  <c r="AW36" i="1"/>
  <c r="AW37" i="1"/>
  <c r="AW39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6" i="1"/>
  <c r="AW77" i="1"/>
  <c r="AW81" i="1"/>
  <c r="AW83" i="1"/>
  <c r="AW88" i="1"/>
  <c r="AW91" i="1"/>
  <c r="AW92" i="1"/>
  <c r="AW95" i="1"/>
  <c r="AW96" i="1"/>
  <c r="AW99" i="1"/>
  <c r="AW100" i="1"/>
  <c r="AW108" i="1"/>
  <c r="AW112" i="1"/>
  <c r="AW113" i="1"/>
  <c r="AW114" i="1"/>
  <c r="AW120" i="1"/>
  <c r="AW121" i="1"/>
  <c r="AW122" i="1"/>
  <c r="AW128" i="1"/>
  <c r="AW129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8" i="1"/>
  <c r="AW159" i="1"/>
  <c r="AW160" i="1"/>
  <c r="AW161" i="1"/>
  <c r="AW162" i="1"/>
  <c r="AW163" i="1"/>
  <c r="AW164" i="1"/>
  <c r="AW165" i="1"/>
  <c r="AW166" i="1"/>
  <c r="AW167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3" i="1"/>
  <c r="AW184" i="1"/>
  <c r="AW185" i="1"/>
  <c r="AW187" i="1"/>
  <c r="AW188" i="1"/>
  <c r="AW191" i="1"/>
  <c r="AW192" i="1"/>
  <c r="AW193" i="1"/>
  <c r="AW194" i="1"/>
  <c r="AW195" i="1"/>
  <c r="AV3" i="1"/>
  <c r="AV4" i="1"/>
  <c r="AV5" i="1"/>
  <c r="AV6" i="1"/>
  <c r="AV7" i="1"/>
  <c r="AV9" i="1"/>
  <c r="AV10" i="1"/>
  <c r="AV11" i="1"/>
  <c r="AV13" i="1"/>
  <c r="AV14" i="1"/>
  <c r="AV15" i="1"/>
  <c r="AV17" i="1"/>
  <c r="AV18" i="1"/>
  <c r="AV19" i="1"/>
  <c r="AV20" i="1"/>
  <c r="AV21" i="1"/>
  <c r="AV23" i="1"/>
  <c r="AV24" i="1"/>
  <c r="AV26" i="1"/>
  <c r="AV27" i="1"/>
  <c r="AV28" i="1"/>
  <c r="AV29" i="1"/>
  <c r="AV31" i="1"/>
  <c r="AV32" i="1"/>
  <c r="AV33" i="1"/>
  <c r="AV34" i="1"/>
  <c r="AV35" i="1"/>
  <c r="AV36" i="1"/>
  <c r="AV37" i="1"/>
  <c r="AV39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6" i="1"/>
  <c r="AV77" i="1"/>
  <c r="AV81" i="1"/>
  <c r="AV83" i="1"/>
  <c r="AV88" i="1"/>
  <c r="AV91" i="1"/>
  <c r="AV92" i="1"/>
  <c r="AV95" i="1"/>
  <c r="AV96" i="1"/>
  <c r="AV99" i="1"/>
  <c r="AV100" i="1"/>
  <c r="AV108" i="1"/>
  <c r="AV112" i="1"/>
  <c r="AV113" i="1"/>
  <c r="AV114" i="1"/>
  <c r="AV120" i="1"/>
  <c r="AV121" i="1"/>
  <c r="AV122" i="1"/>
  <c r="AV128" i="1"/>
  <c r="AV129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8" i="1"/>
  <c r="AV159" i="1"/>
  <c r="AV160" i="1"/>
  <c r="AV161" i="1"/>
  <c r="AV162" i="1"/>
  <c r="AV163" i="1"/>
  <c r="AV164" i="1"/>
  <c r="AV165" i="1"/>
  <c r="AV166" i="1"/>
  <c r="AV167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3" i="1"/>
  <c r="AV184" i="1"/>
  <c r="AV185" i="1"/>
  <c r="AV187" i="1"/>
  <c r="AV188" i="1"/>
  <c r="AV191" i="1"/>
  <c r="AV192" i="1"/>
  <c r="AV193" i="1"/>
  <c r="AV194" i="1"/>
  <c r="AV195" i="1"/>
  <c r="AU3" i="1"/>
  <c r="AU4" i="1"/>
  <c r="AU5" i="1"/>
  <c r="AU6" i="1"/>
  <c r="AU7" i="1"/>
  <c r="AU9" i="1"/>
  <c r="AU10" i="1"/>
  <c r="AU11" i="1"/>
  <c r="AU13" i="1"/>
  <c r="AU14" i="1"/>
  <c r="AU15" i="1"/>
  <c r="AU17" i="1"/>
  <c r="AU18" i="1"/>
  <c r="AU19" i="1"/>
  <c r="AU20" i="1"/>
  <c r="AU21" i="1"/>
  <c r="AU23" i="1"/>
  <c r="AU24" i="1"/>
  <c r="AU26" i="1"/>
  <c r="AU27" i="1"/>
  <c r="AU28" i="1"/>
  <c r="AU29" i="1"/>
  <c r="AU31" i="1"/>
  <c r="AU32" i="1"/>
  <c r="AU33" i="1"/>
  <c r="AU34" i="1"/>
  <c r="AU35" i="1"/>
  <c r="AU36" i="1"/>
  <c r="AU37" i="1"/>
  <c r="AU39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6" i="1"/>
  <c r="AU77" i="1"/>
  <c r="AU81" i="1"/>
  <c r="AU83" i="1"/>
  <c r="AU88" i="1"/>
  <c r="AU91" i="1"/>
  <c r="AU92" i="1"/>
  <c r="AU95" i="1"/>
  <c r="AU96" i="1"/>
  <c r="AU99" i="1"/>
  <c r="AU100" i="1"/>
  <c r="AU108" i="1"/>
  <c r="AU112" i="1"/>
  <c r="AU113" i="1"/>
  <c r="AU114" i="1"/>
  <c r="AU120" i="1"/>
  <c r="AU121" i="1"/>
  <c r="AU122" i="1"/>
  <c r="AU128" i="1"/>
  <c r="AU129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8" i="1"/>
  <c r="AU159" i="1"/>
  <c r="AU160" i="1"/>
  <c r="AU161" i="1"/>
  <c r="AU162" i="1"/>
  <c r="AU163" i="1"/>
  <c r="AU164" i="1"/>
  <c r="AU165" i="1"/>
  <c r="AU166" i="1"/>
  <c r="AU167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3" i="1"/>
  <c r="AU184" i="1"/>
  <c r="AU185" i="1"/>
  <c r="AU187" i="1"/>
  <c r="AU188" i="1"/>
  <c r="AU191" i="1"/>
  <c r="AU192" i="1"/>
  <c r="AU193" i="1"/>
  <c r="AU194" i="1"/>
  <c r="AU195" i="1"/>
  <c r="AT3" i="1"/>
  <c r="AT4" i="1"/>
  <c r="AT5" i="1"/>
  <c r="AT6" i="1"/>
  <c r="AT7" i="1"/>
  <c r="AT9" i="1"/>
  <c r="AT10" i="1"/>
  <c r="AT11" i="1"/>
  <c r="AT13" i="1"/>
  <c r="AT14" i="1"/>
  <c r="AT15" i="1"/>
  <c r="AT17" i="1"/>
  <c r="AT18" i="1"/>
  <c r="AT19" i="1"/>
  <c r="AT20" i="1"/>
  <c r="AT21" i="1"/>
  <c r="AT23" i="1"/>
  <c r="AT24" i="1"/>
  <c r="AT26" i="1"/>
  <c r="AT27" i="1"/>
  <c r="AT28" i="1"/>
  <c r="AT29" i="1"/>
  <c r="AT31" i="1"/>
  <c r="AT32" i="1"/>
  <c r="AT33" i="1"/>
  <c r="AT34" i="1"/>
  <c r="AT35" i="1"/>
  <c r="AT36" i="1"/>
  <c r="AT37" i="1"/>
  <c r="AT39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6" i="1"/>
  <c r="AT77" i="1"/>
  <c r="AT81" i="1"/>
  <c r="AT83" i="1"/>
  <c r="AT88" i="1"/>
  <c r="AT91" i="1"/>
  <c r="AT92" i="1"/>
  <c r="AT95" i="1"/>
  <c r="AT96" i="1"/>
  <c r="AT99" i="1"/>
  <c r="AT100" i="1"/>
  <c r="AT108" i="1"/>
  <c r="AT112" i="1"/>
  <c r="AT113" i="1"/>
  <c r="AT114" i="1"/>
  <c r="AT120" i="1"/>
  <c r="AT121" i="1"/>
  <c r="AT122" i="1"/>
  <c r="AT128" i="1"/>
  <c r="AT129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8" i="1"/>
  <c r="AT159" i="1"/>
  <c r="AT160" i="1"/>
  <c r="AT161" i="1"/>
  <c r="AT162" i="1"/>
  <c r="AT163" i="1"/>
  <c r="AT164" i="1"/>
  <c r="AT165" i="1"/>
  <c r="AT166" i="1"/>
  <c r="AT167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3" i="1"/>
  <c r="AT184" i="1"/>
  <c r="AT185" i="1"/>
  <c r="AT187" i="1"/>
  <c r="AT188" i="1"/>
  <c r="AT191" i="1"/>
  <c r="AT192" i="1"/>
  <c r="AT193" i="1"/>
  <c r="AT194" i="1"/>
  <c r="AT195" i="1"/>
  <c r="AS3" i="1"/>
  <c r="AS4" i="1"/>
  <c r="AS7" i="1"/>
  <c r="AS10" i="1"/>
  <c r="AS11" i="1"/>
  <c r="AS14" i="1"/>
  <c r="AS17" i="1"/>
  <c r="AS19" i="1"/>
  <c r="AS21" i="1"/>
  <c r="AS23" i="1"/>
  <c r="AS24" i="1"/>
  <c r="AS26" i="1"/>
  <c r="AS27" i="1"/>
  <c r="AS28" i="1"/>
  <c r="AS29" i="1"/>
  <c r="AS33" i="1"/>
  <c r="AS36" i="1"/>
  <c r="AS37" i="1"/>
  <c r="AS39" i="1"/>
  <c r="AS41" i="1"/>
  <c r="AS44" i="1"/>
  <c r="AS45" i="1"/>
  <c r="AS49" i="1"/>
  <c r="AS51" i="1"/>
  <c r="AS53" i="1"/>
  <c r="AS54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6" i="1"/>
  <c r="AS81" i="1"/>
  <c r="AS83" i="1"/>
  <c r="AS88" i="1"/>
  <c r="AS92" i="1"/>
  <c r="AS96" i="1"/>
  <c r="AS100" i="1"/>
  <c r="AS108" i="1"/>
  <c r="AS112" i="1"/>
  <c r="AS114" i="1"/>
  <c r="AS121" i="1"/>
  <c r="AS122" i="1"/>
  <c r="AS128" i="1"/>
  <c r="AS132" i="1"/>
  <c r="AS133" i="1"/>
  <c r="AS134" i="1"/>
  <c r="AS135" i="1"/>
  <c r="AS136" i="1"/>
  <c r="AS137" i="1"/>
  <c r="AS138" i="1"/>
  <c r="AS140" i="1"/>
  <c r="AS141" i="1"/>
  <c r="AS143" i="1"/>
  <c r="AS145" i="1"/>
  <c r="AS147" i="1"/>
  <c r="AS149" i="1"/>
  <c r="AS151" i="1"/>
  <c r="AS154" i="1"/>
  <c r="AS155" i="1"/>
  <c r="AS156" i="1"/>
  <c r="AS158" i="1"/>
  <c r="AS160" i="1"/>
  <c r="AS161" i="1"/>
  <c r="AS163" i="1"/>
  <c r="AS164" i="1"/>
  <c r="AS166" i="1"/>
  <c r="AS167" i="1"/>
  <c r="AS172" i="1"/>
  <c r="AS173" i="1"/>
  <c r="AS174" i="1"/>
  <c r="AS177" i="1"/>
  <c r="AS179" i="1"/>
  <c r="AS180" i="1"/>
  <c r="AS181" i="1"/>
  <c r="AS183" i="1"/>
  <c r="AS184" i="1"/>
  <c r="AS188" i="1"/>
  <c r="AS192" i="1"/>
  <c r="AS194" i="1"/>
  <c r="AR3" i="1"/>
  <c r="AR4" i="1"/>
  <c r="AR5" i="1"/>
  <c r="AR6" i="1"/>
  <c r="AR7" i="1"/>
  <c r="AR9" i="1"/>
  <c r="AR10" i="1"/>
  <c r="AR11" i="1"/>
  <c r="AR13" i="1"/>
  <c r="AR14" i="1"/>
  <c r="AR15" i="1"/>
  <c r="AR17" i="1"/>
  <c r="AR18" i="1"/>
  <c r="AR19" i="1"/>
  <c r="AR20" i="1"/>
  <c r="AR21" i="1"/>
  <c r="AR23" i="1"/>
  <c r="AR24" i="1"/>
  <c r="AR26" i="1"/>
  <c r="AR27" i="1"/>
  <c r="AR28" i="1"/>
  <c r="AR29" i="1"/>
  <c r="AR31" i="1"/>
  <c r="AR32" i="1"/>
  <c r="AR33" i="1"/>
  <c r="AR34" i="1"/>
  <c r="AR35" i="1"/>
  <c r="AR36" i="1"/>
  <c r="AR37" i="1"/>
  <c r="AR39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6" i="1"/>
  <c r="AR77" i="1"/>
  <c r="AR81" i="1"/>
  <c r="AR83" i="1"/>
  <c r="AR88" i="1"/>
  <c r="AR91" i="1"/>
  <c r="AR92" i="1"/>
  <c r="AR95" i="1"/>
  <c r="AR96" i="1"/>
  <c r="AR99" i="1"/>
  <c r="AR100" i="1"/>
  <c r="AR108" i="1"/>
  <c r="AR112" i="1"/>
  <c r="AR113" i="1"/>
  <c r="AR114" i="1"/>
  <c r="AR120" i="1"/>
  <c r="AR121" i="1"/>
  <c r="AR122" i="1"/>
  <c r="AR128" i="1"/>
  <c r="AR129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8" i="1"/>
  <c r="AR159" i="1"/>
  <c r="AR160" i="1"/>
  <c r="AR161" i="1"/>
  <c r="AR162" i="1"/>
  <c r="AR163" i="1"/>
  <c r="AR164" i="1"/>
  <c r="AR165" i="1"/>
  <c r="AR166" i="1"/>
  <c r="AR167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3" i="1"/>
  <c r="AR184" i="1"/>
  <c r="AR185" i="1"/>
  <c r="AR187" i="1"/>
  <c r="AR188" i="1"/>
  <c r="AR191" i="1"/>
  <c r="AR192" i="1"/>
  <c r="AR193" i="1"/>
  <c r="AR194" i="1"/>
  <c r="AR195" i="1"/>
  <c r="AW2" i="1"/>
  <c r="AV2" i="1"/>
  <c r="AU2" i="1"/>
  <c r="AT2" i="1"/>
  <c r="AS2" i="1"/>
  <c r="AR2" i="1"/>
  <c r="CF3" i="1"/>
  <c r="CF4" i="1"/>
  <c r="CF5" i="1"/>
  <c r="CF6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2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30" i="1"/>
  <c r="CE33" i="1"/>
  <c r="CE38" i="1"/>
  <c r="CE40" i="1"/>
  <c r="CE41" i="1"/>
  <c r="CE55" i="1"/>
  <c r="CE72" i="1"/>
  <c r="CE73" i="1"/>
  <c r="CE74" i="1"/>
  <c r="CE75" i="1"/>
  <c r="CE78" i="1"/>
  <c r="CE79" i="1"/>
  <c r="CE80" i="1"/>
  <c r="CE82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8" i="1"/>
  <c r="CE139" i="1"/>
  <c r="CE140" i="1"/>
  <c r="CE145" i="1"/>
  <c r="CE146" i="1"/>
  <c r="CE147" i="1"/>
  <c r="CE154" i="1"/>
  <c r="CE155" i="1"/>
  <c r="CE156" i="1"/>
  <c r="CE157" i="1"/>
  <c r="CE159" i="1"/>
  <c r="CE160" i="1"/>
  <c r="CE161" i="1"/>
  <c r="CE162" i="1"/>
  <c r="CE163" i="1"/>
  <c r="CE164" i="1"/>
  <c r="CE165" i="1"/>
  <c r="CE166" i="1"/>
  <c r="CE168" i="1"/>
  <c r="CE173" i="1"/>
  <c r="CE174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2" i="1"/>
  <c r="CD3" i="1"/>
  <c r="CD4" i="1"/>
  <c r="CD5" i="1"/>
  <c r="CD6" i="1"/>
  <c r="CD7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6" i="1"/>
  <c r="CD189" i="1"/>
  <c r="CD190" i="1"/>
  <c r="CD2" i="1"/>
  <c r="CC3" i="1"/>
  <c r="CC4" i="1"/>
  <c r="CC7" i="1"/>
  <c r="CC8" i="1"/>
  <c r="CC9" i="1"/>
  <c r="CC10" i="1"/>
  <c r="CC11" i="1"/>
  <c r="CC12" i="1"/>
  <c r="CC14" i="1"/>
  <c r="CC15" i="1"/>
  <c r="CC16" i="1"/>
  <c r="CC17" i="1"/>
  <c r="CC19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41" i="1"/>
  <c r="CC142" i="1"/>
  <c r="CC143" i="1"/>
  <c r="CC144" i="1"/>
  <c r="CC146" i="1"/>
  <c r="CC147" i="1"/>
  <c r="CC148" i="1"/>
  <c r="CC149" i="1"/>
  <c r="CC150" i="1"/>
  <c r="CC151" i="1"/>
  <c r="CC152" i="1"/>
  <c r="CC153" i="1"/>
  <c r="CC154" i="1"/>
  <c r="CC157" i="1"/>
  <c r="CC158" i="1"/>
  <c r="CC165" i="1"/>
  <c r="CC166" i="1"/>
  <c r="CC167" i="1"/>
  <c r="CC168" i="1"/>
  <c r="CC169" i="1"/>
  <c r="CC170" i="1"/>
  <c r="CC171" i="1"/>
  <c r="CC172" i="1"/>
  <c r="CC174" i="1"/>
  <c r="CC175" i="1"/>
  <c r="CC176" i="1"/>
  <c r="CC177" i="1"/>
  <c r="CC178" i="1"/>
  <c r="CC179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2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9" i="1"/>
  <c r="CB90" i="1"/>
  <c r="CB93" i="1"/>
  <c r="CB94" i="1"/>
  <c r="CB97" i="1"/>
  <c r="CB98" i="1"/>
  <c r="CB101" i="1"/>
  <c r="CB102" i="1"/>
  <c r="CB103" i="1"/>
  <c r="CB104" i="1"/>
  <c r="CB105" i="1"/>
  <c r="CB106" i="1"/>
  <c r="CB107" i="1"/>
  <c r="CB109" i="1"/>
  <c r="CB110" i="1"/>
  <c r="CB111" i="1"/>
  <c r="CB115" i="1"/>
  <c r="CB116" i="1"/>
  <c r="CB117" i="1"/>
  <c r="CB118" i="1"/>
  <c r="CB119" i="1"/>
  <c r="CB123" i="1"/>
  <c r="CB124" i="1"/>
  <c r="CB125" i="1"/>
  <c r="CB126" i="1"/>
  <c r="CB127" i="1"/>
  <c r="CB130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2" i="1"/>
  <c r="CA5" i="1"/>
  <c r="CA6" i="1"/>
  <c r="CA7" i="1"/>
  <c r="CA8" i="1"/>
  <c r="CA9" i="1"/>
  <c r="CA10" i="1"/>
  <c r="CA12" i="1"/>
  <c r="CA13" i="1"/>
  <c r="CA15" i="1"/>
  <c r="CA16" i="1"/>
  <c r="CA17" i="1"/>
  <c r="CA18" i="1"/>
  <c r="CA20" i="1"/>
  <c r="CA22" i="1"/>
  <c r="CA23" i="1"/>
  <c r="CA24" i="1"/>
  <c r="CA25" i="1"/>
  <c r="CA27" i="1"/>
  <c r="CA28" i="1"/>
  <c r="CA29" i="1"/>
  <c r="CA30" i="1"/>
  <c r="CA31" i="1"/>
  <c r="CA32" i="1"/>
  <c r="CA34" i="1"/>
  <c r="CA35" i="1"/>
  <c r="CA36" i="1"/>
  <c r="CA37" i="1"/>
  <c r="CA38" i="1"/>
  <c r="CA39" i="1"/>
  <c r="CA40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2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2" i="1"/>
  <c r="BW2" i="1"/>
  <c r="BV2" i="1"/>
  <c r="BU2" i="1"/>
  <c r="BT2" i="1"/>
  <c r="BS2" i="1"/>
  <c r="BR2" i="1"/>
  <c r="BQ2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U3" i="1"/>
  <c r="BU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R3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O2" i="1"/>
  <c r="BN2" i="1"/>
  <c r="BM2" i="1"/>
  <c r="BL2" i="1"/>
  <c r="BK2" i="1"/>
  <c r="BI2" i="1"/>
  <c r="BO3" i="1"/>
  <c r="BO4" i="1"/>
  <c r="BO5" i="1"/>
  <c r="BO6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30" i="1"/>
  <c r="BN33" i="1"/>
  <c r="BN38" i="1"/>
  <c r="BN40" i="1"/>
  <c r="BN41" i="1"/>
  <c r="BN55" i="1"/>
  <c r="BN72" i="1"/>
  <c r="BN73" i="1"/>
  <c r="BN74" i="1"/>
  <c r="BN75" i="1"/>
  <c r="BN78" i="1"/>
  <c r="BN79" i="1"/>
  <c r="BN80" i="1"/>
  <c r="BN82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8" i="1"/>
  <c r="BN139" i="1"/>
  <c r="BN140" i="1"/>
  <c r="BN145" i="1"/>
  <c r="BN146" i="1"/>
  <c r="BN147" i="1"/>
  <c r="BN154" i="1"/>
  <c r="BN155" i="1"/>
  <c r="BN156" i="1"/>
  <c r="BN157" i="1"/>
  <c r="BN159" i="1"/>
  <c r="BN160" i="1"/>
  <c r="BN161" i="1"/>
  <c r="BN162" i="1"/>
  <c r="BN163" i="1"/>
  <c r="BN164" i="1"/>
  <c r="BN165" i="1"/>
  <c r="BN166" i="1"/>
  <c r="BN168" i="1"/>
  <c r="BN173" i="1"/>
  <c r="BN174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6" i="1"/>
  <c r="BM189" i="1"/>
  <c r="BM190" i="1"/>
  <c r="BL3" i="1"/>
  <c r="BL4" i="1"/>
  <c r="BL7" i="1"/>
  <c r="BL8" i="1"/>
  <c r="BL9" i="1"/>
  <c r="BL10" i="1"/>
  <c r="BL11" i="1"/>
  <c r="BL12" i="1"/>
  <c r="BL14" i="1"/>
  <c r="BL15" i="1"/>
  <c r="BL16" i="1"/>
  <c r="BL17" i="1"/>
  <c r="BL19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41" i="1"/>
  <c r="BL142" i="1"/>
  <c r="BL143" i="1"/>
  <c r="BL144" i="1"/>
  <c r="BL146" i="1"/>
  <c r="BL147" i="1"/>
  <c r="BL148" i="1"/>
  <c r="BL149" i="1"/>
  <c r="BL150" i="1"/>
  <c r="BL151" i="1"/>
  <c r="BL152" i="1"/>
  <c r="BL153" i="1"/>
  <c r="BL154" i="1"/>
  <c r="BL157" i="1"/>
  <c r="BL158" i="1"/>
  <c r="BL165" i="1"/>
  <c r="BL166" i="1"/>
  <c r="BL167" i="1"/>
  <c r="BL168" i="1"/>
  <c r="BL169" i="1"/>
  <c r="BL170" i="1"/>
  <c r="BL171" i="1"/>
  <c r="BL172" i="1"/>
  <c r="BL174" i="1"/>
  <c r="BL175" i="1"/>
  <c r="BL176" i="1"/>
  <c r="BL177" i="1"/>
  <c r="BL178" i="1"/>
  <c r="BL179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9" i="1"/>
  <c r="BK90" i="1"/>
  <c r="BK93" i="1"/>
  <c r="BK94" i="1"/>
  <c r="BK97" i="1"/>
  <c r="BK98" i="1"/>
  <c r="BK101" i="1"/>
  <c r="BK102" i="1"/>
  <c r="BK103" i="1"/>
  <c r="BK104" i="1"/>
  <c r="BK105" i="1"/>
  <c r="BK106" i="1"/>
  <c r="BK107" i="1"/>
  <c r="BK109" i="1"/>
  <c r="BK110" i="1"/>
  <c r="BK111" i="1"/>
  <c r="BK115" i="1"/>
  <c r="BK116" i="1"/>
  <c r="BK117" i="1"/>
  <c r="BK118" i="1"/>
  <c r="BK119" i="1"/>
  <c r="BK123" i="1"/>
  <c r="BK124" i="1"/>
  <c r="BK125" i="1"/>
  <c r="BK126" i="1"/>
  <c r="BK127" i="1"/>
  <c r="BK130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J5" i="1"/>
  <c r="BJ6" i="1"/>
  <c r="BJ7" i="1"/>
  <c r="BJ8" i="1"/>
  <c r="BJ9" i="1"/>
  <c r="BJ10" i="1"/>
  <c r="BJ12" i="1"/>
  <c r="BJ13" i="1"/>
  <c r="BJ15" i="1"/>
  <c r="BJ16" i="1"/>
  <c r="BJ17" i="1"/>
  <c r="BJ18" i="1"/>
  <c r="BJ20" i="1"/>
  <c r="BJ22" i="1"/>
  <c r="BJ23" i="1"/>
  <c r="BJ24" i="1"/>
  <c r="BJ25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2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M3" i="48"/>
  <c r="M308" i="47"/>
  <c r="N3" i="48"/>
  <c r="O3" i="48"/>
  <c r="M4" i="48"/>
  <c r="M309" i="47"/>
  <c r="N4" i="48"/>
  <c r="O4" i="48"/>
  <c r="M5" i="48"/>
  <c r="M310" i="47"/>
  <c r="N5" i="48"/>
  <c r="O5" i="48"/>
  <c r="M6" i="48"/>
  <c r="M311" i="47"/>
  <c r="N6" i="48"/>
  <c r="O6" i="48"/>
  <c r="M7" i="48"/>
  <c r="M312" i="47"/>
  <c r="N7" i="48"/>
  <c r="O7" i="48"/>
  <c r="M8" i="48"/>
  <c r="M313" i="47"/>
  <c r="N8" i="48"/>
  <c r="O8" i="48"/>
  <c r="M9" i="48"/>
  <c r="M314" i="47"/>
  <c r="N9" i="48"/>
  <c r="O9" i="48"/>
  <c r="M10" i="48"/>
  <c r="M2" i="47"/>
  <c r="N10" i="48"/>
  <c r="O10" i="48"/>
  <c r="M11" i="48"/>
  <c r="M3" i="47"/>
  <c r="N11" i="48"/>
  <c r="O11" i="48"/>
  <c r="M12" i="48"/>
  <c r="M4" i="47"/>
  <c r="N12" i="48"/>
  <c r="O12" i="48"/>
  <c r="M13" i="48"/>
  <c r="M5" i="47"/>
  <c r="N13" i="48"/>
  <c r="O13" i="48"/>
  <c r="M14" i="48"/>
  <c r="M315" i="47"/>
  <c r="N14" i="48"/>
  <c r="O14" i="48"/>
  <c r="M15" i="48"/>
  <c r="M316" i="47"/>
  <c r="N15" i="48"/>
  <c r="O15" i="48"/>
  <c r="M16" i="48"/>
  <c r="M6" i="47"/>
  <c r="N16" i="48"/>
  <c r="O16" i="48"/>
  <c r="M17" i="48"/>
  <c r="M7" i="47"/>
  <c r="N17" i="48"/>
  <c r="O17" i="48"/>
  <c r="M18" i="48"/>
  <c r="M8" i="47"/>
  <c r="N18" i="48"/>
  <c r="O18" i="48"/>
  <c r="M19" i="48"/>
  <c r="M9" i="47"/>
  <c r="N19" i="48"/>
  <c r="O19" i="48"/>
  <c r="M20" i="48"/>
  <c r="M10" i="47"/>
  <c r="N20" i="48"/>
  <c r="O20" i="48"/>
  <c r="M21" i="48"/>
  <c r="M11" i="47"/>
  <c r="N21" i="48"/>
  <c r="O21" i="48"/>
  <c r="M22" i="48"/>
  <c r="M12" i="47"/>
  <c r="N22" i="48"/>
  <c r="O22" i="48"/>
  <c r="M23" i="48"/>
  <c r="M13" i="47"/>
  <c r="N23" i="48"/>
  <c r="O23" i="48"/>
  <c r="M24" i="48"/>
  <c r="M317" i="47"/>
  <c r="N24" i="48"/>
  <c r="O24" i="48"/>
  <c r="M25" i="48"/>
  <c r="M318" i="47"/>
  <c r="N25" i="48"/>
  <c r="O25" i="48"/>
  <c r="M26" i="48"/>
  <c r="M319" i="47"/>
  <c r="N26" i="48"/>
  <c r="O26" i="48"/>
  <c r="M27" i="48"/>
  <c r="M320" i="47"/>
  <c r="N27" i="48"/>
  <c r="O27" i="48"/>
  <c r="M28" i="48"/>
  <c r="M321" i="47"/>
  <c r="N28" i="48"/>
  <c r="O28" i="48"/>
  <c r="M29" i="48"/>
  <c r="M14" i="47"/>
  <c r="N29" i="48"/>
  <c r="O29" i="48"/>
  <c r="M30" i="48"/>
  <c r="M15" i="47"/>
  <c r="N30" i="48"/>
  <c r="O30" i="48"/>
  <c r="M31" i="48"/>
  <c r="M16" i="47"/>
  <c r="N31" i="48"/>
  <c r="O31" i="48"/>
  <c r="M32" i="48"/>
  <c r="M17" i="47"/>
  <c r="N32" i="48"/>
  <c r="O32" i="48"/>
  <c r="M33" i="48"/>
  <c r="M18" i="47"/>
  <c r="N33" i="48"/>
  <c r="O33" i="48"/>
  <c r="M34" i="48"/>
  <c r="M19" i="47"/>
  <c r="N34" i="48"/>
  <c r="O34" i="48"/>
  <c r="M35" i="48"/>
  <c r="M20" i="47"/>
  <c r="N35" i="48"/>
  <c r="O35" i="48"/>
  <c r="M36" i="48"/>
  <c r="M21" i="47"/>
  <c r="N36" i="48"/>
  <c r="O36" i="48"/>
  <c r="M37" i="48"/>
  <c r="M22" i="47"/>
  <c r="N37" i="48"/>
  <c r="O37" i="48"/>
  <c r="M38" i="48"/>
  <c r="M23" i="47"/>
  <c r="N38" i="48"/>
  <c r="O38" i="48"/>
  <c r="M39" i="48"/>
  <c r="M24" i="47"/>
  <c r="N39" i="48"/>
  <c r="O39" i="48"/>
  <c r="M40" i="48"/>
  <c r="M25" i="47"/>
  <c r="N40" i="48"/>
  <c r="O40" i="48"/>
  <c r="M41" i="48"/>
  <c r="M322" i="47"/>
  <c r="N41" i="48"/>
  <c r="O41" i="48"/>
  <c r="M42" i="48"/>
  <c r="M323" i="47"/>
  <c r="N42" i="48"/>
  <c r="O42" i="48"/>
  <c r="M43" i="48"/>
  <c r="M324" i="47"/>
  <c r="N43" i="48"/>
  <c r="O43" i="48"/>
  <c r="M44" i="48"/>
  <c r="M325" i="47"/>
  <c r="N44" i="48"/>
  <c r="O44" i="48"/>
  <c r="M45" i="48"/>
  <c r="M326" i="47"/>
  <c r="N45" i="48"/>
  <c r="O45" i="48"/>
  <c r="M46" i="48"/>
  <c r="M26" i="47"/>
  <c r="N46" i="48"/>
  <c r="O46" i="48"/>
  <c r="M47" i="48"/>
  <c r="M27" i="47"/>
  <c r="N47" i="48"/>
  <c r="O47" i="48"/>
  <c r="M48" i="48"/>
  <c r="M28" i="47"/>
  <c r="N48" i="48"/>
  <c r="O48" i="48"/>
  <c r="M49" i="48"/>
  <c r="M29" i="47"/>
  <c r="N49" i="48"/>
  <c r="O49" i="48"/>
  <c r="M50" i="48"/>
  <c r="M30" i="47"/>
  <c r="N50" i="48"/>
  <c r="O50" i="48"/>
  <c r="M51" i="48"/>
  <c r="M31" i="47"/>
  <c r="N51" i="48"/>
  <c r="O51" i="48"/>
  <c r="M52" i="48"/>
  <c r="M32" i="47"/>
  <c r="N52" i="48"/>
  <c r="O52" i="48"/>
  <c r="M53" i="48"/>
  <c r="M33" i="47"/>
  <c r="N53" i="48"/>
  <c r="O53" i="48"/>
  <c r="M54" i="48"/>
  <c r="M34" i="47"/>
  <c r="N54" i="48"/>
  <c r="O54" i="48"/>
  <c r="M55" i="48"/>
  <c r="M35" i="47"/>
  <c r="N55" i="48"/>
  <c r="O55" i="48"/>
  <c r="M56" i="48"/>
  <c r="M36" i="47"/>
  <c r="N56" i="48"/>
  <c r="O56" i="48"/>
  <c r="M57" i="48"/>
  <c r="M37" i="47"/>
  <c r="N57" i="48"/>
  <c r="O57" i="48"/>
  <c r="M58" i="48"/>
  <c r="M327" i="47"/>
  <c r="N58" i="48"/>
  <c r="O58" i="48"/>
  <c r="M59" i="48"/>
  <c r="M328" i="47"/>
  <c r="N59" i="48"/>
  <c r="O59" i="48"/>
  <c r="M60" i="48"/>
  <c r="M329" i="47"/>
  <c r="N60" i="48"/>
  <c r="O60" i="48"/>
  <c r="M61" i="48"/>
  <c r="M330" i="47"/>
  <c r="N61" i="48"/>
  <c r="O61" i="48"/>
  <c r="M62" i="48"/>
  <c r="M331" i="47"/>
  <c r="N62" i="48"/>
  <c r="O62" i="48"/>
  <c r="M63" i="48"/>
  <c r="M38" i="47"/>
  <c r="N63" i="48"/>
  <c r="O63" i="48"/>
  <c r="M64" i="48"/>
  <c r="M39" i="47"/>
  <c r="N64" i="48"/>
  <c r="O64" i="48"/>
  <c r="M65" i="48"/>
  <c r="M40" i="47"/>
  <c r="N65" i="48"/>
  <c r="O65" i="48"/>
  <c r="M66" i="48"/>
  <c r="M41" i="47"/>
  <c r="N66" i="48"/>
  <c r="O66" i="48"/>
  <c r="M67" i="48"/>
  <c r="M42" i="47"/>
  <c r="N67" i="48"/>
  <c r="O67" i="48"/>
  <c r="M68" i="48"/>
  <c r="M43" i="47"/>
  <c r="N68" i="48"/>
  <c r="O68" i="48"/>
  <c r="M69" i="48"/>
  <c r="M332" i="47"/>
  <c r="N69" i="48"/>
  <c r="O69" i="48"/>
  <c r="M70" i="48"/>
  <c r="M44" i="47"/>
  <c r="N70" i="48"/>
  <c r="O70" i="48"/>
  <c r="M71" i="48"/>
  <c r="M45" i="47"/>
  <c r="N71" i="48"/>
  <c r="O71" i="48"/>
  <c r="M72" i="48"/>
  <c r="M46" i="47"/>
  <c r="N72" i="48"/>
  <c r="O72" i="48"/>
  <c r="M73" i="48"/>
  <c r="M47" i="47"/>
  <c r="N73" i="48"/>
  <c r="O73" i="48"/>
  <c r="M74" i="48"/>
  <c r="M48" i="47"/>
  <c r="N74" i="48"/>
  <c r="O74" i="48"/>
  <c r="M75" i="48"/>
  <c r="M49" i="47"/>
  <c r="N75" i="48"/>
  <c r="O75" i="48"/>
  <c r="M76" i="48"/>
  <c r="M333" i="47"/>
  <c r="N76" i="48"/>
  <c r="O76" i="48"/>
  <c r="M77" i="48"/>
  <c r="M334" i="47"/>
  <c r="N77" i="48"/>
  <c r="O77" i="48"/>
  <c r="M78" i="48"/>
  <c r="M335" i="47"/>
  <c r="N78" i="48"/>
  <c r="O78" i="48"/>
  <c r="M79" i="48"/>
  <c r="M336" i="47"/>
  <c r="N79" i="48"/>
  <c r="O79" i="48"/>
  <c r="M80" i="48"/>
  <c r="M337" i="47"/>
  <c r="N80" i="48"/>
  <c r="O80" i="48"/>
  <c r="M81" i="48"/>
  <c r="M338" i="47"/>
  <c r="N81" i="48"/>
  <c r="O81" i="48"/>
  <c r="M82" i="48"/>
  <c r="M339" i="47"/>
  <c r="N82" i="48"/>
  <c r="O82" i="48"/>
  <c r="M83" i="48"/>
  <c r="M340" i="47"/>
  <c r="N83" i="48"/>
  <c r="O83" i="48"/>
  <c r="M84" i="48"/>
  <c r="M50" i="47"/>
  <c r="N84" i="48"/>
  <c r="O84" i="48"/>
  <c r="M85" i="48"/>
  <c r="M51" i="47"/>
  <c r="N85" i="48"/>
  <c r="O85" i="48"/>
  <c r="M86" i="48"/>
  <c r="M52" i="47"/>
  <c r="N86" i="48"/>
  <c r="O86" i="48"/>
  <c r="M87" i="48"/>
  <c r="M53" i="47"/>
  <c r="N87" i="48"/>
  <c r="O87" i="48"/>
  <c r="M88" i="48"/>
  <c r="M54" i="47"/>
  <c r="N88" i="48"/>
  <c r="O88" i="48"/>
  <c r="M89" i="48"/>
  <c r="M55" i="47"/>
  <c r="N89" i="48"/>
  <c r="O89" i="48"/>
  <c r="M90" i="48"/>
  <c r="M56" i="47"/>
  <c r="N90" i="48"/>
  <c r="O90" i="48"/>
  <c r="M91" i="48"/>
  <c r="M57" i="47"/>
  <c r="N91" i="48"/>
  <c r="O91" i="48"/>
  <c r="M92" i="48"/>
  <c r="M58" i="47"/>
  <c r="N92" i="48"/>
  <c r="O92" i="48"/>
  <c r="M93" i="48"/>
  <c r="M59" i="47"/>
  <c r="N93" i="48"/>
  <c r="O93" i="48"/>
  <c r="M94" i="48"/>
  <c r="M60" i="47"/>
  <c r="N94" i="48"/>
  <c r="O94" i="48"/>
  <c r="M95" i="48"/>
  <c r="M61" i="47"/>
  <c r="N95" i="48"/>
  <c r="O95" i="48"/>
  <c r="M96" i="48"/>
  <c r="M62" i="47"/>
  <c r="N96" i="48"/>
  <c r="O96" i="48"/>
  <c r="M97" i="48"/>
  <c r="M63" i="47"/>
  <c r="N97" i="48"/>
  <c r="O97" i="48"/>
  <c r="M98" i="48"/>
  <c r="M341" i="47"/>
  <c r="N98" i="48"/>
  <c r="O98" i="48"/>
  <c r="M99" i="48"/>
  <c r="M342" i="47"/>
  <c r="N99" i="48"/>
  <c r="O99" i="48"/>
  <c r="M100" i="48"/>
  <c r="M343" i="47"/>
  <c r="N100" i="48"/>
  <c r="O100" i="48"/>
  <c r="M101" i="48"/>
  <c r="M344" i="47"/>
  <c r="N101" i="48"/>
  <c r="O101" i="48"/>
  <c r="M102" i="48"/>
  <c r="M345" i="47"/>
  <c r="N102" i="48"/>
  <c r="O102" i="48"/>
  <c r="M103" i="48"/>
  <c r="M346" i="47"/>
  <c r="N103" i="48"/>
  <c r="O103" i="48"/>
  <c r="M104" i="48"/>
  <c r="M347" i="47"/>
  <c r="N104" i="48"/>
  <c r="O104" i="48"/>
  <c r="M105" i="48"/>
  <c r="M348" i="47"/>
  <c r="N105" i="48"/>
  <c r="O105" i="48"/>
  <c r="M106" i="48"/>
  <c r="M349" i="47"/>
  <c r="N106" i="48"/>
  <c r="O106" i="48"/>
  <c r="M107" i="48"/>
  <c r="M350" i="47"/>
  <c r="N107" i="48"/>
  <c r="O107" i="48"/>
  <c r="M108" i="48"/>
  <c r="M351" i="47"/>
  <c r="N108" i="48"/>
  <c r="O108" i="48"/>
  <c r="M109" i="48"/>
  <c r="M352" i="47"/>
  <c r="N109" i="48"/>
  <c r="O109" i="48"/>
  <c r="M110" i="48"/>
  <c r="M353" i="47"/>
  <c r="N110" i="48"/>
  <c r="O110" i="48"/>
  <c r="M111" i="48"/>
  <c r="M354" i="47"/>
  <c r="N111" i="48"/>
  <c r="O111" i="48"/>
  <c r="M112" i="48"/>
  <c r="M355" i="47"/>
  <c r="N112" i="48"/>
  <c r="O112" i="48"/>
  <c r="M113" i="48"/>
  <c r="M356" i="47"/>
  <c r="N113" i="48"/>
  <c r="O113" i="48"/>
  <c r="M114" i="48"/>
  <c r="M357" i="47"/>
  <c r="N114" i="48"/>
  <c r="O114" i="48"/>
  <c r="M115" i="48"/>
  <c r="M358" i="47"/>
  <c r="N115" i="48"/>
  <c r="O115" i="48"/>
  <c r="M116" i="48"/>
  <c r="M64" i="47"/>
  <c r="N116" i="48"/>
  <c r="O116" i="48"/>
  <c r="M117" i="48"/>
  <c r="M359" i="47"/>
  <c r="N117" i="48"/>
  <c r="O117" i="48"/>
  <c r="M118" i="48"/>
  <c r="M65" i="47"/>
  <c r="N118" i="48"/>
  <c r="O118" i="48"/>
  <c r="M119" i="48"/>
  <c r="M360" i="47"/>
  <c r="N119" i="48"/>
  <c r="O119" i="48"/>
  <c r="M120" i="48"/>
  <c r="M66" i="47"/>
  <c r="N120" i="48"/>
  <c r="O120" i="48"/>
  <c r="M121" i="48"/>
  <c r="N121" i="48"/>
  <c r="O121" i="48"/>
  <c r="M122" i="48"/>
  <c r="M361" i="47"/>
  <c r="N122" i="48"/>
  <c r="O122" i="48"/>
  <c r="M123" i="48"/>
  <c r="M362" i="47"/>
  <c r="N123" i="48"/>
  <c r="O123" i="48"/>
  <c r="M124" i="48"/>
  <c r="M363" i="47"/>
  <c r="N124" i="48"/>
  <c r="O124" i="48"/>
  <c r="M125" i="48"/>
  <c r="M364" i="47"/>
  <c r="N125" i="48"/>
  <c r="O125" i="48"/>
  <c r="M126" i="48"/>
  <c r="M365" i="47"/>
  <c r="N126" i="48"/>
  <c r="O126" i="48"/>
  <c r="M127" i="48"/>
  <c r="M366" i="47"/>
  <c r="N127" i="48"/>
  <c r="O127" i="48"/>
  <c r="M128" i="48"/>
  <c r="M367" i="47"/>
  <c r="N128" i="48"/>
  <c r="O128" i="48"/>
  <c r="M129" i="48"/>
  <c r="M368" i="47"/>
  <c r="N129" i="48"/>
  <c r="O129" i="48"/>
  <c r="M130" i="48"/>
  <c r="M369" i="47"/>
  <c r="N130" i="48"/>
  <c r="O130" i="48"/>
  <c r="M131" i="48"/>
  <c r="M370" i="47"/>
  <c r="N131" i="48"/>
  <c r="O131" i="48"/>
  <c r="M132" i="48"/>
  <c r="M371" i="47"/>
  <c r="N132" i="48"/>
  <c r="O132" i="48"/>
  <c r="M133" i="48"/>
  <c r="M372" i="47"/>
  <c r="N133" i="48"/>
  <c r="O133" i="48"/>
  <c r="M134" i="48"/>
  <c r="M373" i="47"/>
  <c r="N134" i="48"/>
  <c r="O134" i="48"/>
  <c r="M135" i="48"/>
  <c r="M374" i="47"/>
  <c r="N135" i="48"/>
  <c r="O135" i="48"/>
  <c r="M136" i="48"/>
  <c r="M375" i="47"/>
  <c r="N136" i="48"/>
  <c r="O136" i="48"/>
  <c r="M137" i="48"/>
  <c r="M67" i="47"/>
  <c r="N137" i="48"/>
  <c r="O137" i="48"/>
  <c r="M138" i="48"/>
  <c r="M68" i="47"/>
  <c r="N138" i="48"/>
  <c r="O138" i="48"/>
  <c r="M139" i="48"/>
  <c r="N139" i="48"/>
  <c r="O139" i="48"/>
  <c r="M140" i="48"/>
  <c r="M69" i="47"/>
  <c r="N140" i="48"/>
  <c r="O140" i="48"/>
  <c r="M141" i="48"/>
  <c r="M376" i="47"/>
  <c r="N141" i="48"/>
  <c r="O141" i="48"/>
  <c r="M142" i="48"/>
  <c r="M377" i="47"/>
  <c r="N142" i="48"/>
  <c r="O142" i="48"/>
  <c r="M143" i="48"/>
  <c r="M378" i="47"/>
  <c r="N143" i="48"/>
  <c r="O143" i="48"/>
  <c r="M144" i="48"/>
  <c r="M379" i="47"/>
  <c r="N144" i="48"/>
  <c r="O144" i="48"/>
  <c r="M145" i="48"/>
  <c r="M380" i="47"/>
  <c r="N145" i="48"/>
  <c r="O145" i="48"/>
  <c r="M146" i="48"/>
  <c r="M381" i="47"/>
  <c r="N146" i="48"/>
  <c r="O146" i="48"/>
  <c r="M147" i="48"/>
  <c r="M382" i="47"/>
  <c r="N147" i="48"/>
  <c r="O147" i="48"/>
  <c r="M148" i="48"/>
  <c r="M383" i="47"/>
  <c r="N148" i="48"/>
  <c r="O148" i="48"/>
  <c r="M149" i="48"/>
  <c r="M384" i="47"/>
  <c r="N149" i="48"/>
  <c r="O149" i="48"/>
  <c r="M150" i="48"/>
  <c r="M385" i="47"/>
  <c r="N150" i="48"/>
  <c r="O150" i="48"/>
  <c r="M151" i="48"/>
  <c r="M386" i="47"/>
  <c r="N151" i="48"/>
  <c r="O151" i="48"/>
  <c r="M152" i="48"/>
  <c r="M387" i="47"/>
  <c r="N152" i="48"/>
  <c r="O152" i="48"/>
  <c r="M153" i="48"/>
  <c r="M388" i="47"/>
  <c r="N153" i="48"/>
  <c r="O153" i="48"/>
  <c r="M154" i="48"/>
  <c r="M389" i="47"/>
  <c r="N154" i="48"/>
  <c r="O154" i="48"/>
  <c r="M155" i="48"/>
  <c r="M390" i="47"/>
  <c r="N155" i="48"/>
  <c r="O155" i="48"/>
  <c r="M156" i="48"/>
  <c r="M391" i="47"/>
  <c r="N156" i="48"/>
  <c r="O156" i="48"/>
  <c r="M157" i="48"/>
  <c r="M70" i="47"/>
  <c r="N157" i="48"/>
  <c r="O157" i="48"/>
  <c r="M158" i="48"/>
  <c r="M392" i="47"/>
  <c r="N158" i="48"/>
  <c r="O158" i="48"/>
  <c r="M159" i="48"/>
  <c r="M71" i="47"/>
  <c r="N159" i="48"/>
  <c r="O159" i="48"/>
  <c r="M160" i="48"/>
  <c r="M393" i="47"/>
  <c r="N160" i="48"/>
  <c r="O160" i="48"/>
  <c r="M161" i="48"/>
  <c r="M72" i="47"/>
  <c r="N161" i="48"/>
  <c r="O161" i="48"/>
  <c r="M162" i="48"/>
  <c r="N162" i="48"/>
  <c r="O162" i="48"/>
  <c r="M163" i="48"/>
  <c r="M394" i="47"/>
  <c r="N163" i="48"/>
  <c r="O163" i="48"/>
  <c r="M164" i="48"/>
  <c r="M395" i="47"/>
  <c r="N164" i="48"/>
  <c r="O164" i="48"/>
  <c r="M165" i="48"/>
  <c r="M396" i="47"/>
  <c r="N165" i="48"/>
  <c r="O165" i="48"/>
  <c r="M166" i="48"/>
  <c r="M397" i="47"/>
  <c r="N166" i="48"/>
  <c r="O166" i="48"/>
  <c r="M167" i="48"/>
  <c r="M398" i="47"/>
  <c r="N167" i="48"/>
  <c r="O167" i="48"/>
  <c r="M168" i="48"/>
  <c r="M399" i="47"/>
  <c r="N168" i="48"/>
  <c r="O168" i="48"/>
  <c r="M169" i="48"/>
  <c r="M400" i="47"/>
  <c r="N169" i="48"/>
  <c r="O169" i="48"/>
  <c r="M170" i="48"/>
  <c r="M401" i="47"/>
  <c r="N170" i="48"/>
  <c r="O170" i="48"/>
  <c r="M171" i="48"/>
  <c r="M402" i="47"/>
  <c r="N171" i="48"/>
  <c r="O171" i="48"/>
  <c r="M172" i="48"/>
  <c r="M403" i="47"/>
  <c r="N172" i="48"/>
  <c r="O172" i="48"/>
  <c r="M173" i="48"/>
  <c r="M404" i="47"/>
  <c r="N173" i="48"/>
  <c r="O173" i="48"/>
  <c r="M174" i="48"/>
  <c r="M405" i="47"/>
  <c r="N174" i="48"/>
  <c r="O174" i="48"/>
  <c r="M175" i="48"/>
  <c r="M406" i="47"/>
  <c r="N175" i="48"/>
  <c r="O175" i="48"/>
  <c r="M176" i="48"/>
  <c r="M407" i="47"/>
  <c r="N176" i="48"/>
  <c r="O176" i="48"/>
  <c r="M177" i="48"/>
  <c r="M73" i="47"/>
  <c r="N177" i="48"/>
  <c r="O177" i="48"/>
  <c r="M178" i="48"/>
  <c r="M408" i="47"/>
  <c r="N178" i="48"/>
  <c r="O178" i="48"/>
  <c r="M179" i="48"/>
  <c r="M74" i="47"/>
  <c r="N179" i="48"/>
  <c r="O179" i="48"/>
  <c r="M180" i="48"/>
  <c r="N180" i="48"/>
  <c r="O180" i="48"/>
  <c r="M181" i="48"/>
  <c r="M75" i="47"/>
  <c r="N181" i="48"/>
  <c r="O181" i="48"/>
  <c r="M182" i="48"/>
  <c r="M409" i="47"/>
  <c r="N182" i="48"/>
  <c r="O182" i="48"/>
  <c r="M183" i="48"/>
  <c r="M410" i="47"/>
  <c r="N183" i="48"/>
  <c r="O183" i="48"/>
  <c r="M184" i="48"/>
  <c r="M411" i="47"/>
  <c r="N184" i="48"/>
  <c r="O184" i="48"/>
  <c r="M185" i="48"/>
  <c r="M412" i="47"/>
  <c r="N185" i="48"/>
  <c r="O185" i="48"/>
  <c r="M186" i="48"/>
  <c r="M413" i="47"/>
  <c r="N186" i="48"/>
  <c r="O186" i="48"/>
  <c r="M187" i="48"/>
  <c r="M414" i="47"/>
  <c r="N187" i="48"/>
  <c r="O187" i="48"/>
  <c r="M188" i="48"/>
  <c r="M415" i="47"/>
  <c r="N188" i="48"/>
  <c r="O188" i="48"/>
  <c r="M189" i="48"/>
  <c r="M416" i="47"/>
  <c r="N189" i="48"/>
  <c r="O189" i="48"/>
  <c r="M190" i="48"/>
  <c r="M417" i="47"/>
  <c r="N190" i="48"/>
  <c r="O190" i="48"/>
  <c r="M191" i="48"/>
  <c r="M418" i="47"/>
  <c r="N191" i="48"/>
  <c r="O191" i="48"/>
  <c r="M192" i="48"/>
  <c r="M76" i="47"/>
  <c r="N192" i="48"/>
  <c r="O192" i="48"/>
  <c r="M193" i="48"/>
  <c r="M419" i="47"/>
  <c r="N193" i="48"/>
  <c r="O193" i="48"/>
  <c r="M194" i="48"/>
  <c r="M77" i="47"/>
  <c r="N194" i="48"/>
  <c r="O194" i="48"/>
  <c r="M195" i="48"/>
  <c r="M420" i="47"/>
  <c r="N195" i="48"/>
  <c r="O195" i="48"/>
  <c r="M196" i="48"/>
  <c r="M78" i="47"/>
  <c r="N196" i="48"/>
  <c r="O196" i="48"/>
  <c r="M197" i="48"/>
  <c r="M421" i="47"/>
  <c r="N197" i="48"/>
  <c r="O197" i="48"/>
  <c r="M198" i="48"/>
  <c r="M79" i="47"/>
  <c r="N198" i="48"/>
  <c r="O198" i="48"/>
  <c r="M199" i="48"/>
  <c r="M422" i="47"/>
  <c r="N199" i="48"/>
  <c r="O199" i="48"/>
  <c r="M200" i="48"/>
  <c r="M80" i="47"/>
  <c r="N200" i="48"/>
  <c r="O200" i="48"/>
  <c r="M201" i="48"/>
  <c r="M423" i="47"/>
  <c r="N201" i="48"/>
  <c r="O201" i="48"/>
  <c r="M202" i="48"/>
  <c r="M81" i="47"/>
  <c r="N202" i="48"/>
  <c r="O202" i="48"/>
  <c r="M203" i="48"/>
  <c r="N203" i="48"/>
  <c r="O203" i="48"/>
  <c r="M204" i="48"/>
  <c r="M82" i="47"/>
  <c r="N204" i="48"/>
  <c r="O204" i="48"/>
  <c r="M205" i="48"/>
  <c r="M424" i="47"/>
  <c r="N205" i="48"/>
  <c r="O205" i="48"/>
  <c r="M206" i="48"/>
  <c r="M83" i="47"/>
  <c r="N206" i="48"/>
  <c r="O206" i="48"/>
  <c r="M207" i="48"/>
  <c r="M425" i="47"/>
  <c r="N207" i="48"/>
  <c r="O207" i="48"/>
  <c r="M208" i="48"/>
  <c r="M84" i="47"/>
  <c r="N208" i="48"/>
  <c r="O208" i="48"/>
  <c r="M209" i="48"/>
  <c r="M426" i="47"/>
  <c r="N209" i="48"/>
  <c r="O209" i="48"/>
  <c r="M210" i="48"/>
  <c r="M85" i="47"/>
  <c r="N210" i="48"/>
  <c r="O210" i="48"/>
  <c r="M211" i="48"/>
  <c r="M427" i="47"/>
  <c r="N211" i="48"/>
  <c r="O211" i="48"/>
  <c r="M212" i="48"/>
  <c r="M86" i="47"/>
  <c r="N212" i="48"/>
  <c r="O212" i="48"/>
  <c r="M213" i="48"/>
  <c r="M428" i="47"/>
  <c r="N213" i="48"/>
  <c r="O213" i="48"/>
  <c r="M214" i="48"/>
  <c r="M87" i="47"/>
  <c r="N214" i="48"/>
  <c r="O214" i="48"/>
  <c r="M215" i="48"/>
  <c r="M429" i="47"/>
  <c r="N215" i="48"/>
  <c r="O215" i="48"/>
  <c r="M216" i="48"/>
  <c r="M88" i="47"/>
  <c r="N216" i="48"/>
  <c r="O216" i="48"/>
  <c r="M217" i="48"/>
  <c r="M89" i="47"/>
  <c r="N217" i="48"/>
  <c r="O217" i="48"/>
  <c r="M218" i="48"/>
  <c r="M430" i="47"/>
  <c r="N218" i="48"/>
  <c r="O218" i="48"/>
  <c r="M219" i="48"/>
  <c r="M90" i="47"/>
  <c r="N219" i="48"/>
  <c r="O219" i="48"/>
  <c r="M220" i="48"/>
  <c r="M431" i="47"/>
  <c r="N220" i="48"/>
  <c r="O220" i="48"/>
  <c r="M221" i="48"/>
  <c r="M91" i="47"/>
  <c r="N221" i="48"/>
  <c r="O221" i="48"/>
  <c r="M222" i="48"/>
  <c r="M432" i="47"/>
  <c r="N222" i="48"/>
  <c r="O222" i="48"/>
  <c r="M223" i="48"/>
  <c r="M92" i="47"/>
  <c r="N223" i="48"/>
  <c r="O223" i="48"/>
  <c r="M224" i="48"/>
  <c r="M433" i="47"/>
  <c r="N224" i="48"/>
  <c r="O224" i="48"/>
  <c r="M225" i="48"/>
  <c r="M93" i="47"/>
  <c r="N225" i="48"/>
  <c r="O225" i="48"/>
  <c r="M226" i="48"/>
  <c r="N226" i="48"/>
  <c r="O226" i="48"/>
  <c r="M227" i="48"/>
  <c r="M94" i="47"/>
  <c r="N227" i="48"/>
  <c r="O227" i="48"/>
  <c r="M228" i="48"/>
  <c r="M434" i="47"/>
  <c r="N228" i="48"/>
  <c r="O228" i="48"/>
  <c r="M229" i="48"/>
  <c r="M95" i="47"/>
  <c r="N229" i="48"/>
  <c r="O229" i="48"/>
  <c r="M230" i="48"/>
  <c r="M435" i="47"/>
  <c r="N230" i="48"/>
  <c r="O230" i="48"/>
  <c r="M231" i="48"/>
  <c r="M96" i="47"/>
  <c r="N231" i="48"/>
  <c r="O231" i="48"/>
  <c r="M232" i="48"/>
  <c r="M436" i="47"/>
  <c r="N232" i="48"/>
  <c r="O232" i="48"/>
  <c r="M233" i="48"/>
  <c r="M97" i="47"/>
  <c r="N233" i="48"/>
  <c r="O233" i="48"/>
  <c r="M234" i="48"/>
  <c r="M437" i="47"/>
  <c r="N234" i="48"/>
  <c r="O234" i="48"/>
  <c r="M235" i="48"/>
  <c r="M98" i="47"/>
  <c r="N235" i="48"/>
  <c r="O235" i="48"/>
  <c r="M236" i="48"/>
  <c r="N236" i="48"/>
  <c r="O236" i="48"/>
  <c r="M237" i="48"/>
  <c r="M99" i="47"/>
  <c r="N237" i="48"/>
  <c r="O237" i="48"/>
  <c r="M238" i="48"/>
  <c r="M438" i="47"/>
  <c r="N238" i="48"/>
  <c r="O238" i="48"/>
  <c r="M239" i="48"/>
  <c r="M100" i="47"/>
  <c r="N239" i="48"/>
  <c r="O239" i="48"/>
  <c r="M240" i="48"/>
  <c r="M439" i="47"/>
  <c r="N240" i="48"/>
  <c r="O240" i="48"/>
  <c r="M241" i="48"/>
  <c r="M101" i="47"/>
  <c r="N241" i="48"/>
  <c r="O241" i="48"/>
  <c r="M242" i="48"/>
  <c r="M440" i="47"/>
  <c r="N242" i="48"/>
  <c r="O242" i="48"/>
  <c r="M243" i="48"/>
  <c r="M102" i="47"/>
  <c r="N243" i="48"/>
  <c r="O243" i="48"/>
  <c r="M244" i="48"/>
  <c r="M103" i="47"/>
  <c r="N244" i="48"/>
  <c r="O244" i="48"/>
  <c r="M245" i="48"/>
  <c r="N245" i="48"/>
  <c r="O245" i="48"/>
  <c r="M246" i="48"/>
  <c r="M104" i="47"/>
  <c r="N246" i="48"/>
  <c r="O246" i="48"/>
  <c r="M247" i="48"/>
  <c r="M105" i="47"/>
  <c r="N247" i="48"/>
  <c r="O247" i="48"/>
  <c r="M248" i="48"/>
  <c r="M441" i="47"/>
  <c r="N248" i="48"/>
  <c r="O248" i="48"/>
  <c r="M249" i="48"/>
  <c r="M106" i="47"/>
  <c r="N249" i="48"/>
  <c r="O249" i="48"/>
  <c r="M250" i="48"/>
  <c r="M442" i="47"/>
  <c r="N250" i="48"/>
  <c r="O250" i="48"/>
  <c r="M251" i="48"/>
  <c r="M107" i="47"/>
  <c r="N251" i="48"/>
  <c r="O251" i="48"/>
  <c r="M252" i="48"/>
  <c r="M443" i="47"/>
  <c r="N252" i="48"/>
  <c r="O252" i="48"/>
  <c r="M253" i="48"/>
  <c r="M108" i="47"/>
  <c r="N253" i="48"/>
  <c r="O253" i="48"/>
  <c r="M254" i="48"/>
  <c r="N254" i="48"/>
  <c r="O254" i="48"/>
  <c r="M255" i="48"/>
  <c r="M109" i="47"/>
  <c r="N255" i="48"/>
  <c r="O255" i="48"/>
  <c r="M256" i="48"/>
  <c r="M444" i="47"/>
  <c r="N256" i="48"/>
  <c r="O256" i="48"/>
  <c r="M257" i="48"/>
  <c r="M110" i="47"/>
  <c r="N257" i="48"/>
  <c r="O257" i="48"/>
  <c r="M258" i="48"/>
  <c r="M445" i="47"/>
  <c r="N258" i="48"/>
  <c r="O258" i="48"/>
  <c r="M259" i="48"/>
  <c r="M111" i="47"/>
  <c r="N259" i="48"/>
  <c r="O259" i="48"/>
  <c r="M260" i="48"/>
  <c r="M446" i="47"/>
  <c r="N260" i="48"/>
  <c r="O260" i="48"/>
  <c r="M261" i="48"/>
  <c r="M112" i="47"/>
  <c r="N261" i="48"/>
  <c r="O261" i="48"/>
  <c r="M262" i="48"/>
  <c r="M447" i="47"/>
  <c r="N262" i="48"/>
  <c r="O262" i="48"/>
  <c r="M263" i="48"/>
  <c r="M113" i="47"/>
  <c r="N263" i="48"/>
  <c r="O263" i="48"/>
  <c r="M264" i="48"/>
  <c r="M448" i="47"/>
  <c r="N264" i="48"/>
  <c r="O264" i="48"/>
  <c r="M265" i="48"/>
  <c r="M114" i="47"/>
  <c r="N265" i="48"/>
  <c r="O265" i="48"/>
  <c r="M266" i="48"/>
  <c r="M449" i="47"/>
  <c r="N266" i="48"/>
  <c r="O266" i="48"/>
  <c r="M267" i="48"/>
  <c r="M115" i="47"/>
  <c r="N267" i="48"/>
  <c r="O267" i="48"/>
  <c r="M268" i="48"/>
  <c r="N268" i="48"/>
  <c r="O268" i="48"/>
  <c r="M269" i="48"/>
  <c r="M116" i="47"/>
  <c r="N269" i="48"/>
  <c r="O269" i="48"/>
  <c r="M270" i="48"/>
  <c r="M450" i="47"/>
  <c r="N270" i="48"/>
  <c r="O270" i="48"/>
  <c r="M271" i="48"/>
  <c r="M117" i="47"/>
  <c r="N271" i="48"/>
  <c r="O271" i="48"/>
  <c r="M272" i="48"/>
  <c r="M451" i="47"/>
  <c r="N272" i="48"/>
  <c r="O272" i="48"/>
  <c r="M273" i="48"/>
  <c r="M118" i="47"/>
  <c r="N273" i="48"/>
  <c r="O273" i="48"/>
  <c r="M274" i="48"/>
  <c r="M452" i="47"/>
  <c r="N274" i="48"/>
  <c r="O274" i="48"/>
  <c r="M275" i="48"/>
  <c r="M119" i="47"/>
  <c r="N275" i="48"/>
  <c r="O275" i="48"/>
  <c r="M276" i="48"/>
  <c r="N276" i="48"/>
  <c r="O276" i="48"/>
  <c r="M277" i="48"/>
  <c r="M120" i="47"/>
  <c r="N277" i="48"/>
  <c r="O277" i="48"/>
  <c r="M278" i="48"/>
  <c r="M453" i="47"/>
  <c r="N278" i="48"/>
  <c r="O278" i="48"/>
  <c r="M279" i="48"/>
  <c r="M121" i="47"/>
  <c r="N279" i="48"/>
  <c r="O279" i="48"/>
  <c r="M280" i="48"/>
  <c r="M454" i="47"/>
  <c r="N280" i="48"/>
  <c r="O280" i="48"/>
  <c r="M281" i="48"/>
  <c r="M122" i="47"/>
  <c r="N281" i="48"/>
  <c r="O281" i="48"/>
  <c r="M282" i="48"/>
  <c r="M455" i="47"/>
  <c r="N282" i="48"/>
  <c r="O282" i="48"/>
  <c r="M283" i="48"/>
  <c r="M123" i="47"/>
  <c r="N283" i="48"/>
  <c r="O283" i="48"/>
  <c r="M284" i="48"/>
  <c r="M456" i="47"/>
  <c r="N284" i="48"/>
  <c r="O284" i="48"/>
  <c r="M285" i="48"/>
  <c r="M124" i="47"/>
  <c r="N285" i="48"/>
  <c r="O285" i="48"/>
  <c r="M286" i="48"/>
  <c r="M457" i="47"/>
  <c r="N286" i="48"/>
  <c r="O286" i="48"/>
  <c r="M287" i="48"/>
  <c r="M125" i="47"/>
  <c r="N287" i="48"/>
  <c r="O287" i="48"/>
  <c r="M288" i="48"/>
  <c r="M458" i="47"/>
  <c r="N288" i="48"/>
  <c r="O288" i="48"/>
  <c r="M289" i="48"/>
  <c r="M126" i="47"/>
  <c r="N289" i="48"/>
  <c r="O289" i="48"/>
  <c r="M290" i="48"/>
  <c r="N290" i="48"/>
  <c r="O290" i="48"/>
  <c r="M291" i="48"/>
  <c r="M127" i="47"/>
  <c r="N291" i="48"/>
  <c r="O291" i="48"/>
  <c r="M292" i="48"/>
  <c r="M459" i="47"/>
  <c r="N292" i="48"/>
  <c r="O292" i="48"/>
  <c r="M293" i="48"/>
  <c r="M128" i="47"/>
  <c r="N293" i="48"/>
  <c r="O293" i="48"/>
  <c r="M294" i="48"/>
  <c r="N294" i="48"/>
  <c r="O294" i="48"/>
  <c r="M295" i="48"/>
  <c r="M129" i="47"/>
  <c r="N295" i="48"/>
  <c r="O295" i="48"/>
  <c r="M296" i="48"/>
  <c r="M460" i="47"/>
  <c r="N296" i="48"/>
  <c r="O296" i="48"/>
  <c r="M297" i="48"/>
  <c r="M130" i="47"/>
  <c r="N297" i="48"/>
  <c r="O297" i="48"/>
  <c r="M298" i="48"/>
  <c r="M461" i="47"/>
  <c r="N298" i="48"/>
  <c r="O298" i="48"/>
  <c r="M299" i="48"/>
  <c r="M131" i="47"/>
  <c r="N299" i="48"/>
  <c r="O299" i="48"/>
  <c r="M300" i="48"/>
  <c r="M462" i="47"/>
  <c r="N300" i="48"/>
  <c r="O300" i="48"/>
  <c r="M301" i="48"/>
  <c r="M132" i="47"/>
  <c r="N301" i="48"/>
  <c r="O301" i="48"/>
  <c r="M302" i="48"/>
  <c r="M463" i="47"/>
  <c r="N302" i="48"/>
  <c r="O302" i="48"/>
  <c r="M303" i="48"/>
  <c r="M133" i="47"/>
  <c r="N303" i="48"/>
  <c r="O303" i="48"/>
  <c r="M304" i="48"/>
  <c r="M134" i="47"/>
  <c r="N304" i="48"/>
  <c r="O304" i="48"/>
  <c r="M305" i="48"/>
  <c r="M464" i="47"/>
  <c r="N305" i="48"/>
  <c r="O305" i="48"/>
  <c r="M306" i="48"/>
  <c r="M135" i="47"/>
  <c r="N306" i="48"/>
  <c r="O306" i="48"/>
  <c r="M307" i="48"/>
  <c r="M465" i="47"/>
  <c r="N307" i="48"/>
  <c r="O307" i="48"/>
  <c r="M308" i="48"/>
  <c r="M136" i="47"/>
  <c r="N308" i="48"/>
  <c r="O308" i="48"/>
  <c r="M309" i="48"/>
  <c r="M466" i="47"/>
  <c r="N309" i="48"/>
  <c r="O309" i="48"/>
  <c r="M310" i="48"/>
  <c r="M137" i="47"/>
  <c r="N310" i="48"/>
  <c r="O310" i="48"/>
  <c r="M311" i="48"/>
  <c r="M467" i="47"/>
  <c r="N311" i="48"/>
  <c r="O311" i="48"/>
  <c r="M312" i="48"/>
  <c r="M138" i="47"/>
  <c r="N312" i="48"/>
  <c r="O312" i="48"/>
  <c r="M313" i="48"/>
  <c r="M468" i="47"/>
  <c r="N313" i="48"/>
  <c r="O313" i="48"/>
  <c r="M314" i="48"/>
  <c r="M139" i="47"/>
  <c r="N314" i="48"/>
  <c r="O314" i="48"/>
  <c r="M315" i="48"/>
  <c r="M469" i="47"/>
  <c r="N315" i="48"/>
  <c r="O315" i="48"/>
  <c r="M316" i="48"/>
  <c r="M140" i="47"/>
  <c r="N316" i="48"/>
  <c r="O316" i="48"/>
  <c r="M317" i="48"/>
  <c r="M470" i="47"/>
  <c r="N317" i="48"/>
  <c r="O317" i="48"/>
  <c r="M318" i="48"/>
  <c r="M141" i="47"/>
  <c r="N318" i="48"/>
  <c r="O318" i="48"/>
  <c r="M319" i="48"/>
  <c r="N319" i="48"/>
  <c r="O319" i="48"/>
  <c r="M320" i="48"/>
  <c r="M142" i="47"/>
  <c r="N320" i="48"/>
  <c r="O320" i="48"/>
  <c r="M321" i="48"/>
  <c r="M471" i="47"/>
  <c r="N321" i="48"/>
  <c r="O321" i="48"/>
  <c r="M322" i="48"/>
  <c r="M143" i="47"/>
  <c r="N322" i="48"/>
  <c r="O322" i="48"/>
  <c r="M323" i="48"/>
  <c r="M472" i="47"/>
  <c r="N323" i="48"/>
  <c r="O323" i="48"/>
  <c r="M324" i="48"/>
  <c r="M144" i="47"/>
  <c r="N324" i="48"/>
  <c r="O324" i="48"/>
  <c r="M325" i="48"/>
  <c r="N325" i="48"/>
  <c r="O325" i="48"/>
  <c r="M326" i="48"/>
  <c r="M145" i="47"/>
  <c r="N326" i="48"/>
  <c r="O326" i="48"/>
  <c r="M327" i="48"/>
  <c r="M473" i="47"/>
  <c r="N327" i="48"/>
  <c r="O327" i="48"/>
  <c r="M328" i="48"/>
  <c r="M146" i="47"/>
  <c r="N328" i="48"/>
  <c r="O328" i="48"/>
  <c r="M329" i="48"/>
  <c r="M474" i="47"/>
  <c r="N329" i="48"/>
  <c r="O329" i="48"/>
  <c r="M330" i="48"/>
  <c r="M147" i="47"/>
  <c r="N330" i="48"/>
  <c r="O330" i="48"/>
  <c r="M331" i="48"/>
  <c r="M475" i="47"/>
  <c r="N331" i="48"/>
  <c r="O331" i="48"/>
  <c r="M332" i="48"/>
  <c r="M148" i="47"/>
  <c r="N332" i="48"/>
  <c r="O332" i="48"/>
  <c r="M333" i="48"/>
  <c r="M476" i="47"/>
  <c r="N333" i="48"/>
  <c r="O333" i="48"/>
  <c r="M334" i="48"/>
  <c r="M149" i="47"/>
  <c r="N334" i="48"/>
  <c r="O334" i="48"/>
  <c r="M335" i="48"/>
  <c r="M150" i="47"/>
  <c r="N335" i="48"/>
  <c r="O335" i="48"/>
  <c r="M336" i="48"/>
  <c r="M477" i="47"/>
  <c r="N336" i="48"/>
  <c r="O336" i="48"/>
  <c r="M337" i="48"/>
  <c r="M151" i="47"/>
  <c r="N337" i="48"/>
  <c r="O337" i="48"/>
  <c r="M338" i="48"/>
  <c r="M152" i="47"/>
  <c r="N338" i="48"/>
  <c r="O338" i="48"/>
  <c r="M339" i="48"/>
  <c r="M153" i="47"/>
  <c r="N339" i="48"/>
  <c r="O339" i="48"/>
  <c r="M340" i="48"/>
  <c r="M478" i="47"/>
  <c r="N340" i="48"/>
  <c r="O340" i="48"/>
  <c r="M341" i="48"/>
  <c r="M154" i="47"/>
  <c r="N341" i="48"/>
  <c r="O341" i="48"/>
  <c r="M342" i="48"/>
  <c r="M155" i="47"/>
  <c r="N342" i="48"/>
  <c r="O342" i="48"/>
  <c r="M343" i="48"/>
  <c r="M479" i="47"/>
  <c r="N343" i="48"/>
  <c r="O343" i="48"/>
  <c r="M344" i="48"/>
  <c r="M156" i="47"/>
  <c r="N344" i="48"/>
  <c r="O344" i="48"/>
  <c r="M345" i="48"/>
  <c r="N345" i="48"/>
  <c r="O345" i="48"/>
  <c r="M346" i="48"/>
  <c r="M157" i="47"/>
  <c r="N346" i="48"/>
  <c r="O346" i="48"/>
  <c r="M347" i="48"/>
  <c r="M480" i="47"/>
  <c r="N347" i="48"/>
  <c r="O347" i="48"/>
  <c r="M348" i="48"/>
  <c r="M158" i="47"/>
  <c r="N348" i="48"/>
  <c r="O348" i="48"/>
  <c r="M349" i="48"/>
  <c r="M159" i="47"/>
  <c r="N349" i="48"/>
  <c r="O349" i="48"/>
  <c r="M350" i="48"/>
  <c r="N350" i="48"/>
  <c r="O350" i="48"/>
  <c r="M351" i="48"/>
  <c r="M160" i="47"/>
  <c r="N351" i="48"/>
  <c r="O351" i="48"/>
  <c r="M352" i="48"/>
  <c r="M481" i="47"/>
  <c r="N352" i="48"/>
  <c r="O352" i="48"/>
  <c r="M353" i="48"/>
  <c r="M161" i="47"/>
  <c r="N353" i="48"/>
  <c r="O353" i="48"/>
  <c r="M354" i="48"/>
  <c r="M482" i="47"/>
  <c r="N354" i="48"/>
  <c r="O354" i="48"/>
  <c r="M355" i="48"/>
  <c r="M162" i="47"/>
  <c r="N355" i="48"/>
  <c r="O355" i="48"/>
  <c r="M356" i="48"/>
  <c r="M483" i="47"/>
  <c r="N356" i="48"/>
  <c r="O356" i="48"/>
  <c r="M357" i="48"/>
  <c r="M163" i="47"/>
  <c r="N357" i="48"/>
  <c r="O357" i="48"/>
  <c r="M358" i="48"/>
  <c r="M484" i="47"/>
  <c r="N358" i="48"/>
  <c r="O358" i="48"/>
  <c r="M359" i="48"/>
  <c r="M164" i="47"/>
  <c r="N359" i="48"/>
  <c r="O359" i="48"/>
  <c r="M360" i="48"/>
  <c r="M485" i="47"/>
  <c r="N360" i="48"/>
  <c r="O360" i="48"/>
  <c r="M361" i="48"/>
  <c r="M165" i="47"/>
  <c r="N361" i="48"/>
  <c r="O361" i="48"/>
  <c r="M362" i="48"/>
  <c r="M486" i="47"/>
  <c r="N362" i="48"/>
  <c r="O362" i="48"/>
  <c r="M363" i="48"/>
  <c r="M166" i="47"/>
  <c r="N363" i="48"/>
  <c r="O363" i="48"/>
  <c r="M364" i="48"/>
  <c r="M487" i="47"/>
  <c r="N364" i="48"/>
  <c r="O364" i="48"/>
  <c r="M365" i="48"/>
  <c r="M167" i="47"/>
  <c r="N365" i="48"/>
  <c r="O365" i="48"/>
  <c r="M366" i="48"/>
  <c r="M488" i="47"/>
  <c r="N366" i="48"/>
  <c r="O366" i="48"/>
  <c r="M367" i="48"/>
  <c r="M168" i="47"/>
  <c r="N367" i="48"/>
  <c r="O367" i="48"/>
  <c r="M368" i="48"/>
  <c r="N368" i="48"/>
  <c r="O368" i="48"/>
  <c r="M369" i="48"/>
  <c r="M169" i="47"/>
  <c r="N369" i="48"/>
  <c r="O369" i="48"/>
  <c r="M370" i="48"/>
  <c r="M489" i="47"/>
  <c r="N370" i="48"/>
  <c r="O370" i="48"/>
  <c r="M371" i="48"/>
  <c r="M170" i="47"/>
  <c r="N371" i="48"/>
  <c r="O371" i="48"/>
  <c r="M372" i="48"/>
  <c r="M490" i="47"/>
  <c r="N372" i="48"/>
  <c r="O372" i="48"/>
  <c r="M373" i="48"/>
  <c r="M171" i="47"/>
  <c r="N373" i="48"/>
  <c r="O373" i="48"/>
  <c r="M374" i="48"/>
  <c r="M491" i="47"/>
  <c r="N374" i="48"/>
  <c r="O374" i="48"/>
  <c r="M375" i="48"/>
  <c r="M172" i="47"/>
  <c r="N375" i="48"/>
  <c r="O375" i="48"/>
  <c r="M376" i="48"/>
  <c r="M492" i="47"/>
  <c r="N376" i="48"/>
  <c r="O376" i="48"/>
  <c r="M377" i="48"/>
  <c r="M173" i="47"/>
  <c r="N377" i="48"/>
  <c r="O377" i="48"/>
  <c r="M378" i="48"/>
  <c r="M493" i="47"/>
  <c r="N378" i="48"/>
  <c r="O378" i="48"/>
  <c r="M379" i="48"/>
  <c r="M174" i="47"/>
  <c r="N379" i="48"/>
  <c r="O379" i="48"/>
  <c r="M380" i="48"/>
  <c r="M494" i="47"/>
  <c r="N380" i="48"/>
  <c r="O380" i="48"/>
  <c r="M381" i="48"/>
  <c r="M175" i="47"/>
  <c r="N381" i="48"/>
  <c r="O381" i="48"/>
  <c r="M382" i="48"/>
  <c r="M495" i="47"/>
  <c r="N382" i="48"/>
  <c r="O382" i="48"/>
  <c r="M383" i="48"/>
  <c r="M176" i="47"/>
  <c r="N383" i="48"/>
  <c r="O383" i="48"/>
  <c r="M384" i="48"/>
  <c r="M496" i="47"/>
  <c r="N384" i="48"/>
  <c r="O384" i="48"/>
  <c r="M385" i="48"/>
  <c r="M177" i="47"/>
  <c r="N385" i="48"/>
  <c r="O385" i="48"/>
  <c r="M386" i="48"/>
  <c r="M497" i="47"/>
  <c r="N386" i="48"/>
  <c r="O386" i="48"/>
  <c r="M387" i="48"/>
  <c r="M178" i="47"/>
  <c r="N387" i="48"/>
  <c r="O387" i="48"/>
  <c r="M388" i="48"/>
  <c r="M498" i="47"/>
  <c r="N388" i="48"/>
  <c r="O388" i="48"/>
  <c r="M389" i="48"/>
  <c r="M179" i="47"/>
  <c r="N389" i="48"/>
  <c r="O389" i="48"/>
  <c r="M390" i="48"/>
  <c r="M499" i="47"/>
  <c r="N390" i="48"/>
  <c r="O390" i="48"/>
  <c r="M391" i="48"/>
  <c r="M180" i="47"/>
  <c r="N391" i="48"/>
  <c r="O391" i="48"/>
  <c r="M392" i="48"/>
  <c r="M500" i="47"/>
  <c r="N392" i="48"/>
  <c r="O392" i="48"/>
  <c r="M393" i="48"/>
  <c r="M181" i="47"/>
  <c r="N393" i="48"/>
  <c r="O393" i="48"/>
  <c r="M394" i="48"/>
  <c r="M182" i="47"/>
  <c r="N394" i="48"/>
  <c r="O394" i="48"/>
  <c r="M395" i="48"/>
  <c r="M501" i="47"/>
  <c r="N395" i="48"/>
  <c r="O395" i="48"/>
  <c r="M396" i="48"/>
  <c r="M183" i="47"/>
  <c r="N396" i="48"/>
  <c r="O396" i="48"/>
  <c r="M397" i="48"/>
  <c r="M502" i="47"/>
  <c r="N397" i="48"/>
  <c r="O397" i="48"/>
  <c r="M398" i="48"/>
  <c r="M184" i="47"/>
  <c r="N398" i="48"/>
  <c r="O398" i="48"/>
  <c r="M399" i="48"/>
  <c r="M503" i="47"/>
  <c r="N399" i="48"/>
  <c r="O399" i="48"/>
  <c r="M400" i="48"/>
  <c r="M185" i="47"/>
  <c r="N400" i="48"/>
  <c r="O400" i="48"/>
  <c r="M401" i="48"/>
  <c r="M504" i="47"/>
  <c r="N401" i="48"/>
  <c r="O401" i="48"/>
  <c r="M402" i="48"/>
  <c r="M186" i="47"/>
  <c r="N402" i="48"/>
  <c r="O402" i="48"/>
  <c r="M403" i="48"/>
  <c r="M187" i="47"/>
  <c r="N403" i="48"/>
  <c r="O403" i="48"/>
  <c r="M404" i="48"/>
  <c r="M505" i="47"/>
  <c r="N404" i="48"/>
  <c r="O404" i="48"/>
  <c r="M405" i="48"/>
  <c r="M188" i="47"/>
  <c r="N405" i="48"/>
  <c r="O405" i="48"/>
  <c r="M406" i="48"/>
  <c r="M506" i="47"/>
  <c r="N406" i="48"/>
  <c r="O406" i="48"/>
  <c r="M407" i="48"/>
  <c r="M189" i="47"/>
  <c r="N407" i="48"/>
  <c r="O407" i="48"/>
  <c r="M408" i="48"/>
  <c r="M507" i="47"/>
  <c r="N408" i="48"/>
  <c r="O408" i="48"/>
  <c r="M409" i="48"/>
  <c r="M190" i="47"/>
  <c r="N409" i="48"/>
  <c r="O409" i="48"/>
  <c r="M410" i="48"/>
  <c r="M508" i="47"/>
  <c r="N410" i="48"/>
  <c r="O410" i="48"/>
  <c r="M411" i="48"/>
  <c r="M191" i="47"/>
  <c r="N411" i="48"/>
  <c r="O411" i="48"/>
  <c r="M412" i="48"/>
  <c r="M509" i="47"/>
  <c r="N412" i="48"/>
  <c r="O412" i="48"/>
  <c r="M413" i="48"/>
  <c r="M192" i="47"/>
  <c r="N413" i="48"/>
  <c r="O413" i="48"/>
  <c r="M414" i="48"/>
  <c r="M510" i="47"/>
  <c r="N414" i="48"/>
  <c r="O414" i="48"/>
  <c r="M415" i="48"/>
  <c r="M193" i="47"/>
  <c r="N415" i="48"/>
  <c r="O415" i="48"/>
  <c r="M416" i="48"/>
  <c r="M511" i="47"/>
  <c r="N416" i="48"/>
  <c r="O416" i="48"/>
  <c r="M417" i="48"/>
  <c r="M194" i="47"/>
  <c r="N417" i="48"/>
  <c r="O417" i="48"/>
  <c r="M418" i="48"/>
  <c r="M512" i="47"/>
  <c r="N418" i="48"/>
  <c r="O418" i="48"/>
  <c r="M419" i="48"/>
  <c r="M195" i="47"/>
  <c r="N419" i="48"/>
  <c r="O419" i="48"/>
  <c r="M420" i="48"/>
  <c r="M196" i="47"/>
  <c r="N420" i="48"/>
  <c r="O420" i="48"/>
  <c r="M421" i="48"/>
  <c r="M513" i="47"/>
  <c r="N421" i="48"/>
  <c r="O421" i="48"/>
  <c r="M422" i="48"/>
  <c r="M197" i="47"/>
  <c r="N422" i="48"/>
  <c r="O422" i="48"/>
  <c r="M423" i="48"/>
  <c r="M198" i="47"/>
  <c r="N423" i="48"/>
  <c r="O423" i="48"/>
  <c r="M424" i="48"/>
  <c r="M514" i="47"/>
  <c r="N424" i="48"/>
  <c r="O424" i="48"/>
  <c r="M425" i="48"/>
  <c r="M199" i="47"/>
  <c r="N425" i="48"/>
  <c r="O425" i="48"/>
  <c r="M426" i="48"/>
  <c r="M515" i="47"/>
  <c r="N426" i="48"/>
  <c r="O426" i="48"/>
  <c r="M427" i="48"/>
  <c r="M200" i="47"/>
  <c r="N427" i="48"/>
  <c r="O427" i="48"/>
  <c r="M428" i="48"/>
  <c r="M516" i="47"/>
  <c r="N428" i="48"/>
  <c r="O428" i="48"/>
  <c r="M429" i="48"/>
  <c r="M201" i="47"/>
  <c r="N429" i="48"/>
  <c r="O429" i="48"/>
  <c r="M430" i="48"/>
  <c r="M517" i="47"/>
  <c r="N430" i="48"/>
  <c r="O430" i="48"/>
  <c r="M431" i="48"/>
  <c r="M202" i="47"/>
  <c r="N431" i="48"/>
  <c r="O431" i="48"/>
  <c r="M432" i="48"/>
  <c r="M518" i="47"/>
  <c r="N432" i="48"/>
  <c r="O432" i="48"/>
  <c r="M433" i="48"/>
  <c r="M203" i="47"/>
  <c r="N433" i="48"/>
  <c r="O433" i="48"/>
  <c r="M434" i="48"/>
  <c r="M519" i="47"/>
  <c r="N434" i="48"/>
  <c r="O434" i="48"/>
  <c r="M435" i="48"/>
  <c r="M204" i="47"/>
  <c r="N435" i="48"/>
  <c r="O435" i="48"/>
  <c r="M436" i="48"/>
  <c r="M205" i="47"/>
  <c r="N436" i="48"/>
  <c r="O436" i="48"/>
  <c r="M437" i="48"/>
  <c r="M520" i="47"/>
  <c r="N437" i="48"/>
  <c r="O437" i="48"/>
  <c r="M438" i="48"/>
  <c r="M206" i="47"/>
  <c r="N438" i="48"/>
  <c r="O438" i="48"/>
  <c r="M439" i="48"/>
  <c r="M521" i="47"/>
  <c r="N439" i="48"/>
  <c r="O439" i="48"/>
  <c r="M440" i="48"/>
  <c r="M207" i="47"/>
  <c r="N440" i="48"/>
  <c r="O440" i="48"/>
  <c r="M441" i="48"/>
  <c r="M522" i="47"/>
  <c r="N441" i="48"/>
  <c r="O441" i="48"/>
  <c r="M442" i="48"/>
  <c r="M208" i="47"/>
  <c r="N442" i="48"/>
  <c r="O442" i="48"/>
  <c r="M443" i="48"/>
  <c r="M523" i="47"/>
  <c r="N443" i="48"/>
  <c r="O443" i="48"/>
  <c r="M444" i="48"/>
  <c r="M209" i="47"/>
  <c r="N444" i="48"/>
  <c r="O444" i="48"/>
  <c r="M445" i="48"/>
  <c r="M524" i="47"/>
  <c r="N445" i="48"/>
  <c r="O445" i="48"/>
  <c r="M446" i="48"/>
  <c r="M210" i="47"/>
  <c r="N446" i="48"/>
  <c r="O446" i="48"/>
  <c r="M447" i="48"/>
  <c r="M525" i="47"/>
  <c r="N447" i="48"/>
  <c r="O447" i="48"/>
  <c r="M448" i="48"/>
  <c r="M211" i="47"/>
  <c r="N448" i="48"/>
  <c r="O448" i="48"/>
  <c r="M449" i="48"/>
  <c r="M526" i="47"/>
  <c r="N449" i="48"/>
  <c r="O449" i="48"/>
  <c r="M450" i="48"/>
  <c r="M212" i="47"/>
  <c r="N450" i="48"/>
  <c r="O450" i="48"/>
  <c r="M451" i="48"/>
  <c r="M527" i="47"/>
  <c r="N451" i="48"/>
  <c r="O451" i="48"/>
  <c r="M452" i="48"/>
  <c r="M213" i="47"/>
  <c r="N452" i="48"/>
  <c r="O452" i="48"/>
  <c r="M453" i="48"/>
  <c r="M528" i="47"/>
  <c r="N453" i="48"/>
  <c r="O453" i="48"/>
  <c r="M454" i="48"/>
  <c r="M214" i="47"/>
  <c r="N454" i="48"/>
  <c r="O454" i="48"/>
  <c r="M455" i="48"/>
  <c r="M529" i="47"/>
  <c r="N455" i="48"/>
  <c r="O455" i="48"/>
  <c r="M456" i="48"/>
  <c r="M215" i="47"/>
  <c r="N456" i="48"/>
  <c r="O456" i="48"/>
  <c r="M457" i="48"/>
  <c r="M530" i="47"/>
  <c r="N457" i="48"/>
  <c r="O457" i="48"/>
  <c r="M458" i="48"/>
  <c r="M216" i="47"/>
  <c r="N458" i="48"/>
  <c r="O458" i="48"/>
  <c r="M459" i="48"/>
  <c r="M531" i="47"/>
  <c r="N459" i="48"/>
  <c r="O459" i="48"/>
  <c r="M460" i="48"/>
  <c r="M217" i="47"/>
  <c r="N460" i="48"/>
  <c r="O460" i="48"/>
  <c r="M461" i="48"/>
  <c r="M532" i="47"/>
  <c r="N461" i="48"/>
  <c r="O461" i="48"/>
  <c r="M462" i="48"/>
  <c r="M218" i="47"/>
  <c r="N462" i="48"/>
  <c r="O462" i="48"/>
  <c r="M463" i="48"/>
  <c r="M533" i="47"/>
  <c r="N463" i="48"/>
  <c r="O463" i="48"/>
  <c r="M464" i="48"/>
  <c r="M219" i="47"/>
  <c r="N464" i="48"/>
  <c r="O464" i="48"/>
  <c r="M465" i="48"/>
  <c r="M534" i="47"/>
  <c r="N465" i="48"/>
  <c r="O465" i="48"/>
  <c r="M466" i="48"/>
  <c r="M220" i="47"/>
  <c r="N466" i="48"/>
  <c r="O466" i="48"/>
  <c r="M467" i="48"/>
  <c r="M535" i="47"/>
  <c r="N467" i="48"/>
  <c r="O467" i="48"/>
  <c r="M468" i="48"/>
  <c r="M221" i="47"/>
  <c r="N468" i="48"/>
  <c r="O468" i="48"/>
  <c r="M469" i="48"/>
  <c r="M536" i="47"/>
  <c r="N469" i="48"/>
  <c r="O469" i="48"/>
  <c r="M470" i="48"/>
  <c r="M222" i="47"/>
  <c r="N470" i="48"/>
  <c r="O470" i="48"/>
  <c r="M471" i="48"/>
  <c r="M537" i="47"/>
  <c r="N471" i="48"/>
  <c r="O471" i="48"/>
  <c r="M472" i="48"/>
  <c r="M223" i="47"/>
  <c r="N472" i="48"/>
  <c r="O472" i="48"/>
  <c r="M473" i="48"/>
  <c r="M538" i="47"/>
  <c r="N473" i="48"/>
  <c r="O473" i="48"/>
  <c r="M474" i="48"/>
  <c r="M224" i="47"/>
  <c r="N474" i="48"/>
  <c r="O474" i="48"/>
  <c r="M475" i="48"/>
  <c r="M539" i="47"/>
  <c r="N475" i="48"/>
  <c r="O475" i="48"/>
  <c r="M476" i="48"/>
  <c r="M225" i="47"/>
  <c r="N476" i="48"/>
  <c r="O476" i="48"/>
  <c r="M477" i="48"/>
  <c r="M540" i="47"/>
  <c r="N477" i="48"/>
  <c r="O477" i="48"/>
  <c r="M478" i="48"/>
  <c r="M226" i="47"/>
  <c r="N478" i="48"/>
  <c r="O478" i="48"/>
  <c r="M479" i="48"/>
  <c r="M541" i="47"/>
  <c r="N479" i="48"/>
  <c r="O479" i="48"/>
  <c r="M480" i="48"/>
  <c r="M227" i="47"/>
  <c r="N480" i="48"/>
  <c r="O480" i="48"/>
  <c r="M481" i="48"/>
  <c r="M542" i="47"/>
  <c r="N481" i="48"/>
  <c r="O481" i="48"/>
  <c r="M482" i="48"/>
  <c r="M228" i="47"/>
  <c r="N482" i="48"/>
  <c r="O482" i="48"/>
  <c r="M483" i="48"/>
  <c r="M543" i="47"/>
  <c r="N483" i="48"/>
  <c r="O483" i="48"/>
  <c r="M484" i="48"/>
  <c r="M229" i="47"/>
  <c r="N484" i="48"/>
  <c r="O484" i="48"/>
  <c r="M485" i="48"/>
  <c r="M544" i="47"/>
  <c r="N485" i="48"/>
  <c r="O485" i="48"/>
  <c r="M486" i="48"/>
  <c r="M230" i="47"/>
  <c r="N486" i="48"/>
  <c r="O486" i="48"/>
  <c r="M487" i="48"/>
  <c r="M545" i="47"/>
  <c r="N487" i="48"/>
  <c r="O487" i="48"/>
  <c r="M488" i="48"/>
  <c r="M231" i="47"/>
  <c r="N488" i="48"/>
  <c r="O488" i="48"/>
  <c r="M489" i="48"/>
  <c r="M546" i="47"/>
  <c r="N489" i="48"/>
  <c r="O489" i="48"/>
  <c r="M490" i="48"/>
  <c r="M232" i="47"/>
  <c r="N490" i="48"/>
  <c r="O490" i="48"/>
  <c r="M491" i="48"/>
  <c r="M547" i="47"/>
  <c r="N491" i="48"/>
  <c r="O491" i="48"/>
  <c r="M492" i="48"/>
  <c r="M233" i="47"/>
  <c r="N492" i="48"/>
  <c r="O492" i="48"/>
  <c r="M493" i="48"/>
  <c r="M548" i="47"/>
  <c r="N493" i="48"/>
  <c r="O493" i="48"/>
  <c r="M494" i="48"/>
  <c r="M234" i="47"/>
  <c r="N494" i="48"/>
  <c r="O494" i="48"/>
  <c r="M495" i="48"/>
  <c r="M549" i="47"/>
  <c r="N495" i="48"/>
  <c r="O495" i="48"/>
  <c r="M496" i="48"/>
  <c r="M235" i="47"/>
  <c r="N496" i="48"/>
  <c r="O496" i="48"/>
  <c r="M497" i="48"/>
  <c r="M550" i="47"/>
  <c r="N497" i="48"/>
  <c r="O497" i="48"/>
  <c r="M498" i="48"/>
  <c r="M236" i="47"/>
  <c r="N498" i="48"/>
  <c r="O498" i="48"/>
  <c r="M499" i="48"/>
  <c r="M237" i="47"/>
  <c r="N499" i="48"/>
  <c r="O499" i="48"/>
  <c r="M500" i="48"/>
  <c r="M551" i="47"/>
  <c r="N500" i="48"/>
  <c r="O500" i="48"/>
  <c r="M501" i="48"/>
  <c r="M238" i="47"/>
  <c r="N501" i="48"/>
  <c r="O501" i="48"/>
  <c r="M502" i="48"/>
  <c r="M552" i="47"/>
  <c r="N502" i="48"/>
  <c r="O502" i="48"/>
  <c r="M503" i="48"/>
  <c r="M239" i="47"/>
  <c r="N503" i="48"/>
  <c r="O503" i="48"/>
  <c r="M504" i="48"/>
  <c r="M240" i="47"/>
  <c r="N504" i="48"/>
  <c r="O504" i="48"/>
  <c r="M505" i="48"/>
  <c r="N505" i="48"/>
  <c r="O505" i="48"/>
  <c r="M506" i="48"/>
  <c r="M553" i="47"/>
  <c r="N506" i="48"/>
  <c r="O506" i="48"/>
  <c r="M507" i="48"/>
  <c r="M554" i="47"/>
  <c r="N507" i="48"/>
  <c r="O507" i="48"/>
  <c r="M508" i="48"/>
  <c r="M241" i="47"/>
  <c r="N508" i="48"/>
  <c r="O508" i="48"/>
  <c r="M509" i="48"/>
  <c r="M555" i="47"/>
  <c r="N509" i="48"/>
  <c r="O509" i="48"/>
  <c r="M510" i="48"/>
  <c r="M556" i="47"/>
  <c r="N510" i="48"/>
  <c r="O510" i="48"/>
  <c r="M511" i="48"/>
  <c r="M557" i="47"/>
  <c r="N511" i="48"/>
  <c r="O511" i="48"/>
  <c r="M512" i="48"/>
  <c r="M558" i="47"/>
  <c r="N512" i="48"/>
  <c r="O512" i="48"/>
  <c r="M513" i="48"/>
  <c r="M559" i="47"/>
  <c r="N513" i="48"/>
  <c r="O513" i="48"/>
  <c r="M514" i="48"/>
  <c r="M560" i="47"/>
  <c r="N514" i="48"/>
  <c r="O514" i="48"/>
  <c r="M515" i="48"/>
  <c r="M561" i="47"/>
  <c r="N515" i="48"/>
  <c r="O515" i="48"/>
  <c r="M516" i="48"/>
  <c r="M242" i="47"/>
  <c r="N516" i="48"/>
  <c r="O516" i="48"/>
  <c r="M517" i="48"/>
  <c r="M562" i="47"/>
  <c r="N517" i="48"/>
  <c r="O517" i="48"/>
  <c r="M518" i="48"/>
  <c r="M563" i="47"/>
  <c r="N518" i="48"/>
  <c r="O518" i="48"/>
  <c r="M519" i="48"/>
  <c r="M564" i="47"/>
  <c r="N519" i="48"/>
  <c r="O519" i="48"/>
  <c r="M520" i="48"/>
  <c r="M565" i="47"/>
  <c r="N520" i="48"/>
  <c r="O520" i="48"/>
  <c r="M521" i="48"/>
  <c r="M566" i="47"/>
  <c r="N521" i="48"/>
  <c r="O521" i="48"/>
  <c r="M522" i="48"/>
  <c r="M567" i="47"/>
  <c r="N522" i="48"/>
  <c r="O522" i="48"/>
  <c r="M523" i="48"/>
  <c r="M568" i="47"/>
  <c r="N523" i="48"/>
  <c r="O523" i="48"/>
  <c r="M524" i="48"/>
  <c r="M243" i="47"/>
  <c r="N524" i="48"/>
  <c r="O524" i="48"/>
  <c r="M525" i="48"/>
  <c r="M569" i="47"/>
  <c r="N525" i="48"/>
  <c r="O525" i="48"/>
  <c r="M526" i="48"/>
  <c r="M570" i="47"/>
  <c r="N526" i="48"/>
  <c r="O526" i="48"/>
  <c r="M527" i="48"/>
  <c r="M571" i="47"/>
  <c r="N527" i="48"/>
  <c r="O527" i="48"/>
  <c r="M528" i="48"/>
  <c r="M572" i="47"/>
  <c r="N528" i="48"/>
  <c r="O528" i="48"/>
  <c r="M529" i="48"/>
  <c r="M573" i="47"/>
  <c r="N529" i="48"/>
  <c r="O529" i="48"/>
  <c r="M530" i="48"/>
  <c r="M244" i="47"/>
  <c r="N530" i="48"/>
  <c r="O530" i="48"/>
  <c r="M531" i="48"/>
  <c r="M574" i="47"/>
  <c r="N531" i="48"/>
  <c r="O531" i="48"/>
  <c r="M532" i="48"/>
  <c r="M575" i="47"/>
  <c r="N532" i="48"/>
  <c r="O532" i="48"/>
  <c r="M533" i="48"/>
  <c r="M576" i="47"/>
  <c r="N533" i="48"/>
  <c r="O533" i="48"/>
  <c r="M534" i="48"/>
  <c r="M577" i="47"/>
  <c r="N534" i="48"/>
  <c r="O534" i="48"/>
  <c r="M535" i="48"/>
  <c r="M578" i="47"/>
  <c r="N535" i="48"/>
  <c r="O535" i="48"/>
  <c r="M536" i="48"/>
  <c r="M245" i="47"/>
  <c r="N536" i="48"/>
  <c r="O536" i="48"/>
  <c r="M537" i="48"/>
  <c r="N537" i="48"/>
  <c r="O537" i="48"/>
  <c r="M538" i="48"/>
  <c r="M579" i="47"/>
  <c r="N538" i="48"/>
  <c r="O538" i="48"/>
  <c r="M539" i="48"/>
  <c r="M580" i="47"/>
  <c r="N539" i="48"/>
  <c r="O539" i="48"/>
  <c r="M540" i="48"/>
  <c r="M581" i="47"/>
  <c r="N540" i="48"/>
  <c r="O540" i="48"/>
  <c r="M541" i="48"/>
  <c r="M582" i="47"/>
  <c r="N541" i="48"/>
  <c r="O541" i="48"/>
  <c r="M542" i="48"/>
  <c r="M583" i="47"/>
  <c r="N542" i="48"/>
  <c r="O542" i="48"/>
  <c r="M543" i="48"/>
  <c r="M584" i="47"/>
  <c r="N543" i="48"/>
  <c r="O543" i="48"/>
  <c r="M544" i="48"/>
  <c r="M585" i="47"/>
  <c r="N544" i="48"/>
  <c r="O544" i="48"/>
  <c r="M545" i="48"/>
  <c r="M586" i="47"/>
  <c r="N545" i="48"/>
  <c r="O545" i="48"/>
  <c r="M546" i="48"/>
  <c r="M587" i="47"/>
  <c r="N546" i="48"/>
  <c r="O546" i="48"/>
  <c r="M547" i="48"/>
  <c r="M588" i="47"/>
  <c r="N547" i="48"/>
  <c r="O547" i="48"/>
  <c r="M548" i="48"/>
  <c r="M589" i="47"/>
  <c r="N548" i="48"/>
  <c r="O548" i="48"/>
  <c r="M549" i="48"/>
  <c r="M590" i="47"/>
  <c r="N549" i="48"/>
  <c r="O549" i="48"/>
  <c r="M550" i="48"/>
  <c r="M591" i="47"/>
  <c r="N550" i="48"/>
  <c r="O550" i="48"/>
  <c r="M551" i="48"/>
  <c r="M592" i="47"/>
  <c r="N551" i="48"/>
  <c r="O551" i="48"/>
  <c r="M552" i="48"/>
  <c r="M593" i="47"/>
  <c r="N552" i="48"/>
  <c r="O552" i="48"/>
  <c r="M553" i="48"/>
  <c r="M594" i="47"/>
  <c r="N553" i="48"/>
  <c r="O553" i="48"/>
  <c r="M554" i="48"/>
  <c r="M595" i="47"/>
  <c r="N554" i="48"/>
  <c r="O554" i="48"/>
  <c r="M555" i="48"/>
  <c r="M596" i="47"/>
  <c r="N555" i="48"/>
  <c r="O555" i="48"/>
  <c r="M556" i="48"/>
  <c r="M597" i="47"/>
  <c r="N556" i="48"/>
  <c r="O556" i="48"/>
  <c r="M557" i="48"/>
  <c r="M598" i="47"/>
  <c r="N557" i="48"/>
  <c r="O557" i="48"/>
  <c r="M558" i="48"/>
  <c r="M599" i="47"/>
  <c r="N558" i="48"/>
  <c r="O558" i="48"/>
  <c r="M559" i="48"/>
  <c r="M246" i="47"/>
  <c r="N559" i="48"/>
  <c r="O559" i="48"/>
  <c r="M560" i="48"/>
  <c r="N560" i="48"/>
  <c r="O560" i="48"/>
  <c r="M561" i="48"/>
  <c r="M247" i="47"/>
  <c r="N561" i="48"/>
  <c r="O561" i="48"/>
  <c r="M562" i="48"/>
  <c r="N562" i="48"/>
  <c r="O562" i="48"/>
  <c r="M563" i="48"/>
  <c r="M248" i="47"/>
  <c r="N563" i="48"/>
  <c r="O563" i="48"/>
  <c r="M564" i="48"/>
  <c r="M600" i="47"/>
  <c r="N564" i="48"/>
  <c r="O564" i="48"/>
  <c r="M565" i="48"/>
  <c r="M601" i="47"/>
  <c r="N565" i="48"/>
  <c r="O565" i="48"/>
  <c r="M566" i="48"/>
  <c r="M602" i="47"/>
  <c r="N566" i="48"/>
  <c r="O566" i="48"/>
  <c r="M567" i="48"/>
  <c r="M603" i="47"/>
  <c r="N567" i="48"/>
  <c r="O567" i="48"/>
  <c r="M568" i="48"/>
  <c r="M604" i="47"/>
  <c r="N568" i="48"/>
  <c r="O568" i="48"/>
  <c r="M569" i="48"/>
  <c r="M605" i="47"/>
  <c r="N569" i="48"/>
  <c r="O569" i="48"/>
  <c r="M570" i="48"/>
  <c r="M606" i="47"/>
  <c r="N570" i="48"/>
  <c r="O570" i="48"/>
  <c r="M571" i="48"/>
  <c r="M607" i="47"/>
  <c r="N571" i="48"/>
  <c r="O571" i="48"/>
  <c r="M572" i="48"/>
  <c r="M608" i="47"/>
  <c r="N572" i="48"/>
  <c r="O572" i="48"/>
  <c r="M573" i="48"/>
  <c r="M609" i="47"/>
  <c r="N573" i="48"/>
  <c r="O573" i="48"/>
  <c r="M574" i="48"/>
  <c r="M610" i="47"/>
  <c r="N574" i="48"/>
  <c r="O574" i="48"/>
  <c r="M575" i="48"/>
  <c r="M611" i="47"/>
  <c r="N575" i="48"/>
  <c r="O575" i="48"/>
  <c r="M576" i="48"/>
  <c r="M612" i="47"/>
  <c r="N576" i="48"/>
  <c r="O576" i="48"/>
  <c r="M577" i="48"/>
  <c r="M249" i="47"/>
  <c r="N577" i="48"/>
  <c r="O577" i="48"/>
  <c r="M578" i="48"/>
  <c r="M613" i="47"/>
  <c r="N578" i="48"/>
  <c r="O578" i="48"/>
  <c r="M579" i="48"/>
  <c r="N579" i="48"/>
  <c r="O579" i="48"/>
  <c r="M580" i="48"/>
  <c r="M614" i="47"/>
  <c r="N580" i="48"/>
  <c r="O580" i="48"/>
  <c r="M581" i="48"/>
  <c r="M250" i="47"/>
  <c r="N581" i="48"/>
  <c r="O581" i="48"/>
  <c r="M582" i="48"/>
  <c r="M615" i="47"/>
  <c r="N582" i="48"/>
  <c r="O582" i="48"/>
  <c r="M583" i="48"/>
  <c r="M616" i="47"/>
  <c r="N583" i="48"/>
  <c r="O583" i="48"/>
  <c r="M584" i="48"/>
  <c r="M617" i="47"/>
  <c r="N584" i="48"/>
  <c r="O584" i="48"/>
  <c r="M585" i="48"/>
  <c r="M618" i="47"/>
  <c r="N585" i="48"/>
  <c r="O585" i="48"/>
  <c r="M586" i="48"/>
  <c r="M619" i="47"/>
  <c r="N586" i="48"/>
  <c r="O586" i="48"/>
  <c r="M587" i="48"/>
  <c r="M620" i="47"/>
  <c r="N587" i="48"/>
  <c r="O587" i="48"/>
  <c r="M588" i="48"/>
  <c r="M621" i="47"/>
  <c r="N588" i="48"/>
  <c r="O588" i="48"/>
  <c r="M589" i="48"/>
  <c r="M622" i="47"/>
  <c r="N589" i="48"/>
  <c r="O589" i="48"/>
  <c r="M590" i="48"/>
  <c r="M623" i="47"/>
  <c r="N590" i="48"/>
  <c r="O590" i="48"/>
  <c r="M591" i="48"/>
  <c r="M624" i="47"/>
  <c r="N591" i="48"/>
  <c r="O591" i="48"/>
  <c r="M592" i="48"/>
  <c r="M625" i="47"/>
  <c r="N592" i="48"/>
  <c r="O592" i="48"/>
  <c r="M593" i="48"/>
  <c r="M626" i="47"/>
  <c r="N593" i="48"/>
  <c r="O593" i="48"/>
  <c r="M594" i="48"/>
  <c r="M627" i="47"/>
  <c r="N594" i="48"/>
  <c r="O594" i="48"/>
  <c r="M595" i="48"/>
  <c r="M628" i="47"/>
  <c r="N595" i="48"/>
  <c r="O595" i="48"/>
  <c r="M596" i="48"/>
  <c r="M629" i="47"/>
  <c r="N596" i="48"/>
  <c r="O596" i="48"/>
  <c r="M597" i="48"/>
  <c r="M630" i="47"/>
  <c r="N597" i="48"/>
  <c r="O597" i="48"/>
  <c r="M598" i="48"/>
  <c r="N598" i="48"/>
  <c r="O598" i="48"/>
  <c r="M599" i="48"/>
  <c r="M631" i="47"/>
  <c r="N599" i="48"/>
  <c r="O599" i="48"/>
  <c r="M600" i="48"/>
  <c r="M251" i="47"/>
  <c r="N600" i="48"/>
  <c r="O600" i="48"/>
  <c r="M601" i="48"/>
  <c r="M632" i="47"/>
  <c r="N601" i="48"/>
  <c r="O601" i="48"/>
  <c r="M602" i="48"/>
  <c r="M633" i="47"/>
  <c r="N602" i="48"/>
  <c r="O602" i="48"/>
  <c r="M603" i="48"/>
  <c r="M634" i="47"/>
  <c r="N603" i="48"/>
  <c r="O603" i="48"/>
  <c r="M604" i="48"/>
  <c r="M635" i="47"/>
  <c r="N604" i="48"/>
  <c r="O604" i="48"/>
  <c r="M605" i="48"/>
  <c r="M636" i="47"/>
  <c r="N605" i="48"/>
  <c r="O605" i="48"/>
  <c r="M606" i="48"/>
  <c r="M637" i="47"/>
  <c r="N606" i="48"/>
  <c r="O606" i="48"/>
  <c r="M607" i="48"/>
  <c r="M638" i="47"/>
  <c r="N607" i="48"/>
  <c r="O607" i="48"/>
  <c r="M608" i="48"/>
  <c r="M639" i="47"/>
  <c r="N608" i="48"/>
  <c r="O608" i="48"/>
  <c r="M609" i="48"/>
  <c r="M640" i="47"/>
  <c r="N609" i="48"/>
  <c r="O609" i="48"/>
  <c r="M610" i="48"/>
  <c r="M641" i="47"/>
  <c r="N610" i="48"/>
  <c r="O610" i="48"/>
  <c r="M611" i="48"/>
  <c r="M642" i="47"/>
  <c r="N611" i="48"/>
  <c r="O611" i="48"/>
  <c r="M612" i="48"/>
  <c r="M643" i="47"/>
  <c r="N612" i="48"/>
  <c r="O612" i="48"/>
  <c r="M613" i="48"/>
  <c r="M644" i="47"/>
  <c r="N613" i="48"/>
  <c r="O613" i="48"/>
  <c r="M614" i="48"/>
  <c r="M645" i="47"/>
  <c r="N614" i="48"/>
  <c r="O614" i="48"/>
  <c r="M615" i="48"/>
  <c r="M646" i="47"/>
  <c r="N615" i="48"/>
  <c r="O615" i="48"/>
  <c r="M616" i="48"/>
  <c r="M647" i="47"/>
  <c r="N616" i="48"/>
  <c r="O616" i="48"/>
  <c r="M617" i="48"/>
  <c r="M648" i="47"/>
  <c r="N617" i="48"/>
  <c r="O617" i="48"/>
  <c r="M618" i="48"/>
  <c r="M649" i="47"/>
  <c r="N618" i="48"/>
  <c r="O618" i="48"/>
  <c r="M619" i="48"/>
  <c r="M650" i="47"/>
  <c r="N619" i="48"/>
  <c r="O619" i="48"/>
  <c r="M620" i="48"/>
  <c r="M651" i="47"/>
  <c r="N620" i="48"/>
  <c r="O620" i="48"/>
  <c r="M621" i="48"/>
  <c r="M652" i="47"/>
  <c r="N621" i="48"/>
  <c r="O621" i="48"/>
  <c r="M622" i="48"/>
  <c r="M252" i="47"/>
  <c r="N622" i="48"/>
  <c r="O622" i="48"/>
  <c r="M623" i="48"/>
  <c r="M653" i="47"/>
  <c r="N623" i="48"/>
  <c r="O623" i="48"/>
  <c r="M624" i="48"/>
  <c r="M253" i="47"/>
  <c r="N624" i="48"/>
  <c r="O624" i="48"/>
  <c r="M625" i="48"/>
  <c r="M654" i="47"/>
  <c r="N625" i="48"/>
  <c r="O625" i="48"/>
  <c r="M626" i="48"/>
  <c r="M254" i="47"/>
  <c r="N626" i="48"/>
  <c r="O626" i="48"/>
  <c r="M627" i="48"/>
  <c r="N627" i="48"/>
  <c r="O627" i="48"/>
  <c r="M628" i="48"/>
  <c r="M655" i="47"/>
  <c r="N628" i="48"/>
  <c r="O628" i="48"/>
  <c r="M629" i="48"/>
  <c r="M656" i="47"/>
  <c r="N629" i="48"/>
  <c r="O629" i="48"/>
  <c r="M630" i="48"/>
  <c r="M657" i="47"/>
  <c r="N630" i="48"/>
  <c r="O630" i="48"/>
  <c r="M631" i="48"/>
  <c r="M658" i="47"/>
  <c r="N631" i="48"/>
  <c r="O631" i="48"/>
  <c r="M632" i="48"/>
  <c r="M659" i="47"/>
  <c r="N632" i="48"/>
  <c r="O632" i="48"/>
  <c r="M633" i="48"/>
  <c r="M660" i="47"/>
  <c r="N633" i="48"/>
  <c r="O633" i="48"/>
  <c r="M634" i="48"/>
  <c r="M661" i="47"/>
  <c r="N634" i="48"/>
  <c r="O634" i="48"/>
  <c r="M635" i="48"/>
  <c r="M662" i="47"/>
  <c r="N635" i="48"/>
  <c r="O635" i="48"/>
  <c r="M636" i="48"/>
  <c r="M663" i="47"/>
  <c r="N636" i="48"/>
  <c r="O636" i="48"/>
  <c r="M637" i="48"/>
  <c r="M664" i="47"/>
  <c r="N637" i="48"/>
  <c r="O637" i="48"/>
  <c r="M638" i="48"/>
  <c r="M665" i="47"/>
  <c r="N638" i="48"/>
  <c r="O638" i="48"/>
  <c r="M639" i="48"/>
  <c r="M666" i="47"/>
  <c r="N639" i="48"/>
  <c r="O639" i="48"/>
  <c r="M640" i="48"/>
  <c r="M667" i="47"/>
  <c r="N640" i="48"/>
  <c r="O640" i="48"/>
  <c r="M641" i="48"/>
  <c r="M668" i="47"/>
  <c r="N641" i="48"/>
  <c r="O641" i="48"/>
  <c r="M642" i="48"/>
  <c r="M669" i="47"/>
  <c r="N642" i="48"/>
  <c r="O642" i="48"/>
  <c r="M643" i="48"/>
  <c r="M670" i="47"/>
  <c r="N643" i="48"/>
  <c r="O643" i="48"/>
  <c r="M644" i="48"/>
  <c r="M671" i="47"/>
  <c r="N644" i="48"/>
  <c r="O644" i="48"/>
  <c r="M645" i="48"/>
  <c r="M672" i="47"/>
  <c r="N645" i="48"/>
  <c r="O645" i="48"/>
  <c r="M646" i="48"/>
  <c r="M255" i="47"/>
  <c r="N646" i="48"/>
  <c r="O646" i="48"/>
  <c r="M647" i="48"/>
  <c r="M673" i="47"/>
  <c r="N647" i="48"/>
  <c r="O647" i="48"/>
  <c r="M648" i="48"/>
  <c r="M256" i="47"/>
  <c r="N648" i="48"/>
  <c r="O648" i="48"/>
  <c r="M649" i="48"/>
  <c r="N649" i="48"/>
  <c r="O649" i="48"/>
  <c r="M650" i="48"/>
  <c r="M257" i="47"/>
  <c r="N650" i="48"/>
  <c r="O650" i="48"/>
  <c r="M651" i="48"/>
  <c r="M674" i="47"/>
  <c r="N651" i="48"/>
  <c r="O651" i="48"/>
  <c r="M652" i="48"/>
  <c r="M258" i="47"/>
  <c r="N652" i="48"/>
  <c r="O652" i="48"/>
  <c r="M653" i="48"/>
  <c r="N653" i="48"/>
  <c r="O653" i="48"/>
  <c r="M654" i="48"/>
  <c r="M259" i="47"/>
  <c r="N654" i="48"/>
  <c r="O654" i="48"/>
  <c r="M655" i="48"/>
  <c r="M675" i="47"/>
  <c r="N655" i="48"/>
  <c r="O655" i="48"/>
  <c r="M656" i="48"/>
  <c r="M260" i="47"/>
  <c r="N656" i="48"/>
  <c r="O656" i="48"/>
  <c r="M657" i="48"/>
  <c r="M676" i="47"/>
  <c r="N657" i="48"/>
  <c r="O657" i="48"/>
  <c r="M658" i="48"/>
  <c r="M261" i="47"/>
  <c r="N658" i="48"/>
  <c r="O658" i="48"/>
  <c r="M659" i="48"/>
  <c r="M677" i="47"/>
  <c r="N659" i="48"/>
  <c r="O659" i="48"/>
  <c r="M660" i="48"/>
  <c r="M678" i="47"/>
  <c r="N660" i="48"/>
  <c r="O660" i="48"/>
  <c r="M661" i="48"/>
  <c r="M679" i="47"/>
  <c r="N661" i="48"/>
  <c r="O661" i="48"/>
  <c r="M662" i="48"/>
  <c r="M262" i="47"/>
  <c r="N662" i="48"/>
  <c r="O662" i="48"/>
  <c r="M663" i="48"/>
  <c r="M680" i="47"/>
  <c r="N663" i="48"/>
  <c r="O663" i="48"/>
  <c r="M664" i="48"/>
  <c r="M263" i="47"/>
  <c r="N664" i="48"/>
  <c r="O664" i="48"/>
  <c r="M665" i="48"/>
  <c r="M681" i="47"/>
  <c r="N665" i="48"/>
  <c r="O665" i="48"/>
  <c r="M666" i="48"/>
  <c r="M264" i="47"/>
  <c r="N666" i="48"/>
  <c r="O666" i="48"/>
  <c r="M667" i="48"/>
  <c r="M265" i="47"/>
  <c r="N667" i="48"/>
  <c r="O667" i="48"/>
  <c r="M668" i="48"/>
  <c r="M682" i="47"/>
  <c r="N668" i="48"/>
  <c r="O668" i="48"/>
  <c r="M669" i="48"/>
  <c r="M266" i="47"/>
  <c r="N669" i="48"/>
  <c r="O669" i="48"/>
  <c r="M670" i="48"/>
  <c r="M683" i="47"/>
  <c r="N670" i="48"/>
  <c r="O670" i="48"/>
  <c r="M671" i="48"/>
  <c r="M267" i="47"/>
  <c r="N671" i="48"/>
  <c r="O671" i="48"/>
  <c r="M672" i="48"/>
  <c r="M684" i="47"/>
  <c r="N672" i="48"/>
  <c r="O672" i="48"/>
  <c r="M673" i="48"/>
  <c r="M268" i="47"/>
  <c r="N673" i="48"/>
  <c r="O673" i="48"/>
  <c r="M674" i="48"/>
  <c r="M685" i="47"/>
  <c r="N674" i="48"/>
  <c r="O674" i="48"/>
  <c r="M675" i="48"/>
  <c r="M269" i="47"/>
  <c r="N675" i="48"/>
  <c r="O675" i="48"/>
  <c r="M676" i="48"/>
  <c r="M686" i="47"/>
  <c r="N676" i="48"/>
  <c r="O676" i="48"/>
  <c r="M677" i="48"/>
  <c r="M270" i="47"/>
  <c r="N677" i="48"/>
  <c r="O677" i="48"/>
  <c r="M678" i="48"/>
  <c r="M687" i="47"/>
  <c r="N678" i="48"/>
  <c r="O678" i="48"/>
  <c r="M679" i="48"/>
  <c r="M271" i="47"/>
  <c r="N679" i="48"/>
  <c r="O679" i="48"/>
  <c r="M680" i="48"/>
  <c r="M688" i="47"/>
  <c r="N680" i="48"/>
  <c r="O680" i="48"/>
  <c r="M681" i="48"/>
  <c r="M272" i="47"/>
  <c r="N681" i="48"/>
  <c r="O681" i="48"/>
  <c r="M682" i="48"/>
  <c r="M689" i="47"/>
  <c r="N682" i="48"/>
  <c r="O682" i="48"/>
  <c r="M683" i="48"/>
  <c r="M273" i="47"/>
  <c r="N683" i="48"/>
  <c r="O683" i="48"/>
  <c r="M684" i="48"/>
  <c r="N684" i="48"/>
  <c r="O684" i="48"/>
  <c r="M685" i="48"/>
  <c r="M274" i="47"/>
  <c r="N685" i="48"/>
  <c r="O685" i="48"/>
  <c r="M686" i="48"/>
  <c r="M690" i="47"/>
  <c r="N686" i="48"/>
  <c r="O686" i="48"/>
  <c r="M687" i="48"/>
  <c r="M275" i="47"/>
  <c r="N687" i="48"/>
  <c r="O687" i="48"/>
  <c r="M688" i="48"/>
  <c r="M276" i="47"/>
  <c r="N688" i="48"/>
  <c r="O688" i="48"/>
  <c r="M689" i="48"/>
  <c r="M691" i="47"/>
  <c r="N689" i="48"/>
  <c r="O689" i="48"/>
  <c r="M690" i="48"/>
  <c r="M277" i="47"/>
  <c r="N690" i="48"/>
  <c r="O690" i="48"/>
  <c r="M691" i="48"/>
  <c r="M692" i="47"/>
  <c r="N691" i="48"/>
  <c r="O691" i="48"/>
  <c r="M692" i="48"/>
  <c r="M278" i="47"/>
  <c r="N692" i="48"/>
  <c r="O692" i="48"/>
  <c r="M693" i="48"/>
  <c r="M693" i="47"/>
  <c r="N693" i="48"/>
  <c r="O693" i="48"/>
  <c r="M694" i="48"/>
  <c r="M279" i="47"/>
  <c r="N694" i="48"/>
  <c r="O694" i="48"/>
  <c r="M695" i="48"/>
  <c r="M694" i="47"/>
  <c r="N695" i="48"/>
  <c r="O695" i="48"/>
  <c r="M696" i="48"/>
  <c r="M280" i="47"/>
  <c r="N696" i="48"/>
  <c r="O696" i="48"/>
  <c r="M697" i="48"/>
  <c r="M695" i="47"/>
  <c r="N697" i="48"/>
  <c r="O697" i="48"/>
  <c r="M698" i="48"/>
  <c r="M281" i="47"/>
  <c r="N698" i="48"/>
  <c r="O698" i="48"/>
  <c r="M699" i="48"/>
  <c r="M282" i="47"/>
  <c r="N699" i="48"/>
  <c r="O699" i="48"/>
  <c r="M700" i="48"/>
  <c r="M696" i="47"/>
  <c r="N700" i="48"/>
  <c r="O700" i="48"/>
  <c r="M701" i="48"/>
  <c r="M283" i="47"/>
  <c r="N701" i="48"/>
  <c r="O701" i="48"/>
  <c r="M702" i="48"/>
  <c r="M697" i="47"/>
  <c r="N702" i="48"/>
  <c r="O702" i="48"/>
  <c r="M703" i="48"/>
  <c r="M284" i="47"/>
  <c r="N703" i="48"/>
  <c r="O703" i="48"/>
  <c r="M704" i="48"/>
  <c r="M698" i="47"/>
  <c r="N704" i="48"/>
  <c r="O704" i="48"/>
  <c r="M705" i="48"/>
  <c r="M285" i="47"/>
  <c r="N705" i="48"/>
  <c r="O705" i="48"/>
  <c r="M706" i="48"/>
  <c r="M286" i="47"/>
  <c r="N706" i="48"/>
  <c r="O706" i="48"/>
  <c r="M707" i="48"/>
  <c r="M699" i="47"/>
  <c r="N707" i="48"/>
  <c r="O707" i="48"/>
  <c r="M708" i="48"/>
  <c r="M287" i="47"/>
  <c r="N708" i="48"/>
  <c r="O708" i="48"/>
  <c r="M709" i="48"/>
  <c r="M700" i="47"/>
  <c r="N709" i="48"/>
  <c r="O709" i="48"/>
  <c r="M710" i="48"/>
  <c r="M288" i="47"/>
  <c r="N710" i="48"/>
  <c r="O710" i="48"/>
  <c r="M711" i="48"/>
  <c r="N711" i="48"/>
  <c r="O711" i="48"/>
  <c r="M712" i="48"/>
  <c r="M289" i="47"/>
  <c r="N712" i="48"/>
  <c r="O712" i="48"/>
  <c r="M713" i="48"/>
  <c r="M701" i="47"/>
  <c r="N713" i="48"/>
  <c r="O713" i="48"/>
  <c r="M714" i="48"/>
  <c r="M290" i="47"/>
  <c r="N714" i="48"/>
  <c r="O714" i="48"/>
  <c r="M715" i="48"/>
  <c r="M702" i="47"/>
  <c r="N715" i="48"/>
  <c r="O715" i="48"/>
  <c r="M716" i="48"/>
  <c r="M291" i="47"/>
  <c r="N716" i="48"/>
  <c r="O716" i="48"/>
  <c r="M717" i="48"/>
  <c r="M292" i="47"/>
  <c r="N717" i="48"/>
  <c r="O717" i="48"/>
  <c r="M718" i="48"/>
  <c r="M703" i="47"/>
  <c r="N718" i="48"/>
  <c r="O718" i="48"/>
  <c r="M719" i="48"/>
  <c r="M293" i="47"/>
  <c r="N719" i="48"/>
  <c r="O719" i="48"/>
  <c r="M720" i="48"/>
  <c r="M704" i="47"/>
  <c r="N720" i="48"/>
  <c r="O720" i="48"/>
  <c r="M721" i="48"/>
  <c r="M294" i="47"/>
  <c r="N721" i="48"/>
  <c r="O721" i="48"/>
  <c r="M722" i="48"/>
  <c r="M295" i="47"/>
  <c r="N722" i="48"/>
  <c r="O722" i="48"/>
  <c r="M723" i="48"/>
  <c r="M705" i="47"/>
  <c r="N723" i="48"/>
  <c r="O723" i="48"/>
  <c r="M724" i="48"/>
  <c r="M296" i="47"/>
  <c r="N724" i="48"/>
  <c r="O724" i="48"/>
  <c r="M725" i="48"/>
  <c r="M706" i="47"/>
  <c r="N725" i="48"/>
  <c r="O725" i="48"/>
  <c r="M726" i="48"/>
  <c r="M707" i="47"/>
  <c r="N726" i="48"/>
  <c r="O726" i="48"/>
  <c r="M727" i="48"/>
  <c r="M708" i="47"/>
  <c r="N727" i="48"/>
  <c r="O727" i="48"/>
  <c r="M728" i="48"/>
  <c r="M709" i="47"/>
  <c r="N728" i="48"/>
  <c r="O728" i="48"/>
  <c r="M729" i="48"/>
  <c r="M710" i="47"/>
  <c r="N729" i="48"/>
  <c r="O729" i="48"/>
  <c r="M730" i="48"/>
  <c r="M711" i="47"/>
  <c r="N730" i="48"/>
  <c r="O730" i="48"/>
  <c r="M731" i="48"/>
  <c r="M712" i="47"/>
  <c r="N731" i="48"/>
  <c r="O731" i="48"/>
  <c r="M732" i="48"/>
  <c r="M713" i="47"/>
  <c r="N732" i="48"/>
  <c r="O732" i="48"/>
  <c r="M733" i="48"/>
  <c r="M714" i="47"/>
  <c r="N733" i="48"/>
  <c r="O733" i="48"/>
  <c r="M734" i="48"/>
  <c r="M715" i="47"/>
  <c r="N734" i="48"/>
  <c r="O734" i="48"/>
  <c r="M735" i="48"/>
  <c r="M716" i="47"/>
  <c r="N735" i="48"/>
  <c r="O735" i="48"/>
  <c r="M736" i="48"/>
  <c r="M717" i="47"/>
  <c r="N736" i="48"/>
  <c r="O736" i="48"/>
  <c r="M737" i="48"/>
  <c r="M718" i="47"/>
  <c r="N737" i="48"/>
  <c r="O737" i="48"/>
  <c r="M738" i="48"/>
  <c r="M719" i="47"/>
  <c r="N738" i="48"/>
  <c r="O738" i="48"/>
  <c r="M739" i="48"/>
  <c r="M720" i="47"/>
  <c r="N739" i="48"/>
  <c r="O739" i="48"/>
  <c r="M740" i="48"/>
  <c r="M297" i="47"/>
  <c r="N740" i="48"/>
  <c r="O740" i="48"/>
  <c r="M741" i="48"/>
  <c r="M721" i="47"/>
  <c r="N741" i="48"/>
  <c r="O741" i="48"/>
  <c r="M742" i="48"/>
  <c r="M722" i="47"/>
  <c r="N742" i="48"/>
  <c r="O742" i="48"/>
  <c r="M743" i="48"/>
  <c r="M723" i="47"/>
  <c r="N743" i="48"/>
  <c r="O743" i="48"/>
  <c r="M744" i="48"/>
  <c r="M724" i="47"/>
  <c r="N744" i="48"/>
  <c r="O744" i="48"/>
  <c r="M745" i="48"/>
  <c r="M725" i="47"/>
  <c r="N745" i="48"/>
  <c r="O745" i="48"/>
  <c r="M746" i="48"/>
  <c r="M726" i="47"/>
  <c r="N746" i="48"/>
  <c r="O746" i="48"/>
  <c r="M747" i="48"/>
  <c r="M727" i="47"/>
  <c r="N747" i="48"/>
  <c r="O747" i="48"/>
  <c r="M748" i="48"/>
  <c r="M728" i="47"/>
  <c r="N748" i="48"/>
  <c r="O748" i="48"/>
  <c r="M749" i="48"/>
  <c r="M729" i="47"/>
  <c r="N749" i="48"/>
  <c r="O749" i="48"/>
  <c r="M750" i="48"/>
  <c r="M730" i="47"/>
  <c r="N750" i="48"/>
  <c r="O750" i="48"/>
  <c r="M751" i="48"/>
  <c r="M731" i="47"/>
  <c r="N751" i="48"/>
  <c r="O751" i="48"/>
  <c r="M752" i="48"/>
  <c r="M732" i="47"/>
  <c r="N752" i="48"/>
  <c r="O752" i="48"/>
  <c r="M753" i="48"/>
  <c r="M733" i="47"/>
  <c r="N753" i="48"/>
  <c r="O753" i="48"/>
  <c r="M754" i="48"/>
  <c r="M298" i="47"/>
  <c r="N754" i="48"/>
  <c r="O754" i="48"/>
  <c r="M755" i="48"/>
  <c r="N755" i="48"/>
  <c r="O755" i="48"/>
  <c r="M756" i="48"/>
  <c r="M734" i="47"/>
  <c r="N756" i="48"/>
  <c r="O756" i="48"/>
  <c r="M757" i="48"/>
  <c r="M735" i="47"/>
  <c r="N757" i="48"/>
  <c r="O757" i="48"/>
  <c r="M758" i="48"/>
  <c r="M736" i="47"/>
  <c r="N758" i="48"/>
  <c r="O758" i="48"/>
  <c r="M759" i="48"/>
  <c r="M737" i="47"/>
  <c r="N759" i="48"/>
  <c r="O759" i="48"/>
  <c r="M760" i="48"/>
  <c r="M738" i="47"/>
  <c r="N760" i="48"/>
  <c r="O760" i="48"/>
  <c r="M761" i="48"/>
  <c r="M739" i="47"/>
  <c r="N761" i="48"/>
  <c r="O761" i="48"/>
  <c r="M762" i="48"/>
  <c r="M740" i="47"/>
  <c r="N762" i="48"/>
  <c r="O762" i="48"/>
  <c r="M763" i="48"/>
  <c r="M741" i="47"/>
  <c r="N763" i="48"/>
  <c r="O763" i="48"/>
  <c r="M764" i="48"/>
  <c r="M742" i="47"/>
  <c r="N764" i="48"/>
  <c r="O764" i="48"/>
  <c r="M765" i="48"/>
  <c r="M743" i="47"/>
  <c r="N765" i="48"/>
  <c r="O765" i="48"/>
  <c r="M766" i="48"/>
  <c r="M744" i="47"/>
  <c r="N766" i="48"/>
  <c r="O766" i="48"/>
  <c r="M767" i="48"/>
  <c r="M745" i="47"/>
  <c r="N767" i="48"/>
  <c r="O767" i="48"/>
  <c r="M768" i="48"/>
  <c r="M746" i="47"/>
  <c r="N768" i="48"/>
  <c r="O768" i="48"/>
  <c r="M769" i="48"/>
  <c r="M747" i="47"/>
  <c r="N769" i="48"/>
  <c r="O769" i="48"/>
  <c r="M770" i="48"/>
  <c r="M299" i="47"/>
  <c r="N770" i="48"/>
  <c r="O770" i="48"/>
  <c r="M771" i="48"/>
  <c r="M748" i="47"/>
  <c r="N771" i="48"/>
  <c r="O771" i="48"/>
  <c r="M772" i="48"/>
  <c r="M749" i="47"/>
  <c r="N772" i="48"/>
  <c r="O772" i="48"/>
  <c r="M773" i="48"/>
  <c r="M300" i="47"/>
  <c r="N773" i="48"/>
  <c r="O773" i="48"/>
  <c r="M774" i="48"/>
  <c r="M750" i="47"/>
  <c r="N774" i="48"/>
  <c r="O774" i="48"/>
  <c r="M775" i="48"/>
  <c r="M751" i="47"/>
  <c r="N775" i="48"/>
  <c r="O775" i="48"/>
  <c r="M776" i="48"/>
  <c r="M752" i="47"/>
  <c r="N776" i="48"/>
  <c r="O776" i="48"/>
  <c r="M777" i="48"/>
  <c r="M753" i="47"/>
  <c r="N777" i="48"/>
  <c r="O777" i="48"/>
  <c r="M778" i="48"/>
  <c r="M754" i="47"/>
  <c r="N778" i="48"/>
  <c r="O778" i="48"/>
  <c r="M779" i="48"/>
  <c r="M755" i="47"/>
  <c r="N779" i="48"/>
  <c r="O779" i="48"/>
  <c r="M780" i="48"/>
  <c r="M756" i="47"/>
  <c r="N780" i="48"/>
  <c r="O780" i="48"/>
  <c r="M781" i="48"/>
  <c r="M757" i="47"/>
  <c r="N781" i="48"/>
  <c r="O781" i="48"/>
  <c r="M782" i="48"/>
  <c r="M758" i="47"/>
  <c r="N782" i="48"/>
  <c r="O782" i="48"/>
  <c r="M783" i="48"/>
  <c r="M759" i="47"/>
  <c r="N783" i="48"/>
  <c r="O783" i="48"/>
  <c r="M784" i="48"/>
  <c r="M760" i="47"/>
  <c r="N784" i="48"/>
  <c r="O784" i="48"/>
  <c r="M785" i="48"/>
  <c r="M761" i="47"/>
  <c r="N785" i="48"/>
  <c r="O785" i="48"/>
  <c r="M786" i="48"/>
  <c r="M301" i="47"/>
  <c r="N786" i="48"/>
  <c r="O786" i="48"/>
  <c r="M787" i="48"/>
  <c r="N787" i="48"/>
  <c r="O787" i="48"/>
  <c r="M788" i="48"/>
  <c r="M302" i="47"/>
  <c r="N788" i="48"/>
  <c r="O788" i="48"/>
  <c r="M789" i="48"/>
  <c r="M762" i="47"/>
  <c r="N789" i="48"/>
  <c r="O789" i="48"/>
  <c r="M790" i="48"/>
  <c r="M303" i="47"/>
  <c r="N790" i="48"/>
  <c r="O790" i="48"/>
  <c r="M791" i="48"/>
  <c r="M763" i="47"/>
  <c r="N791" i="48"/>
  <c r="O791" i="48"/>
  <c r="M792" i="48"/>
  <c r="M764" i="47"/>
  <c r="N792" i="48"/>
  <c r="O792" i="48"/>
  <c r="M793" i="48"/>
  <c r="M765" i="47"/>
  <c r="N793" i="48"/>
  <c r="O793" i="48"/>
  <c r="M794" i="48"/>
  <c r="M766" i="47"/>
  <c r="N794" i="48"/>
  <c r="O794" i="48"/>
  <c r="M795" i="48"/>
  <c r="M767" i="47"/>
  <c r="N795" i="48"/>
  <c r="O795" i="48"/>
  <c r="M796" i="48"/>
  <c r="M768" i="47"/>
  <c r="N796" i="48"/>
  <c r="O796" i="48"/>
  <c r="M797" i="48"/>
  <c r="M769" i="47"/>
  <c r="N797" i="48"/>
  <c r="O797" i="48"/>
  <c r="M798" i="48"/>
  <c r="M770" i="47"/>
  <c r="N798" i="48"/>
  <c r="O798" i="48"/>
  <c r="M799" i="48"/>
  <c r="M771" i="47"/>
  <c r="N799" i="48"/>
  <c r="O799" i="48"/>
  <c r="M800" i="48"/>
  <c r="M772" i="47"/>
  <c r="N800" i="48"/>
  <c r="O800" i="48"/>
  <c r="M801" i="48"/>
  <c r="M304" i="47"/>
  <c r="N801" i="48"/>
  <c r="O801" i="48"/>
  <c r="M802" i="48"/>
  <c r="M305" i="47"/>
  <c r="N802" i="48"/>
  <c r="O802" i="48"/>
  <c r="M803" i="48"/>
  <c r="M773" i="47"/>
  <c r="N803" i="48"/>
  <c r="O803" i="48"/>
  <c r="M804" i="48"/>
  <c r="M774" i="47"/>
  <c r="N804" i="48"/>
  <c r="O804" i="48"/>
  <c r="M805" i="48"/>
  <c r="M775" i="47"/>
  <c r="N805" i="48"/>
  <c r="O805" i="48"/>
  <c r="M806" i="48"/>
  <c r="M306" i="47"/>
  <c r="N806" i="48"/>
  <c r="O806" i="48"/>
  <c r="M807" i="48"/>
  <c r="M776" i="47"/>
  <c r="N807" i="48"/>
  <c r="O807" i="48"/>
  <c r="M808" i="48"/>
  <c r="M777" i="47"/>
  <c r="N808" i="48"/>
  <c r="O808" i="48"/>
  <c r="M809" i="48"/>
  <c r="M778" i="47"/>
  <c r="N809" i="48"/>
  <c r="O809" i="48"/>
  <c r="M810" i="48"/>
  <c r="M779" i="47"/>
  <c r="N810" i="48"/>
  <c r="O810" i="48"/>
  <c r="M811" i="48"/>
  <c r="M780" i="47"/>
  <c r="N811" i="48"/>
  <c r="O811" i="48"/>
  <c r="M812" i="48"/>
  <c r="M781" i="47"/>
  <c r="N812" i="48"/>
  <c r="O812" i="48"/>
  <c r="M813" i="48"/>
  <c r="M782" i="47"/>
  <c r="N813" i="48"/>
  <c r="O813" i="48"/>
  <c r="M814" i="48"/>
  <c r="M783" i="47"/>
  <c r="N814" i="48"/>
  <c r="O814" i="48"/>
  <c r="M815" i="48"/>
  <c r="M784" i="47"/>
  <c r="N815" i="48"/>
  <c r="O815" i="48"/>
  <c r="M816" i="48"/>
  <c r="M785" i="47"/>
  <c r="N816" i="48"/>
  <c r="O816" i="48"/>
  <c r="M817" i="48"/>
  <c r="M786" i="47"/>
  <c r="N817" i="48"/>
  <c r="O817" i="48"/>
  <c r="M818" i="48"/>
  <c r="M787" i="47"/>
  <c r="N818" i="48"/>
  <c r="O818" i="48"/>
  <c r="M819" i="48"/>
  <c r="M788" i="47"/>
  <c r="N819" i="48"/>
  <c r="O819" i="48"/>
  <c r="M820" i="48"/>
  <c r="M789" i="47"/>
  <c r="N820" i="48"/>
  <c r="O820" i="48"/>
  <c r="M821" i="48"/>
  <c r="M790" i="47"/>
  <c r="N821" i="48"/>
  <c r="O821" i="48"/>
  <c r="M822" i="48"/>
  <c r="M791" i="47"/>
  <c r="N822" i="48"/>
  <c r="O822" i="48"/>
  <c r="M823" i="48"/>
  <c r="M792" i="47"/>
  <c r="N823" i="48"/>
  <c r="O823" i="48"/>
  <c r="M824" i="48"/>
  <c r="M793" i="47"/>
  <c r="N824" i="48"/>
  <c r="O824" i="48"/>
  <c r="M825" i="48"/>
  <c r="M794" i="47"/>
  <c r="N825" i="48"/>
  <c r="O825" i="48"/>
  <c r="M826" i="48"/>
  <c r="M795" i="47"/>
  <c r="N826" i="48"/>
  <c r="O826" i="48"/>
  <c r="M827" i="48"/>
  <c r="M796" i="47"/>
  <c r="N827" i="48"/>
  <c r="O827" i="48"/>
  <c r="M828" i="48"/>
  <c r="M797" i="47"/>
  <c r="N828" i="48"/>
  <c r="O828" i="48"/>
  <c r="M829" i="48"/>
  <c r="M798" i="47"/>
  <c r="N829" i="48"/>
  <c r="O829" i="48"/>
  <c r="M830" i="48"/>
  <c r="M799" i="47"/>
  <c r="N830" i="48"/>
  <c r="O830" i="48"/>
  <c r="M831" i="48"/>
  <c r="M800" i="47"/>
  <c r="N831" i="48"/>
  <c r="O831" i="48"/>
  <c r="M832" i="48"/>
  <c r="M801" i="47"/>
  <c r="N832" i="48"/>
  <c r="O832" i="48"/>
  <c r="M833" i="48"/>
  <c r="M802" i="47"/>
  <c r="N833" i="48"/>
  <c r="O833" i="48"/>
  <c r="M834" i="48"/>
  <c r="M803" i="47"/>
  <c r="N834" i="48"/>
  <c r="O834" i="48"/>
  <c r="M835" i="48"/>
  <c r="M804" i="47"/>
  <c r="N835" i="48"/>
  <c r="O835" i="48"/>
  <c r="M836" i="48"/>
  <c r="M805" i="47"/>
  <c r="N836" i="48"/>
  <c r="O836" i="48"/>
  <c r="M837" i="48"/>
  <c r="M806" i="47"/>
  <c r="N837" i="48"/>
  <c r="O837" i="48"/>
  <c r="M2" i="48"/>
  <c r="M307" i="47"/>
  <c r="N2" i="48"/>
  <c r="O2" i="48"/>
  <c r="L3" i="47"/>
  <c r="L4" i="47"/>
  <c r="L5" i="47"/>
  <c r="L6" i="47"/>
  <c r="L7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L140" i="47"/>
  <c r="L141" i="47"/>
  <c r="L142" i="47"/>
  <c r="L143" i="47"/>
  <c r="L144" i="47"/>
  <c r="L145" i="47"/>
  <c r="L146" i="47"/>
  <c r="L147" i="47"/>
  <c r="L148" i="47"/>
  <c r="L149" i="47"/>
  <c r="L150" i="47"/>
  <c r="L151" i="47"/>
  <c r="L152" i="47"/>
  <c r="L153" i="47"/>
  <c r="L154" i="47"/>
  <c r="L155" i="47"/>
  <c r="L156" i="47"/>
  <c r="L157" i="47"/>
  <c r="L158" i="47"/>
  <c r="L159" i="47"/>
  <c r="L160" i="47"/>
  <c r="L161" i="47"/>
  <c r="L162" i="47"/>
  <c r="L163" i="47"/>
  <c r="L164" i="47"/>
  <c r="L165" i="47"/>
  <c r="L166" i="47"/>
  <c r="L167" i="47"/>
  <c r="L168" i="47"/>
  <c r="L169" i="47"/>
  <c r="L170" i="47"/>
  <c r="L171" i="47"/>
  <c r="L172" i="47"/>
  <c r="L173" i="47"/>
  <c r="L174" i="47"/>
  <c r="L175" i="47"/>
  <c r="L176" i="47"/>
  <c r="L177" i="47"/>
  <c r="L178" i="47"/>
  <c r="L179" i="47"/>
  <c r="L180" i="47"/>
  <c r="L181" i="47"/>
  <c r="L182" i="47"/>
  <c r="L183" i="47"/>
  <c r="L184" i="47"/>
  <c r="L185" i="47"/>
  <c r="L186" i="47"/>
  <c r="L187" i="47"/>
  <c r="L188" i="47"/>
  <c r="L189" i="47"/>
  <c r="L190" i="47"/>
  <c r="L191" i="47"/>
  <c r="L192" i="47"/>
  <c r="L193" i="47"/>
  <c r="L194" i="47"/>
  <c r="L195" i="47"/>
  <c r="L196" i="47"/>
  <c r="L197" i="47"/>
  <c r="L198" i="47"/>
  <c r="L199" i="47"/>
  <c r="L200" i="47"/>
  <c r="L201" i="47"/>
  <c r="L202" i="47"/>
  <c r="L203" i="47"/>
  <c r="L204" i="47"/>
  <c r="L205" i="47"/>
  <c r="L206" i="47"/>
  <c r="L207" i="47"/>
  <c r="L208" i="47"/>
  <c r="L209" i="47"/>
  <c r="L210" i="47"/>
  <c r="L211" i="47"/>
  <c r="L212" i="47"/>
  <c r="L213" i="47"/>
  <c r="L214" i="47"/>
  <c r="L215" i="47"/>
  <c r="L216" i="47"/>
  <c r="L217" i="47"/>
  <c r="L218" i="47"/>
  <c r="L219" i="47"/>
  <c r="L220" i="47"/>
  <c r="L221" i="47"/>
  <c r="L222" i="47"/>
  <c r="L223" i="47"/>
  <c r="L224" i="47"/>
  <c r="L225" i="47"/>
  <c r="L226" i="47"/>
  <c r="L227" i="47"/>
  <c r="L228" i="47"/>
  <c r="L229" i="47"/>
  <c r="L230" i="47"/>
  <c r="L231" i="47"/>
  <c r="L232" i="47"/>
  <c r="L233" i="47"/>
  <c r="L234" i="47"/>
  <c r="L235" i="47"/>
  <c r="L236" i="47"/>
  <c r="L237" i="47"/>
  <c r="L238" i="47"/>
  <c r="L239" i="47"/>
  <c r="L240" i="47"/>
  <c r="L241" i="47"/>
  <c r="L242" i="47"/>
  <c r="L243" i="47"/>
  <c r="L244" i="47"/>
  <c r="L245" i="47"/>
  <c r="L246" i="47"/>
  <c r="L247" i="47"/>
  <c r="L248" i="47"/>
  <c r="L249" i="47"/>
  <c r="L250" i="47"/>
  <c r="L251" i="47"/>
  <c r="L252" i="47"/>
  <c r="L253" i="47"/>
  <c r="L254" i="47"/>
  <c r="L255" i="47"/>
  <c r="L256" i="47"/>
  <c r="L257" i="47"/>
  <c r="L258" i="47"/>
  <c r="L259" i="47"/>
  <c r="L260" i="47"/>
  <c r="L261" i="47"/>
  <c r="L262" i="47"/>
  <c r="L263" i="47"/>
  <c r="L264" i="47"/>
  <c r="L265" i="47"/>
  <c r="L266" i="47"/>
  <c r="L267" i="47"/>
  <c r="L268" i="47"/>
  <c r="L269" i="47"/>
  <c r="L270" i="47"/>
  <c r="L271" i="47"/>
  <c r="L272" i="47"/>
  <c r="L273" i="47"/>
  <c r="L274" i="47"/>
  <c r="L275" i="47"/>
  <c r="L276" i="47"/>
  <c r="L277" i="47"/>
  <c r="L278" i="47"/>
  <c r="L279" i="47"/>
  <c r="L280" i="47"/>
  <c r="L281" i="47"/>
  <c r="L282" i="47"/>
  <c r="L283" i="47"/>
  <c r="L284" i="47"/>
  <c r="L285" i="47"/>
  <c r="L286" i="47"/>
  <c r="L287" i="47"/>
  <c r="L288" i="47"/>
  <c r="L289" i="47"/>
  <c r="L290" i="47"/>
  <c r="L291" i="47"/>
  <c r="L292" i="47"/>
  <c r="L293" i="47"/>
  <c r="L294" i="47"/>
  <c r="L295" i="47"/>
  <c r="L296" i="47"/>
  <c r="L297" i="47"/>
  <c r="L298" i="47"/>
  <c r="L299" i="47"/>
  <c r="L300" i="47"/>
  <c r="L301" i="47"/>
  <c r="L302" i="47"/>
  <c r="L303" i="47"/>
  <c r="L304" i="47"/>
  <c r="L305" i="47"/>
  <c r="L306" i="47"/>
  <c r="L307" i="47"/>
  <c r="L308" i="47"/>
  <c r="L309" i="47"/>
  <c r="L310" i="47"/>
  <c r="L311" i="47"/>
  <c r="L312" i="47"/>
  <c r="L313" i="47"/>
  <c r="L314" i="47"/>
  <c r="L315" i="47"/>
  <c r="L316" i="47"/>
  <c r="L317" i="47"/>
  <c r="L318" i="47"/>
  <c r="L319" i="47"/>
  <c r="L320" i="47"/>
  <c r="L321" i="47"/>
  <c r="L322" i="47"/>
  <c r="L323" i="47"/>
  <c r="L324" i="47"/>
  <c r="L325" i="47"/>
  <c r="L326" i="47"/>
  <c r="L327" i="47"/>
  <c r="L328" i="47"/>
  <c r="L329" i="47"/>
  <c r="L330" i="47"/>
  <c r="L331" i="47"/>
  <c r="L332" i="47"/>
  <c r="L333" i="47"/>
  <c r="L334" i="47"/>
  <c r="L335" i="47"/>
  <c r="L336" i="47"/>
  <c r="L337" i="47"/>
  <c r="L338" i="47"/>
  <c r="L339" i="47"/>
  <c r="L340" i="47"/>
  <c r="L341" i="47"/>
  <c r="L342" i="47"/>
  <c r="L343" i="47"/>
  <c r="L344" i="47"/>
  <c r="L345" i="47"/>
  <c r="L346" i="47"/>
  <c r="L347" i="47"/>
  <c r="L348" i="47"/>
  <c r="L349" i="47"/>
  <c r="L350" i="47"/>
  <c r="L351" i="47"/>
  <c r="L352" i="47"/>
  <c r="L353" i="47"/>
  <c r="L354" i="47"/>
  <c r="L355" i="47"/>
  <c r="L356" i="47"/>
  <c r="L357" i="47"/>
  <c r="L358" i="47"/>
  <c r="L359" i="47"/>
  <c r="L360" i="47"/>
  <c r="L361" i="47"/>
  <c r="L362" i="47"/>
  <c r="L363" i="47"/>
  <c r="L364" i="47"/>
  <c r="L365" i="47"/>
  <c r="L366" i="47"/>
  <c r="L367" i="47"/>
  <c r="L368" i="47"/>
  <c r="L369" i="47"/>
  <c r="L370" i="47"/>
  <c r="L371" i="47"/>
  <c r="L372" i="47"/>
  <c r="L373" i="47"/>
  <c r="L374" i="47"/>
  <c r="L375" i="47"/>
  <c r="L376" i="47"/>
  <c r="L377" i="47"/>
  <c r="L378" i="47"/>
  <c r="L379" i="47"/>
  <c r="L380" i="47"/>
  <c r="L381" i="47"/>
  <c r="L382" i="47"/>
  <c r="L383" i="47"/>
  <c r="L384" i="47"/>
  <c r="L385" i="47"/>
  <c r="L386" i="47"/>
  <c r="L387" i="47"/>
  <c r="L388" i="47"/>
  <c r="L389" i="47"/>
  <c r="L390" i="47"/>
  <c r="L391" i="47"/>
  <c r="L392" i="47"/>
  <c r="L393" i="47"/>
  <c r="L394" i="47"/>
  <c r="L395" i="47"/>
  <c r="L396" i="47"/>
  <c r="L397" i="47"/>
  <c r="L398" i="47"/>
  <c r="L399" i="47"/>
  <c r="L400" i="47"/>
  <c r="L401" i="47"/>
  <c r="L402" i="47"/>
  <c r="L403" i="47"/>
  <c r="L404" i="47"/>
  <c r="L405" i="47"/>
  <c r="L406" i="47"/>
  <c r="L407" i="47"/>
  <c r="L408" i="47"/>
  <c r="L409" i="47"/>
  <c r="L410" i="47"/>
  <c r="L411" i="47"/>
  <c r="L412" i="47"/>
  <c r="L413" i="47"/>
  <c r="L414" i="47"/>
  <c r="L415" i="47"/>
  <c r="L416" i="47"/>
  <c r="L417" i="47"/>
  <c r="L418" i="47"/>
  <c r="L419" i="47"/>
  <c r="L420" i="47"/>
  <c r="L421" i="47"/>
  <c r="L422" i="47"/>
  <c r="L423" i="47"/>
  <c r="L424" i="47"/>
  <c r="L425" i="47"/>
  <c r="L426" i="47"/>
  <c r="L427" i="47"/>
  <c r="L428" i="47"/>
  <c r="L429" i="47"/>
  <c r="L430" i="47"/>
  <c r="L431" i="47"/>
  <c r="L432" i="47"/>
  <c r="L433" i="47"/>
  <c r="L434" i="47"/>
  <c r="L435" i="47"/>
  <c r="L436" i="47"/>
  <c r="L437" i="47"/>
  <c r="L438" i="47"/>
  <c r="L439" i="47"/>
  <c r="L440" i="47"/>
  <c r="L441" i="47"/>
  <c r="L442" i="47"/>
  <c r="L443" i="47"/>
  <c r="L444" i="47"/>
  <c r="L445" i="47"/>
  <c r="L446" i="47"/>
  <c r="L447" i="47"/>
  <c r="L448" i="47"/>
  <c r="L449" i="47"/>
  <c r="L450" i="47"/>
  <c r="L451" i="47"/>
  <c r="L452" i="47"/>
  <c r="L453" i="47"/>
  <c r="L454" i="47"/>
  <c r="L455" i="47"/>
  <c r="L456" i="47"/>
  <c r="L457" i="47"/>
  <c r="L458" i="47"/>
  <c r="L459" i="47"/>
  <c r="L460" i="47"/>
  <c r="L461" i="47"/>
  <c r="L462" i="47"/>
  <c r="L463" i="47"/>
  <c r="L464" i="47"/>
  <c r="L465" i="47"/>
  <c r="L466" i="47"/>
  <c r="L467" i="47"/>
  <c r="L468" i="47"/>
  <c r="L469" i="47"/>
  <c r="L470" i="47"/>
  <c r="L471" i="47"/>
  <c r="L472" i="47"/>
  <c r="L473" i="47"/>
  <c r="L474" i="47"/>
  <c r="L475" i="47"/>
  <c r="L476" i="47"/>
  <c r="L477" i="47"/>
  <c r="L478" i="47"/>
  <c r="L479" i="47"/>
  <c r="L480" i="47"/>
  <c r="L481" i="47"/>
  <c r="L482" i="47"/>
  <c r="L483" i="47"/>
  <c r="L484" i="47"/>
  <c r="L485" i="47"/>
  <c r="L486" i="47"/>
  <c r="L487" i="47"/>
  <c r="L488" i="47"/>
  <c r="L489" i="47"/>
  <c r="L490" i="47"/>
  <c r="L491" i="47"/>
  <c r="L492" i="47"/>
  <c r="L493" i="47"/>
  <c r="L494" i="47"/>
  <c r="L495" i="47"/>
  <c r="L496" i="47"/>
  <c r="L497" i="47"/>
  <c r="L498" i="47"/>
  <c r="L499" i="47"/>
  <c r="L500" i="47"/>
  <c r="L501" i="47"/>
  <c r="L502" i="47"/>
  <c r="L503" i="47"/>
  <c r="L504" i="47"/>
  <c r="L505" i="47"/>
  <c r="L506" i="47"/>
  <c r="L507" i="47"/>
  <c r="L508" i="47"/>
  <c r="L509" i="47"/>
  <c r="L510" i="47"/>
  <c r="L511" i="47"/>
  <c r="L512" i="47"/>
  <c r="L513" i="47"/>
  <c r="L514" i="47"/>
  <c r="L515" i="47"/>
  <c r="L516" i="47"/>
  <c r="L517" i="47"/>
  <c r="L518" i="47"/>
  <c r="L519" i="47"/>
  <c r="L520" i="47"/>
  <c r="L521" i="47"/>
  <c r="L522" i="47"/>
  <c r="L523" i="47"/>
  <c r="L524" i="47"/>
  <c r="L525" i="47"/>
  <c r="L526" i="47"/>
  <c r="L527" i="47"/>
  <c r="L528" i="47"/>
  <c r="L529" i="47"/>
  <c r="L530" i="47"/>
  <c r="L531" i="47"/>
  <c r="L532" i="47"/>
  <c r="L533" i="47"/>
  <c r="L534" i="47"/>
  <c r="L535" i="47"/>
  <c r="L536" i="47"/>
  <c r="L537" i="47"/>
  <c r="L538" i="47"/>
  <c r="L539" i="47"/>
  <c r="L540" i="47"/>
  <c r="L541" i="47"/>
  <c r="L542" i="47"/>
  <c r="L543" i="47"/>
  <c r="L544" i="47"/>
  <c r="L545" i="47"/>
  <c r="L546" i="47"/>
  <c r="L547" i="47"/>
  <c r="L548" i="47"/>
  <c r="L549" i="47"/>
  <c r="L550" i="47"/>
  <c r="L551" i="47"/>
  <c r="L552" i="47"/>
  <c r="L553" i="47"/>
  <c r="L554" i="47"/>
  <c r="L555" i="47"/>
  <c r="L556" i="47"/>
  <c r="L557" i="47"/>
  <c r="L558" i="47"/>
  <c r="L559" i="47"/>
  <c r="L560" i="47"/>
  <c r="L561" i="47"/>
  <c r="L562" i="47"/>
  <c r="L563" i="47"/>
  <c r="L564" i="47"/>
  <c r="L565" i="47"/>
  <c r="L566" i="47"/>
  <c r="L567" i="47"/>
  <c r="L568" i="47"/>
  <c r="L569" i="47"/>
  <c r="L570" i="47"/>
  <c r="L571" i="47"/>
  <c r="L572" i="47"/>
  <c r="L573" i="47"/>
  <c r="L574" i="47"/>
  <c r="L575" i="47"/>
  <c r="L576" i="47"/>
  <c r="L577" i="47"/>
  <c r="L578" i="47"/>
  <c r="L579" i="47"/>
  <c r="L580" i="47"/>
  <c r="L581" i="47"/>
  <c r="L582" i="47"/>
  <c r="L583" i="47"/>
  <c r="L584" i="47"/>
  <c r="L585" i="47"/>
  <c r="L586" i="47"/>
  <c r="L587" i="47"/>
  <c r="L588" i="47"/>
  <c r="L589" i="47"/>
  <c r="L590" i="47"/>
  <c r="L591" i="47"/>
  <c r="L592" i="47"/>
  <c r="L593" i="47"/>
  <c r="L594" i="47"/>
  <c r="L595" i="47"/>
  <c r="L596" i="47"/>
  <c r="L597" i="47"/>
  <c r="L598" i="47"/>
  <c r="L599" i="47"/>
  <c r="L600" i="47"/>
  <c r="L601" i="47"/>
  <c r="L602" i="47"/>
  <c r="L603" i="47"/>
  <c r="L604" i="47"/>
  <c r="L605" i="47"/>
  <c r="L606" i="47"/>
  <c r="L607" i="47"/>
  <c r="L608" i="47"/>
  <c r="L609" i="47"/>
  <c r="L610" i="47"/>
  <c r="L611" i="47"/>
  <c r="L612" i="47"/>
  <c r="L613" i="47"/>
  <c r="L614" i="47"/>
  <c r="L615" i="47"/>
  <c r="L616" i="47"/>
  <c r="L617" i="47"/>
  <c r="L618" i="47"/>
  <c r="L619" i="47"/>
  <c r="L620" i="47"/>
  <c r="L621" i="47"/>
  <c r="L622" i="47"/>
  <c r="L623" i="47"/>
  <c r="L624" i="47"/>
  <c r="L625" i="47"/>
  <c r="L626" i="47"/>
  <c r="L627" i="47"/>
  <c r="L628" i="47"/>
  <c r="L629" i="47"/>
  <c r="L630" i="47"/>
  <c r="L631" i="47"/>
  <c r="L632" i="47"/>
  <c r="L633" i="47"/>
  <c r="L634" i="47"/>
  <c r="L635" i="47"/>
  <c r="L636" i="47"/>
  <c r="L637" i="47"/>
  <c r="L638" i="47"/>
  <c r="L639" i="47"/>
  <c r="L640" i="47"/>
  <c r="L641" i="47"/>
  <c r="L642" i="47"/>
  <c r="L643" i="47"/>
  <c r="L644" i="47"/>
  <c r="L645" i="47"/>
  <c r="L646" i="47"/>
  <c r="L647" i="47"/>
  <c r="L648" i="47"/>
  <c r="L649" i="47"/>
  <c r="L650" i="47"/>
  <c r="L651" i="47"/>
  <c r="L652" i="47"/>
  <c r="L653" i="47"/>
  <c r="L654" i="47"/>
  <c r="L655" i="47"/>
  <c r="L656" i="47"/>
  <c r="L657" i="47"/>
  <c r="L658" i="47"/>
  <c r="L659" i="47"/>
  <c r="L660" i="47"/>
  <c r="L661" i="47"/>
  <c r="L662" i="47"/>
  <c r="L663" i="47"/>
  <c r="L664" i="47"/>
  <c r="L665" i="47"/>
  <c r="L666" i="47"/>
  <c r="L667" i="47"/>
  <c r="L668" i="47"/>
  <c r="L669" i="47"/>
  <c r="L670" i="47"/>
  <c r="L671" i="47"/>
  <c r="L672" i="47"/>
  <c r="L673" i="47"/>
  <c r="L674" i="47"/>
  <c r="L675" i="47"/>
  <c r="L676" i="47"/>
  <c r="L677" i="47"/>
  <c r="L678" i="47"/>
  <c r="L679" i="47"/>
  <c r="L680" i="47"/>
  <c r="L681" i="47"/>
  <c r="L682" i="47"/>
  <c r="L683" i="47"/>
  <c r="L684" i="47"/>
  <c r="L685" i="47"/>
  <c r="L686" i="47"/>
  <c r="L687" i="47"/>
  <c r="L688" i="47"/>
  <c r="L689" i="47"/>
  <c r="L690" i="47"/>
  <c r="L691" i="47"/>
  <c r="L692" i="47"/>
  <c r="L693" i="47"/>
  <c r="L694" i="47"/>
  <c r="L695" i="47"/>
  <c r="L696" i="47"/>
  <c r="L697" i="47"/>
  <c r="L698" i="47"/>
  <c r="L699" i="47"/>
  <c r="L700" i="47"/>
  <c r="L701" i="47"/>
  <c r="L702" i="47"/>
  <c r="L703" i="47"/>
  <c r="L704" i="47"/>
  <c r="L705" i="47"/>
  <c r="L706" i="47"/>
  <c r="L707" i="47"/>
  <c r="L708" i="47"/>
  <c r="L709" i="47"/>
  <c r="L710" i="47"/>
  <c r="L711" i="47"/>
  <c r="L712" i="47"/>
  <c r="L713" i="47"/>
  <c r="L714" i="47"/>
  <c r="L715" i="47"/>
  <c r="L716" i="47"/>
  <c r="L717" i="47"/>
  <c r="L718" i="47"/>
  <c r="L719" i="47"/>
  <c r="L720" i="47"/>
  <c r="L721" i="47"/>
  <c r="L722" i="47"/>
  <c r="L723" i="47"/>
  <c r="L724" i="47"/>
  <c r="L725" i="47"/>
  <c r="L726" i="47"/>
  <c r="L727" i="47"/>
  <c r="L728" i="47"/>
  <c r="L729" i="47"/>
  <c r="L730" i="47"/>
  <c r="L731" i="47"/>
  <c r="L732" i="47"/>
  <c r="L733" i="47"/>
  <c r="L734" i="47"/>
  <c r="L735" i="47"/>
  <c r="L736" i="47"/>
  <c r="L737" i="47"/>
  <c r="L738" i="47"/>
  <c r="L739" i="47"/>
  <c r="L740" i="47"/>
  <c r="L741" i="47"/>
  <c r="L742" i="47"/>
  <c r="L743" i="47"/>
  <c r="L744" i="47"/>
  <c r="L745" i="47"/>
  <c r="L746" i="47"/>
  <c r="L747" i="47"/>
  <c r="L748" i="47"/>
  <c r="L749" i="47"/>
  <c r="L750" i="47"/>
  <c r="L751" i="47"/>
  <c r="L752" i="47"/>
  <c r="L753" i="47"/>
  <c r="L754" i="47"/>
  <c r="L755" i="47"/>
  <c r="L756" i="47"/>
  <c r="L757" i="47"/>
  <c r="L758" i="47"/>
  <c r="L759" i="47"/>
  <c r="L760" i="47"/>
  <c r="L761" i="47"/>
  <c r="L762" i="47"/>
  <c r="L763" i="47"/>
  <c r="L764" i="47"/>
  <c r="L765" i="47"/>
  <c r="L766" i="47"/>
  <c r="L767" i="47"/>
  <c r="L768" i="47"/>
  <c r="L769" i="47"/>
  <c r="L770" i="47"/>
  <c r="L771" i="47"/>
  <c r="L772" i="47"/>
  <c r="L773" i="47"/>
  <c r="L774" i="47"/>
  <c r="L775" i="47"/>
  <c r="L776" i="47"/>
  <c r="L777" i="47"/>
  <c r="L778" i="47"/>
  <c r="L779" i="47"/>
  <c r="L780" i="47"/>
  <c r="L781" i="47"/>
  <c r="L782" i="47"/>
  <c r="L783" i="47"/>
  <c r="L784" i="47"/>
  <c r="L785" i="47"/>
  <c r="L786" i="47"/>
  <c r="L787" i="47"/>
  <c r="L788" i="47"/>
  <c r="L789" i="47"/>
  <c r="L790" i="47"/>
  <c r="L791" i="47"/>
  <c r="L792" i="47"/>
  <c r="L793" i="47"/>
  <c r="L794" i="47"/>
  <c r="L795" i="47"/>
  <c r="L796" i="47"/>
  <c r="L797" i="47"/>
  <c r="L798" i="47"/>
  <c r="L799" i="47"/>
  <c r="L800" i="47"/>
  <c r="L801" i="47"/>
  <c r="L802" i="47"/>
  <c r="L803" i="47"/>
  <c r="L804" i="47"/>
  <c r="L805" i="47"/>
  <c r="L806" i="47"/>
  <c r="L2" i="47"/>
  <c r="O2" i="47"/>
  <c r="P3" i="47"/>
  <c r="P4" i="47"/>
  <c r="P5" i="47"/>
  <c r="P6" i="47"/>
  <c r="P7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P21" i="47"/>
  <c r="P22" i="47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36" i="47"/>
  <c r="P37" i="47"/>
  <c r="P38" i="47"/>
  <c r="P39" i="47"/>
  <c r="P40" i="47"/>
  <c r="P41" i="47"/>
  <c r="P42" i="47"/>
  <c r="P43" i="47"/>
  <c r="P44" i="47"/>
  <c r="P45" i="47"/>
  <c r="P46" i="47"/>
  <c r="P47" i="47"/>
  <c r="P48" i="47"/>
  <c r="P49" i="47"/>
  <c r="P50" i="47"/>
  <c r="P51" i="47"/>
  <c r="P52" i="47"/>
  <c r="P53" i="47"/>
  <c r="P54" i="47"/>
  <c r="P55" i="47"/>
  <c r="P56" i="47"/>
  <c r="P57" i="47"/>
  <c r="P58" i="47"/>
  <c r="P59" i="47"/>
  <c r="P60" i="47"/>
  <c r="P61" i="47"/>
  <c r="P62" i="47"/>
  <c r="P63" i="47"/>
  <c r="P64" i="47"/>
  <c r="P65" i="47"/>
  <c r="P66" i="47"/>
  <c r="P67" i="47"/>
  <c r="P68" i="47"/>
  <c r="P69" i="47"/>
  <c r="P70" i="47"/>
  <c r="P71" i="47"/>
  <c r="P72" i="47"/>
  <c r="P73" i="47"/>
  <c r="P74" i="47"/>
  <c r="P75" i="47"/>
  <c r="P76" i="47"/>
  <c r="P77" i="47"/>
  <c r="P78" i="47"/>
  <c r="P79" i="47"/>
  <c r="P80" i="47"/>
  <c r="P81" i="47"/>
  <c r="P82" i="47"/>
  <c r="P83" i="47"/>
  <c r="P84" i="47"/>
  <c r="P85" i="47"/>
  <c r="P86" i="47"/>
  <c r="P87" i="47"/>
  <c r="P88" i="47"/>
  <c r="P89" i="47"/>
  <c r="P90" i="47"/>
  <c r="P91" i="47"/>
  <c r="P92" i="47"/>
  <c r="P93" i="47"/>
  <c r="P94" i="47"/>
  <c r="P95" i="47"/>
  <c r="P96" i="47"/>
  <c r="P97" i="47"/>
  <c r="P98" i="47"/>
  <c r="P99" i="47"/>
  <c r="P100" i="47"/>
  <c r="P101" i="47"/>
  <c r="P102" i="47"/>
  <c r="P103" i="47"/>
  <c r="P104" i="47"/>
  <c r="P105" i="47"/>
  <c r="P106" i="47"/>
  <c r="P107" i="47"/>
  <c r="P108" i="47"/>
  <c r="P109" i="47"/>
  <c r="P110" i="47"/>
  <c r="P111" i="47"/>
  <c r="P112" i="47"/>
  <c r="P113" i="47"/>
  <c r="P114" i="47"/>
  <c r="P115" i="47"/>
  <c r="P116" i="47"/>
  <c r="P117" i="47"/>
  <c r="P118" i="47"/>
  <c r="P119" i="47"/>
  <c r="P120" i="47"/>
  <c r="P121" i="47"/>
  <c r="P122" i="47"/>
  <c r="P123" i="47"/>
  <c r="P124" i="47"/>
  <c r="P125" i="47"/>
  <c r="P126" i="47"/>
  <c r="P127" i="47"/>
  <c r="P128" i="47"/>
  <c r="P129" i="47"/>
  <c r="P130" i="47"/>
  <c r="P131" i="47"/>
  <c r="P132" i="47"/>
  <c r="P133" i="47"/>
  <c r="P134" i="47"/>
  <c r="P135" i="47"/>
  <c r="P136" i="47"/>
  <c r="P137" i="47"/>
  <c r="P138" i="47"/>
  <c r="P139" i="47"/>
  <c r="P140" i="47"/>
  <c r="P141" i="47"/>
  <c r="P142" i="47"/>
  <c r="P143" i="47"/>
  <c r="P144" i="47"/>
  <c r="P145" i="47"/>
  <c r="P146" i="47"/>
  <c r="P147" i="47"/>
  <c r="P148" i="47"/>
  <c r="P149" i="47"/>
  <c r="P150" i="47"/>
  <c r="P151" i="47"/>
  <c r="P152" i="47"/>
  <c r="P153" i="47"/>
  <c r="P154" i="47"/>
  <c r="P155" i="47"/>
  <c r="P156" i="47"/>
  <c r="P157" i="47"/>
  <c r="P158" i="47"/>
  <c r="P159" i="47"/>
  <c r="P160" i="47"/>
  <c r="P161" i="47"/>
  <c r="P162" i="47"/>
  <c r="P163" i="47"/>
  <c r="P164" i="47"/>
  <c r="P165" i="47"/>
  <c r="P166" i="47"/>
  <c r="P167" i="47"/>
  <c r="P168" i="47"/>
  <c r="P169" i="47"/>
  <c r="P170" i="47"/>
  <c r="P171" i="47"/>
  <c r="P172" i="47"/>
  <c r="P173" i="47"/>
  <c r="P174" i="47"/>
  <c r="P175" i="47"/>
  <c r="P176" i="47"/>
  <c r="P177" i="47"/>
  <c r="P178" i="47"/>
  <c r="P179" i="47"/>
  <c r="P180" i="47"/>
  <c r="P181" i="47"/>
  <c r="P182" i="47"/>
  <c r="P183" i="47"/>
  <c r="P184" i="47"/>
  <c r="P185" i="47"/>
  <c r="P186" i="47"/>
  <c r="P187" i="47"/>
  <c r="P188" i="47"/>
  <c r="P189" i="47"/>
  <c r="P190" i="47"/>
  <c r="P191" i="47"/>
  <c r="P192" i="47"/>
  <c r="P193" i="47"/>
  <c r="P194" i="47"/>
  <c r="P195" i="47"/>
  <c r="P196" i="47"/>
  <c r="P197" i="47"/>
  <c r="P198" i="47"/>
  <c r="P199" i="47"/>
  <c r="P200" i="47"/>
  <c r="P201" i="47"/>
  <c r="P202" i="47"/>
  <c r="P203" i="47"/>
  <c r="P204" i="47"/>
  <c r="P205" i="47"/>
  <c r="P206" i="47"/>
  <c r="P207" i="47"/>
  <c r="P208" i="47"/>
  <c r="P209" i="47"/>
  <c r="P210" i="47"/>
  <c r="P211" i="47"/>
  <c r="P212" i="47"/>
  <c r="P213" i="47"/>
  <c r="P214" i="47"/>
  <c r="P215" i="47"/>
  <c r="P216" i="47"/>
  <c r="P217" i="47"/>
  <c r="P218" i="47"/>
  <c r="P219" i="47"/>
  <c r="P220" i="47"/>
  <c r="P221" i="47"/>
  <c r="P222" i="47"/>
  <c r="P223" i="47"/>
  <c r="P224" i="47"/>
  <c r="P225" i="47"/>
  <c r="P226" i="47"/>
  <c r="P227" i="47"/>
  <c r="P228" i="47"/>
  <c r="P229" i="47"/>
  <c r="P230" i="47"/>
  <c r="P231" i="47"/>
  <c r="P232" i="47"/>
  <c r="P233" i="47"/>
  <c r="P234" i="47"/>
  <c r="P235" i="47"/>
  <c r="P236" i="47"/>
  <c r="P237" i="47"/>
  <c r="P238" i="47"/>
  <c r="P239" i="47"/>
  <c r="P240" i="47"/>
  <c r="P241" i="47"/>
  <c r="P242" i="47"/>
  <c r="P243" i="47"/>
  <c r="P244" i="47"/>
  <c r="P245" i="47"/>
  <c r="P246" i="47"/>
  <c r="P247" i="47"/>
  <c r="P248" i="47"/>
  <c r="P249" i="47"/>
  <c r="P250" i="47"/>
  <c r="P251" i="47"/>
  <c r="P252" i="47"/>
  <c r="P253" i="47"/>
  <c r="P254" i="47"/>
  <c r="P255" i="47"/>
  <c r="P256" i="47"/>
  <c r="P257" i="47"/>
  <c r="P258" i="47"/>
  <c r="P259" i="47"/>
  <c r="P260" i="47"/>
  <c r="P261" i="47"/>
  <c r="P262" i="47"/>
  <c r="P263" i="47"/>
  <c r="P264" i="47"/>
  <c r="P265" i="47"/>
  <c r="P266" i="47"/>
  <c r="P267" i="47"/>
  <c r="P268" i="47"/>
  <c r="P269" i="47"/>
  <c r="P270" i="47"/>
  <c r="P271" i="47"/>
  <c r="P272" i="47"/>
  <c r="P273" i="47"/>
  <c r="P274" i="47"/>
  <c r="P275" i="47"/>
  <c r="P276" i="47"/>
  <c r="P277" i="47"/>
  <c r="P278" i="47"/>
  <c r="P279" i="47"/>
  <c r="P280" i="47"/>
  <c r="P281" i="47"/>
  <c r="P282" i="47"/>
  <c r="P283" i="47"/>
  <c r="P284" i="47"/>
  <c r="P285" i="47"/>
  <c r="P286" i="47"/>
  <c r="P287" i="47"/>
  <c r="P288" i="47"/>
  <c r="P289" i="47"/>
  <c r="P290" i="47"/>
  <c r="P291" i="47"/>
  <c r="P292" i="47"/>
  <c r="P293" i="47"/>
  <c r="P294" i="47"/>
  <c r="P295" i="47"/>
  <c r="P296" i="47"/>
  <c r="P297" i="47"/>
  <c r="P298" i="47"/>
  <c r="P299" i="47"/>
  <c r="P300" i="47"/>
  <c r="P301" i="47"/>
  <c r="P302" i="47"/>
  <c r="P303" i="47"/>
  <c r="P304" i="47"/>
  <c r="P305" i="47"/>
  <c r="P306" i="47"/>
  <c r="P307" i="47"/>
  <c r="P308" i="47"/>
  <c r="P309" i="47"/>
  <c r="P310" i="47"/>
  <c r="P311" i="47"/>
  <c r="P312" i="47"/>
  <c r="P313" i="47"/>
  <c r="P314" i="47"/>
  <c r="P315" i="47"/>
  <c r="P316" i="47"/>
  <c r="P317" i="47"/>
  <c r="P318" i="47"/>
  <c r="P319" i="47"/>
  <c r="P320" i="47"/>
  <c r="P321" i="47"/>
  <c r="P322" i="47"/>
  <c r="P323" i="47"/>
  <c r="P324" i="47"/>
  <c r="P325" i="47"/>
  <c r="P326" i="47"/>
  <c r="P327" i="47"/>
  <c r="P328" i="47"/>
  <c r="P329" i="47"/>
  <c r="P330" i="47"/>
  <c r="P331" i="47"/>
  <c r="P332" i="47"/>
  <c r="P333" i="47"/>
  <c r="P334" i="47"/>
  <c r="P335" i="47"/>
  <c r="P336" i="47"/>
  <c r="P337" i="47"/>
  <c r="P338" i="47"/>
  <c r="P339" i="47"/>
  <c r="P340" i="47"/>
  <c r="P341" i="47"/>
  <c r="P342" i="47"/>
  <c r="P343" i="47"/>
  <c r="P344" i="47"/>
  <c r="P345" i="47"/>
  <c r="P346" i="47"/>
  <c r="P347" i="47"/>
  <c r="P348" i="47"/>
  <c r="P349" i="47"/>
  <c r="P350" i="47"/>
  <c r="P351" i="47"/>
  <c r="P352" i="47"/>
  <c r="P353" i="47"/>
  <c r="P354" i="47"/>
  <c r="P355" i="47"/>
  <c r="P356" i="47"/>
  <c r="P357" i="47"/>
  <c r="P358" i="47"/>
  <c r="P359" i="47"/>
  <c r="P360" i="47"/>
  <c r="P361" i="47"/>
  <c r="P362" i="47"/>
  <c r="P363" i="47"/>
  <c r="P364" i="47"/>
  <c r="P365" i="47"/>
  <c r="P366" i="47"/>
  <c r="P367" i="47"/>
  <c r="P368" i="47"/>
  <c r="P369" i="47"/>
  <c r="P370" i="47"/>
  <c r="P371" i="47"/>
  <c r="P372" i="47"/>
  <c r="P373" i="47"/>
  <c r="P374" i="47"/>
  <c r="P375" i="47"/>
  <c r="P376" i="47"/>
  <c r="P377" i="47"/>
  <c r="P378" i="47"/>
  <c r="P379" i="47"/>
  <c r="P380" i="47"/>
  <c r="P381" i="47"/>
  <c r="P382" i="47"/>
  <c r="P383" i="47"/>
  <c r="P384" i="47"/>
  <c r="P385" i="47"/>
  <c r="P386" i="47"/>
  <c r="P387" i="47"/>
  <c r="P388" i="47"/>
  <c r="P389" i="47"/>
  <c r="P390" i="47"/>
  <c r="P391" i="47"/>
  <c r="P392" i="47"/>
  <c r="P393" i="47"/>
  <c r="P394" i="47"/>
  <c r="P395" i="47"/>
  <c r="P396" i="47"/>
  <c r="P397" i="47"/>
  <c r="P398" i="47"/>
  <c r="P399" i="47"/>
  <c r="P400" i="47"/>
  <c r="P401" i="47"/>
  <c r="P402" i="47"/>
  <c r="P403" i="47"/>
  <c r="P404" i="47"/>
  <c r="P405" i="47"/>
  <c r="P406" i="47"/>
  <c r="P407" i="47"/>
  <c r="P408" i="47"/>
  <c r="P409" i="47"/>
  <c r="P410" i="47"/>
  <c r="P411" i="47"/>
  <c r="P412" i="47"/>
  <c r="P413" i="47"/>
  <c r="P414" i="47"/>
  <c r="P415" i="47"/>
  <c r="P416" i="47"/>
  <c r="P417" i="47"/>
  <c r="P418" i="47"/>
  <c r="P419" i="47"/>
  <c r="P420" i="47"/>
  <c r="P421" i="47"/>
  <c r="P422" i="47"/>
  <c r="P423" i="47"/>
  <c r="P424" i="47"/>
  <c r="P425" i="47"/>
  <c r="P426" i="47"/>
  <c r="P427" i="47"/>
  <c r="P428" i="47"/>
  <c r="P429" i="47"/>
  <c r="P430" i="47"/>
  <c r="P431" i="47"/>
  <c r="P432" i="47"/>
  <c r="P433" i="47"/>
  <c r="P434" i="47"/>
  <c r="P435" i="47"/>
  <c r="P436" i="47"/>
  <c r="P437" i="47"/>
  <c r="P438" i="47"/>
  <c r="P439" i="47"/>
  <c r="P440" i="47"/>
  <c r="P441" i="47"/>
  <c r="P442" i="47"/>
  <c r="P443" i="47"/>
  <c r="P444" i="47"/>
  <c r="P445" i="47"/>
  <c r="P446" i="47"/>
  <c r="P447" i="47"/>
  <c r="P448" i="47"/>
  <c r="P449" i="47"/>
  <c r="P450" i="47"/>
  <c r="P451" i="47"/>
  <c r="P452" i="47"/>
  <c r="P453" i="47"/>
  <c r="P454" i="47"/>
  <c r="P455" i="47"/>
  <c r="P456" i="47"/>
  <c r="P457" i="47"/>
  <c r="P458" i="47"/>
  <c r="P459" i="47"/>
  <c r="P460" i="47"/>
  <c r="P461" i="47"/>
  <c r="P462" i="47"/>
  <c r="P463" i="47"/>
  <c r="P464" i="47"/>
  <c r="P465" i="47"/>
  <c r="P466" i="47"/>
  <c r="P467" i="47"/>
  <c r="P468" i="47"/>
  <c r="P469" i="47"/>
  <c r="P470" i="47"/>
  <c r="P471" i="47"/>
  <c r="P472" i="47"/>
  <c r="P473" i="47"/>
  <c r="P474" i="47"/>
  <c r="P475" i="47"/>
  <c r="P476" i="47"/>
  <c r="P477" i="47"/>
  <c r="P478" i="47"/>
  <c r="P479" i="47"/>
  <c r="P480" i="47"/>
  <c r="P481" i="47"/>
  <c r="P482" i="47"/>
  <c r="P483" i="47"/>
  <c r="P484" i="47"/>
  <c r="P485" i="47"/>
  <c r="P486" i="47"/>
  <c r="P487" i="47"/>
  <c r="P488" i="47"/>
  <c r="P489" i="47"/>
  <c r="P490" i="47"/>
  <c r="P491" i="47"/>
  <c r="P492" i="47"/>
  <c r="P493" i="47"/>
  <c r="P494" i="47"/>
  <c r="P495" i="47"/>
  <c r="P496" i="47"/>
  <c r="P497" i="47"/>
  <c r="P498" i="47"/>
  <c r="P499" i="47"/>
  <c r="P500" i="47"/>
  <c r="P501" i="47"/>
  <c r="P502" i="47"/>
  <c r="P503" i="47"/>
  <c r="P504" i="47"/>
  <c r="P505" i="47"/>
  <c r="P506" i="47"/>
  <c r="P507" i="47"/>
  <c r="P508" i="47"/>
  <c r="P509" i="47"/>
  <c r="P510" i="47"/>
  <c r="P511" i="47"/>
  <c r="P512" i="47"/>
  <c r="P513" i="47"/>
  <c r="P514" i="47"/>
  <c r="P515" i="47"/>
  <c r="P516" i="47"/>
  <c r="P517" i="47"/>
  <c r="P518" i="47"/>
  <c r="P519" i="47"/>
  <c r="P520" i="47"/>
  <c r="P521" i="47"/>
  <c r="P522" i="47"/>
  <c r="P523" i="47"/>
  <c r="P524" i="47"/>
  <c r="P525" i="47"/>
  <c r="P526" i="47"/>
  <c r="P527" i="47"/>
  <c r="P528" i="47"/>
  <c r="P529" i="47"/>
  <c r="P530" i="47"/>
  <c r="P531" i="47"/>
  <c r="P532" i="47"/>
  <c r="P533" i="47"/>
  <c r="P534" i="47"/>
  <c r="P535" i="47"/>
  <c r="P536" i="47"/>
  <c r="P537" i="47"/>
  <c r="P538" i="47"/>
  <c r="P539" i="47"/>
  <c r="P540" i="47"/>
  <c r="P541" i="47"/>
  <c r="P542" i="47"/>
  <c r="P543" i="47"/>
  <c r="P544" i="47"/>
  <c r="P545" i="47"/>
  <c r="P546" i="47"/>
  <c r="P547" i="47"/>
  <c r="P548" i="47"/>
  <c r="P549" i="47"/>
  <c r="P550" i="47"/>
  <c r="P551" i="47"/>
  <c r="P552" i="47"/>
  <c r="P553" i="47"/>
  <c r="P554" i="47"/>
  <c r="P555" i="47"/>
  <c r="P556" i="47"/>
  <c r="P557" i="47"/>
  <c r="P558" i="47"/>
  <c r="P559" i="47"/>
  <c r="P560" i="47"/>
  <c r="P561" i="47"/>
  <c r="P562" i="47"/>
  <c r="P563" i="47"/>
  <c r="P564" i="47"/>
  <c r="P565" i="47"/>
  <c r="P566" i="47"/>
  <c r="P567" i="47"/>
  <c r="P568" i="47"/>
  <c r="P569" i="47"/>
  <c r="P570" i="47"/>
  <c r="P571" i="47"/>
  <c r="P572" i="47"/>
  <c r="P573" i="47"/>
  <c r="P574" i="47"/>
  <c r="P575" i="47"/>
  <c r="P576" i="47"/>
  <c r="P577" i="47"/>
  <c r="P578" i="47"/>
  <c r="P579" i="47"/>
  <c r="P580" i="47"/>
  <c r="P581" i="47"/>
  <c r="P582" i="47"/>
  <c r="P583" i="47"/>
  <c r="P584" i="47"/>
  <c r="P585" i="47"/>
  <c r="P586" i="47"/>
  <c r="P587" i="47"/>
  <c r="P588" i="47"/>
  <c r="P589" i="47"/>
  <c r="P590" i="47"/>
  <c r="P591" i="47"/>
  <c r="P592" i="47"/>
  <c r="P593" i="47"/>
  <c r="P594" i="47"/>
  <c r="P595" i="47"/>
  <c r="P596" i="47"/>
  <c r="P597" i="47"/>
  <c r="P598" i="47"/>
  <c r="P599" i="47"/>
  <c r="P600" i="47"/>
  <c r="P601" i="47"/>
  <c r="P602" i="47"/>
  <c r="P603" i="47"/>
  <c r="P604" i="47"/>
  <c r="P605" i="47"/>
  <c r="P606" i="47"/>
  <c r="P607" i="47"/>
  <c r="P608" i="47"/>
  <c r="P609" i="47"/>
  <c r="P610" i="47"/>
  <c r="P611" i="47"/>
  <c r="P612" i="47"/>
  <c r="P613" i="47"/>
  <c r="P614" i="47"/>
  <c r="P615" i="47"/>
  <c r="P616" i="47"/>
  <c r="P617" i="47"/>
  <c r="P618" i="47"/>
  <c r="P619" i="47"/>
  <c r="P620" i="47"/>
  <c r="P621" i="47"/>
  <c r="P622" i="47"/>
  <c r="P623" i="47"/>
  <c r="P624" i="47"/>
  <c r="P625" i="47"/>
  <c r="P626" i="47"/>
  <c r="P627" i="47"/>
  <c r="P628" i="47"/>
  <c r="P629" i="47"/>
  <c r="P630" i="47"/>
  <c r="P631" i="47"/>
  <c r="P632" i="47"/>
  <c r="P633" i="47"/>
  <c r="P634" i="47"/>
  <c r="P635" i="47"/>
  <c r="P636" i="47"/>
  <c r="P637" i="47"/>
  <c r="P638" i="47"/>
  <c r="P639" i="47"/>
  <c r="P640" i="47"/>
  <c r="P641" i="47"/>
  <c r="P642" i="47"/>
  <c r="P643" i="47"/>
  <c r="P644" i="47"/>
  <c r="P645" i="47"/>
  <c r="P646" i="47"/>
  <c r="P647" i="47"/>
  <c r="P648" i="47"/>
  <c r="P649" i="47"/>
  <c r="P650" i="47"/>
  <c r="P651" i="47"/>
  <c r="P652" i="47"/>
  <c r="P653" i="47"/>
  <c r="P654" i="47"/>
  <c r="P655" i="47"/>
  <c r="P656" i="47"/>
  <c r="P657" i="47"/>
  <c r="P658" i="47"/>
  <c r="P659" i="47"/>
  <c r="P660" i="47"/>
  <c r="P661" i="47"/>
  <c r="P662" i="47"/>
  <c r="P663" i="47"/>
  <c r="P664" i="47"/>
  <c r="P665" i="47"/>
  <c r="P666" i="47"/>
  <c r="P667" i="47"/>
  <c r="P668" i="47"/>
  <c r="P669" i="47"/>
  <c r="P670" i="47"/>
  <c r="P671" i="47"/>
  <c r="P672" i="47"/>
  <c r="P673" i="47"/>
  <c r="P674" i="47"/>
  <c r="P675" i="47"/>
  <c r="P676" i="47"/>
  <c r="P677" i="47"/>
  <c r="P678" i="47"/>
  <c r="P679" i="47"/>
  <c r="P680" i="47"/>
  <c r="P681" i="47"/>
  <c r="P682" i="47"/>
  <c r="P683" i="47"/>
  <c r="P684" i="47"/>
  <c r="P685" i="47"/>
  <c r="P686" i="47"/>
  <c r="P687" i="47"/>
  <c r="P688" i="47"/>
  <c r="P689" i="47"/>
  <c r="P690" i="47"/>
  <c r="P691" i="47"/>
  <c r="P692" i="47"/>
  <c r="P693" i="47"/>
  <c r="P694" i="47"/>
  <c r="P695" i="47"/>
  <c r="P696" i="47"/>
  <c r="P697" i="47"/>
  <c r="P698" i="47"/>
  <c r="P699" i="47"/>
  <c r="P700" i="47"/>
  <c r="P701" i="47"/>
  <c r="P702" i="47"/>
  <c r="P703" i="47"/>
  <c r="P704" i="47"/>
  <c r="P705" i="47"/>
  <c r="P706" i="47"/>
  <c r="P707" i="47"/>
  <c r="P708" i="47"/>
  <c r="P709" i="47"/>
  <c r="P710" i="47"/>
  <c r="P711" i="47"/>
  <c r="P712" i="47"/>
  <c r="P713" i="47"/>
  <c r="P714" i="47"/>
  <c r="P715" i="47"/>
  <c r="P716" i="47"/>
  <c r="P717" i="47"/>
  <c r="P718" i="47"/>
  <c r="P719" i="47"/>
  <c r="P720" i="47"/>
  <c r="P721" i="47"/>
  <c r="P722" i="47"/>
  <c r="P723" i="47"/>
  <c r="P724" i="47"/>
  <c r="P725" i="47"/>
  <c r="P726" i="47"/>
  <c r="P727" i="47"/>
  <c r="P728" i="47"/>
  <c r="P729" i="47"/>
  <c r="P730" i="47"/>
  <c r="P731" i="47"/>
  <c r="P732" i="47"/>
  <c r="P733" i="47"/>
  <c r="P734" i="47"/>
  <c r="P735" i="47"/>
  <c r="P736" i="47"/>
  <c r="P737" i="47"/>
  <c r="P738" i="47"/>
  <c r="P739" i="47"/>
  <c r="P740" i="47"/>
  <c r="P741" i="47"/>
  <c r="P742" i="47"/>
  <c r="P743" i="47"/>
  <c r="P744" i="47"/>
  <c r="P745" i="47"/>
  <c r="P746" i="47"/>
  <c r="P747" i="47"/>
  <c r="P748" i="47"/>
  <c r="P749" i="47"/>
  <c r="P750" i="47"/>
  <c r="P751" i="47"/>
  <c r="P752" i="47"/>
  <c r="P753" i="47"/>
  <c r="P754" i="47"/>
  <c r="P755" i="47"/>
  <c r="P756" i="47"/>
  <c r="P757" i="47"/>
  <c r="P758" i="47"/>
  <c r="P759" i="47"/>
  <c r="P760" i="47"/>
  <c r="P761" i="47"/>
  <c r="P762" i="47"/>
  <c r="P763" i="47"/>
  <c r="P764" i="47"/>
  <c r="P765" i="47"/>
  <c r="P766" i="47"/>
  <c r="P767" i="47"/>
  <c r="P768" i="47"/>
  <c r="P769" i="47"/>
  <c r="P770" i="47"/>
  <c r="P771" i="47"/>
  <c r="P772" i="47"/>
  <c r="P773" i="47"/>
  <c r="P774" i="47"/>
  <c r="P775" i="47"/>
  <c r="P776" i="47"/>
  <c r="P777" i="47"/>
  <c r="P778" i="47"/>
  <c r="P779" i="47"/>
  <c r="P780" i="47"/>
  <c r="P781" i="47"/>
  <c r="P782" i="47"/>
  <c r="P783" i="47"/>
  <c r="P784" i="47"/>
  <c r="P785" i="47"/>
  <c r="P786" i="47"/>
  <c r="P787" i="47"/>
  <c r="P788" i="47"/>
  <c r="P789" i="47"/>
  <c r="P790" i="47"/>
  <c r="P791" i="47"/>
  <c r="P792" i="47"/>
  <c r="P793" i="47"/>
  <c r="P794" i="47"/>
  <c r="P795" i="47"/>
  <c r="P796" i="47"/>
  <c r="P797" i="47"/>
  <c r="P798" i="47"/>
  <c r="P799" i="47"/>
  <c r="P800" i="47"/>
  <c r="P801" i="47"/>
  <c r="P802" i="47"/>
  <c r="P803" i="47"/>
  <c r="P804" i="47"/>
  <c r="P805" i="47"/>
  <c r="P806" i="47"/>
  <c r="P2" i="47"/>
  <c r="O3" i="47"/>
  <c r="O4" i="47"/>
  <c r="O5" i="47"/>
  <c r="O6" i="47"/>
  <c r="O7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114" i="47"/>
  <c r="O115" i="47"/>
  <c r="O116" i="47"/>
  <c r="O117" i="47"/>
  <c r="O118" i="47"/>
  <c r="O119" i="47"/>
  <c r="O120" i="47"/>
  <c r="O121" i="47"/>
  <c r="O122" i="47"/>
  <c r="O123" i="47"/>
  <c r="O124" i="47"/>
  <c r="O125" i="47"/>
  <c r="O126" i="47"/>
  <c r="O127" i="47"/>
  <c r="O128" i="47"/>
  <c r="O129" i="47"/>
  <c r="O130" i="47"/>
  <c r="O131" i="47"/>
  <c r="O132" i="47"/>
  <c r="O133" i="47"/>
  <c r="O134" i="47"/>
  <c r="O135" i="47"/>
  <c r="O136" i="47"/>
  <c r="O137" i="47"/>
  <c r="O138" i="47"/>
  <c r="O139" i="47"/>
  <c r="O140" i="47"/>
  <c r="O141" i="47"/>
  <c r="O142" i="47"/>
  <c r="O143" i="47"/>
  <c r="O144" i="47"/>
  <c r="O145" i="47"/>
  <c r="O146" i="47"/>
  <c r="O147" i="47"/>
  <c r="O148" i="47"/>
  <c r="O149" i="47"/>
  <c r="O150" i="47"/>
  <c r="O151" i="47"/>
  <c r="O152" i="47"/>
  <c r="O153" i="47"/>
  <c r="O154" i="47"/>
  <c r="O155" i="47"/>
  <c r="O156" i="47"/>
  <c r="O157" i="47"/>
  <c r="O158" i="47"/>
  <c r="O159" i="47"/>
  <c r="O160" i="47"/>
  <c r="O161" i="47"/>
  <c r="O162" i="47"/>
  <c r="O163" i="47"/>
  <c r="O164" i="47"/>
  <c r="O165" i="47"/>
  <c r="O166" i="47"/>
  <c r="O167" i="47"/>
  <c r="O168" i="47"/>
  <c r="O169" i="47"/>
  <c r="O170" i="47"/>
  <c r="O171" i="47"/>
  <c r="O172" i="47"/>
  <c r="O173" i="47"/>
  <c r="O174" i="47"/>
  <c r="O175" i="47"/>
  <c r="O176" i="47"/>
  <c r="O177" i="47"/>
  <c r="O178" i="47"/>
  <c r="O179" i="47"/>
  <c r="O180" i="47"/>
  <c r="O181" i="47"/>
  <c r="O182" i="47"/>
  <c r="O183" i="47"/>
  <c r="O184" i="47"/>
  <c r="O185" i="47"/>
  <c r="O186" i="47"/>
  <c r="O187" i="47"/>
  <c r="O188" i="47"/>
  <c r="O189" i="47"/>
  <c r="O190" i="47"/>
  <c r="O191" i="47"/>
  <c r="O192" i="47"/>
  <c r="O193" i="47"/>
  <c r="O194" i="47"/>
  <c r="O195" i="47"/>
  <c r="O196" i="47"/>
  <c r="O197" i="47"/>
  <c r="O198" i="47"/>
  <c r="O199" i="47"/>
  <c r="O200" i="47"/>
  <c r="O201" i="47"/>
  <c r="O202" i="47"/>
  <c r="O203" i="47"/>
  <c r="O204" i="47"/>
  <c r="O205" i="47"/>
  <c r="O206" i="47"/>
  <c r="O207" i="47"/>
  <c r="O208" i="47"/>
  <c r="O209" i="47"/>
  <c r="O210" i="47"/>
  <c r="O211" i="47"/>
  <c r="O212" i="47"/>
  <c r="O213" i="47"/>
  <c r="O214" i="47"/>
  <c r="O215" i="47"/>
  <c r="O216" i="47"/>
  <c r="O217" i="47"/>
  <c r="O218" i="47"/>
  <c r="O219" i="47"/>
  <c r="O220" i="47"/>
  <c r="O221" i="47"/>
  <c r="O222" i="47"/>
  <c r="O223" i="47"/>
  <c r="O224" i="47"/>
  <c r="O225" i="47"/>
  <c r="O226" i="47"/>
  <c r="O227" i="47"/>
  <c r="O228" i="47"/>
  <c r="O229" i="47"/>
  <c r="O230" i="47"/>
  <c r="O231" i="47"/>
  <c r="O232" i="47"/>
  <c r="O233" i="47"/>
  <c r="O234" i="47"/>
  <c r="O235" i="47"/>
  <c r="O236" i="47"/>
  <c r="O237" i="47"/>
  <c r="O238" i="47"/>
  <c r="O239" i="47"/>
  <c r="O240" i="47"/>
  <c r="O241" i="47"/>
  <c r="O242" i="47"/>
  <c r="O243" i="47"/>
  <c r="O244" i="47"/>
  <c r="O245" i="47"/>
  <c r="O246" i="47"/>
  <c r="O247" i="47"/>
  <c r="O248" i="47"/>
  <c r="O249" i="47"/>
  <c r="O250" i="47"/>
  <c r="O251" i="47"/>
  <c r="O252" i="47"/>
  <c r="O253" i="47"/>
  <c r="O254" i="47"/>
  <c r="O255" i="47"/>
  <c r="O256" i="47"/>
  <c r="O257" i="47"/>
  <c r="O258" i="47"/>
  <c r="O259" i="47"/>
  <c r="O260" i="47"/>
  <c r="O261" i="47"/>
  <c r="O262" i="47"/>
  <c r="O263" i="47"/>
  <c r="O264" i="47"/>
  <c r="O265" i="47"/>
  <c r="O266" i="47"/>
  <c r="O267" i="47"/>
  <c r="O268" i="47"/>
  <c r="O269" i="47"/>
  <c r="O270" i="47"/>
  <c r="O271" i="47"/>
  <c r="O272" i="47"/>
  <c r="O273" i="47"/>
  <c r="O274" i="47"/>
  <c r="O275" i="47"/>
  <c r="O276" i="47"/>
  <c r="O277" i="47"/>
  <c r="O278" i="47"/>
  <c r="O279" i="47"/>
  <c r="O280" i="47"/>
  <c r="O281" i="47"/>
  <c r="O282" i="47"/>
  <c r="O283" i="47"/>
  <c r="O284" i="47"/>
  <c r="O285" i="47"/>
  <c r="O286" i="47"/>
  <c r="O287" i="47"/>
  <c r="O288" i="47"/>
  <c r="O289" i="47"/>
  <c r="O290" i="47"/>
  <c r="O291" i="47"/>
  <c r="O292" i="47"/>
  <c r="O293" i="47"/>
  <c r="O294" i="47"/>
  <c r="O295" i="47"/>
  <c r="O296" i="47"/>
  <c r="O297" i="47"/>
  <c r="O298" i="47"/>
  <c r="O299" i="47"/>
  <c r="O300" i="47"/>
  <c r="O301" i="47"/>
  <c r="O302" i="47"/>
  <c r="O303" i="47"/>
  <c r="O304" i="47"/>
  <c r="O305" i="47"/>
  <c r="O306" i="47"/>
  <c r="O307" i="47"/>
  <c r="O308" i="47"/>
  <c r="O309" i="47"/>
  <c r="O310" i="47"/>
  <c r="O311" i="47"/>
  <c r="O312" i="47"/>
  <c r="O313" i="47"/>
  <c r="O314" i="47"/>
  <c r="O315" i="47"/>
  <c r="O316" i="47"/>
  <c r="O317" i="47"/>
  <c r="O318" i="47"/>
  <c r="O319" i="47"/>
  <c r="O320" i="47"/>
  <c r="O321" i="47"/>
  <c r="O322" i="47"/>
  <c r="O323" i="47"/>
  <c r="O324" i="47"/>
  <c r="O325" i="47"/>
  <c r="O326" i="47"/>
  <c r="O327" i="47"/>
  <c r="O328" i="47"/>
  <c r="O329" i="47"/>
  <c r="O330" i="47"/>
  <c r="O331" i="47"/>
  <c r="O332" i="47"/>
  <c r="O333" i="47"/>
  <c r="O334" i="47"/>
  <c r="O335" i="47"/>
  <c r="O336" i="47"/>
  <c r="O337" i="47"/>
  <c r="O338" i="47"/>
  <c r="O339" i="47"/>
  <c r="O340" i="47"/>
  <c r="O341" i="47"/>
  <c r="O342" i="47"/>
  <c r="O343" i="47"/>
  <c r="O344" i="47"/>
  <c r="O345" i="47"/>
  <c r="O346" i="47"/>
  <c r="O347" i="47"/>
  <c r="O348" i="47"/>
  <c r="O349" i="47"/>
  <c r="O350" i="47"/>
  <c r="O351" i="47"/>
  <c r="O352" i="47"/>
  <c r="O353" i="47"/>
  <c r="O354" i="47"/>
  <c r="O355" i="47"/>
  <c r="O356" i="47"/>
  <c r="O357" i="47"/>
  <c r="O358" i="47"/>
  <c r="O359" i="47"/>
  <c r="O360" i="47"/>
  <c r="O361" i="47"/>
  <c r="O362" i="47"/>
  <c r="O363" i="47"/>
  <c r="O364" i="47"/>
  <c r="O365" i="47"/>
  <c r="O366" i="47"/>
  <c r="O367" i="47"/>
  <c r="O368" i="47"/>
  <c r="O369" i="47"/>
  <c r="O370" i="47"/>
  <c r="O371" i="47"/>
  <c r="O372" i="47"/>
  <c r="O373" i="47"/>
  <c r="O374" i="47"/>
  <c r="O375" i="47"/>
  <c r="O376" i="47"/>
  <c r="O377" i="47"/>
  <c r="O378" i="47"/>
  <c r="O379" i="47"/>
  <c r="O380" i="47"/>
  <c r="O381" i="47"/>
  <c r="O382" i="47"/>
  <c r="O383" i="47"/>
  <c r="O384" i="47"/>
  <c r="O385" i="47"/>
  <c r="O386" i="47"/>
  <c r="O387" i="47"/>
  <c r="O388" i="47"/>
  <c r="O389" i="47"/>
  <c r="O390" i="47"/>
  <c r="O391" i="47"/>
  <c r="O392" i="47"/>
  <c r="O393" i="47"/>
  <c r="O394" i="47"/>
  <c r="O395" i="47"/>
  <c r="O396" i="47"/>
  <c r="O397" i="47"/>
  <c r="O398" i="47"/>
  <c r="O399" i="47"/>
  <c r="O400" i="47"/>
  <c r="O401" i="47"/>
  <c r="O402" i="47"/>
  <c r="O403" i="47"/>
  <c r="O404" i="47"/>
  <c r="O405" i="47"/>
  <c r="O406" i="47"/>
  <c r="O407" i="47"/>
  <c r="O408" i="47"/>
  <c r="O409" i="47"/>
  <c r="O410" i="47"/>
  <c r="R410" i="47"/>
  <c r="O411" i="47"/>
  <c r="O412" i="47"/>
  <c r="O413" i="47"/>
  <c r="O414" i="47"/>
  <c r="O415" i="47"/>
  <c r="O416" i="47"/>
  <c r="O417" i="47"/>
  <c r="O418" i="47"/>
  <c r="R418" i="47"/>
  <c r="O419" i="47"/>
  <c r="O420" i="47"/>
  <c r="O421" i="47"/>
  <c r="O422" i="47"/>
  <c r="O423" i="47"/>
  <c r="O424" i="47"/>
  <c r="O425" i="47"/>
  <c r="O426" i="47"/>
  <c r="R426" i="47"/>
  <c r="O427" i="47"/>
  <c r="O428" i="47"/>
  <c r="O429" i="47"/>
  <c r="O430" i="47"/>
  <c r="O431" i="47"/>
  <c r="O432" i="47"/>
  <c r="O433" i="47"/>
  <c r="O434" i="47"/>
  <c r="R434" i="47"/>
  <c r="O435" i="47"/>
  <c r="O436" i="47"/>
  <c r="O437" i="47"/>
  <c r="O438" i="47"/>
  <c r="O439" i="47"/>
  <c r="O440" i="47"/>
  <c r="O441" i="47"/>
  <c r="O442" i="47"/>
  <c r="R442" i="47"/>
  <c r="O443" i="47"/>
  <c r="O444" i="47"/>
  <c r="O445" i="47"/>
  <c r="O446" i="47"/>
  <c r="O447" i="47"/>
  <c r="O448" i="47"/>
  <c r="O449" i="47"/>
  <c r="O450" i="47"/>
  <c r="R450" i="47"/>
  <c r="O451" i="47"/>
  <c r="O452" i="47"/>
  <c r="O453" i="47"/>
  <c r="O454" i="47"/>
  <c r="O455" i="47"/>
  <c r="O456" i="47"/>
  <c r="O457" i="47"/>
  <c r="O458" i="47"/>
  <c r="R458" i="47"/>
  <c r="O459" i="47"/>
  <c r="O460" i="47"/>
  <c r="O461" i="47"/>
  <c r="O462" i="47"/>
  <c r="O463" i="47"/>
  <c r="O464" i="47"/>
  <c r="O465" i="47"/>
  <c r="O466" i="47"/>
  <c r="R466" i="47"/>
  <c r="O467" i="47"/>
  <c r="O468" i="47"/>
  <c r="O469" i="47"/>
  <c r="O470" i="47"/>
  <c r="O471" i="47"/>
  <c r="O472" i="47"/>
  <c r="O473" i="47"/>
  <c r="O474" i="47"/>
  <c r="R474" i="47"/>
  <c r="O475" i="47"/>
  <c r="O476" i="47"/>
  <c r="O477" i="47"/>
  <c r="O478" i="47"/>
  <c r="O479" i="47"/>
  <c r="O480" i="47"/>
  <c r="O481" i="47"/>
  <c r="O482" i="47"/>
  <c r="R482" i="47"/>
  <c r="O483" i="47"/>
  <c r="O484" i="47"/>
  <c r="O485" i="47"/>
  <c r="O486" i="47"/>
  <c r="O487" i="47"/>
  <c r="O488" i="47"/>
  <c r="O489" i="47"/>
  <c r="O490" i="47"/>
  <c r="R490" i="47"/>
  <c r="O491" i="47"/>
  <c r="O492" i="47"/>
  <c r="O493" i="47"/>
  <c r="O494" i="47"/>
  <c r="O495" i="47"/>
  <c r="O496" i="47"/>
  <c r="O497" i="47"/>
  <c r="O498" i="47"/>
  <c r="R498" i="47"/>
  <c r="O499" i="47"/>
  <c r="O500" i="47"/>
  <c r="O501" i="47"/>
  <c r="O502" i="47"/>
  <c r="O503" i="47"/>
  <c r="O504" i="47"/>
  <c r="O505" i="47"/>
  <c r="O506" i="47"/>
  <c r="R506" i="47"/>
  <c r="O507" i="47"/>
  <c r="O508" i="47"/>
  <c r="O509" i="47"/>
  <c r="O510" i="47"/>
  <c r="O511" i="47"/>
  <c r="O512" i="47"/>
  <c r="O513" i="47"/>
  <c r="O514" i="47"/>
  <c r="R514" i="47"/>
  <c r="O515" i="47"/>
  <c r="O516" i="47"/>
  <c r="Q516" i="47"/>
  <c r="O517" i="47"/>
  <c r="Q517" i="47"/>
  <c r="O518" i="47"/>
  <c r="Q518" i="47"/>
  <c r="O519" i="47"/>
  <c r="R519" i="47"/>
  <c r="O520" i="47"/>
  <c r="Q520" i="47"/>
  <c r="O521" i="47"/>
  <c r="Q521" i="47"/>
  <c r="O522" i="47"/>
  <c r="O523" i="47"/>
  <c r="O524" i="47"/>
  <c r="Q524" i="47"/>
  <c r="O525" i="47"/>
  <c r="Q525" i="47"/>
  <c r="O526" i="47"/>
  <c r="Q526" i="47"/>
  <c r="O527" i="47"/>
  <c r="R527" i="47"/>
  <c r="O528" i="47"/>
  <c r="Q528" i="47"/>
  <c r="O529" i="47"/>
  <c r="O530" i="47"/>
  <c r="O531" i="47"/>
  <c r="O532" i="47"/>
  <c r="Q532" i="47"/>
  <c r="O533" i="47"/>
  <c r="Q533" i="47"/>
  <c r="O534" i="47"/>
  <c r="Q534" i="47"/>
  <c r="O535" i="47"/>
  <c r="O536" i="47"/>
  <c r="Q536" i="47"/>
  <c r="O537" i="47"/>
  <c r="R537" i="47"/>
  <c r="O538" i="47"/>
  <c r="O539" i="47"/>
  <c r="O540" i="47"/>
  <c r="Q540" i="47"/>
  <c r="O541" i="47"/>
  <c r="R541" i="47"/>
  <c r="O542" i="47"/>
  <c r="Q542" i="47"/>
  <c r="O543" i="47"/>
  <c r="O544" i="47"/>
  <c r="Q544" i="47"/>
  <c r="O545" i="47"/>
  <c r="R545" i="47"/>
  <c r="O546" i="47"/>
  <c r="O547" i="47"/>
  <c r="O548" i="47"/>
  <c r="Q548" i="47"/>
  <c r="O549" i="47"/>
  <c r="Q549" i="47"/>
  <c r="O550" i="47"/>
  <c r="Q550" i="47"/>
  <c r="O551" i="47"/>
  <c r="O552" i="47"/>
  <c r="Q552" i="47"/>
  <c r="O553" i="47"/>
  <c r="R553" i="47"/>
  <c r="O554" i="47"/>
  <c r="O555" i="47"/>
  <c r="O556" i="47"/>
  <c r="Q556" i="47"/>
  <c r="O557" i="47"/>
  <c r="R557" i="47"/>
  <c r="O558" i="47"/>
  <c r="Q558" i="47"/>
  <c r="O559" i="47"/>
  <c r="O560" i="47"/>
  <c r="Q560" i="47"/>
  <c r="O561" i="47"/>
  <c r="R561" i="47"/>
  <c r="O562" i="47"/>
  <c r="Q562" i="47"/>
  <c r="O563" i="47"/>
  <c r="O564" i="47"/>
  <c r="O565" i="47"/>
  <c r="R565" i="47"/>
  <c r="O566" i="47"/>
  <c r="Q566" i="47"/>
  <c r="O567" i="47"/>
  <c r="O568" i="47"/>
  <c r="O569" i="47"/>
  <c r="R569" i="47"/>
  <c r="O570" i="47"/>
  <c r="Q570" i="47"/>
  <c r="O571" i="47"/>
  <c r="O572" i="47"/>
  <c r="Q572" i="47"/>
  <c r="O573" i="47"/>
  <c r="R573" i="47"/>
  <c r="O574" i="47"/>
  <c r="R574" i="47"/>
  <c r="O575" i="47"/>
  <c r="O576" i="47"/>
  <c r="Q576" i="47"/>
  <c r="O577" i="47"/>
  <c r="R577" i="47"/>
  <c r="O578" i="47"/>
  <c r="Q578" i="47"/>
  <c r="O579" i="47"/>
  <c r="O580" i="47"/>
  <c r="Q580" i="47"/>
  <c r="O581" i="47"/>
  <c r="R581" i="47"/>
  <c r="O582" i="47"/>
  <c r="Q582" i="47"/>
  <c r="O583" i="47"/>
  <c r="O584" i="47"/>
  <c r="R584" i="47"/>
  <c r="O585" i="47"/>
  <c r="R585" i="47"/>
  <c r="O586" i="47"/>
  <c r="R586" i="47"/>
  <c r="O587" i="47"/>
  <c r="O588" i="47"/>
  <c r="Q588" i="47"/>
  <c r="O589" i="47"/>
  <c r="R589" i="47"/>
  <c r="O590" i="47"/>
  <c r="Q590" i="47"/>
  <c r="O591" i="47"/>
  <c r="O592" i="47"/>
  <c r="Q592" i="47"/>
  <c r="O593" i="47"/>
  <c r="R593" i="47"/>
  <c r="O594" i="47"/>
  <c r="R594" i="47"/>
  <c r="O595" i="47"/>
  <c r="O596" i="47"/>
  <c r="R596" i="47"/>
  <c r="O597" i="47"/>
  <c r="R597" i="47"/>
  <c r="O598" i="47"/>
  <c r="Q598" i="47"/>
  <c r="O599" i="47"/>
  <c r="O600" i="47"/>
  <c r="Q600" i="47"/>
  <c r="O601" i="47"/>
  <c r="R601" i="47"/>
  <c r="O602" i="47"/>
  <c r="Q602" i="47"/>
  <c r="O603" i="47"/>
  <c r="O604" i="47"/>
  <c r="Q604" i="47"/>
  <c r="O605" i="47"/>
  <c r="R605" i="47"/>
  <c r="O606" i="47"/>
  <c r="Q606" i="47"/>
  <c r="O607" i="47"/>
  <c r="O608" i="47"/>
  <c r="Q608" i="47"/>
  <c r="O609" i="47"/>
  <c r="R609" i="47"/>
  <c r="O610" i="47"/>
  <c r="R610" i="47"/>
  <c r="O611" i="47"/>
  <c r="O612" i="47"/>
  <c r="R612" i="47"/>
  <c r="O613" i="47"/>
  <c r="R613" i="47"/>
  <c r="O614" i="47"/>
  <c r="Q614" i="47"/>
  <c r="O615" i="47"/>
  <c r="O616" i="47"/>
  <c r="Q616" i="47"/>
  <c r="O617" i="47"/>
  <c r="R617" i="47"/>
  <c r="O618" i="47"/>
  <c r="R618" i="47"/>
  <c r="O619" i="47"/>
  <c r="O620" i="47"/>
  <c r="Q620" i="47"/>
  <c r="O621" i="47"/>
  <c r="R621" i="47"/>
  <c r="O622" i="47"/>
  <c r="Q622" i="47"/>
  <c r="O623" i="47"/>
  <c r="O624" i="47"/>
  <c r="R624" i="47"/>
  <c r="O625" i="47"/>
  <c r="R625" i="47"/>
  <c r="O626" i="47"/>
  <c r="R626" i="47"/>
  <c r="O627" i="47"/>
  <c r="O628" i="47"/>
  <c r="Q628" i="47"/>
  <c r="O629" i="47"/>
  <c r="R629" i="47"/>
  <c r="O630" i="47"/>
  <c r="Q630" i="47"/>
  <c r="O631" i="47"/>
  <c r="O632" i="47"/>
  <c r="Q632" i="47"/>
  <c r="O633" i="47"/>
  <c r="R633" i="47"/>
  <c r="O634" i="47"/>
  <c r="O635" i="47"/>
  <c r="O636" i="47"/>
  <c r="Q636" i="47"/>
  <c r="O637" i="47"/>
  <c r="R637" i="47"/>
  <c r="O638" i="47"/>
  <c r="Q638" i="47"/>
  <c r="O639" i="47"/>
  <c r="O640" i="47"/>
  <c r="Q640" i="47"/>
  <c r="O641" i="47"/>
  <c r="R641" i="47"/>
  <c r="O642" i="47"/>
  <c r="R642" i="47"/>
  <c r="O643" i="47"/>
  <c r="O644" i="47"/>
  <c r="R644" i="47"/>
  <c r="O645" i="47"/>
  <c r="R645" i="47"/>
  <c r="O646" i="47"/>
  <c r="Q646" i="47"/>
  <c r="O647" i="47"/>
  <c r="O648" i="47"/>
  <c r="Q648" i="47"/>
  <c r="O649" i="47"/>
  <c r="R649" i="47"/>
  <c r="O650" i="47"/>
  <c r="R650" i="47"/>
  <c r="O651" i="47"/>
  <c r="O652" i="47"/>
  <c r="Q652" i="47"/>
  <c r="O653" i="47"/>
  <c r="R653" i="47"/>
  <c r="O654" i="47"/>
  <c r="Q654" i="47"/>
  <c r="O655" i="47"/>
  <c r="O656" i="47"/>
  <c r="R656" i="47"/>
  <c r="O657" i="47"/>
  <c r="R657" i="47"/>
  <c r="O658" i="47"/>
  <c r="R658" i="47"/>
  <c r="O659" i="47"/>
  <c r="O660" i="47"/>
  <c r="Q660" i="47"/>
  <c r="O661" i="47"/>
  <c r="R661" i="47"/>
  <c r="O662" i="47"/>
  <c r="Q662" i="47"/>
  <c r="O663" i="47"/>
  <c r="O664" i="47"/>
  <c r="Q664" i="47"/>
  <c r="O665" i="47"/>
  <c r="R665" i="47"/>
  <c r="O666" i="47"/>
  <c r="Q666" i="47"/>
  <c r="O667" i="47"/>
  <c r="O668" i="47"/>
  <c r="Q668" i="47"/>
  <c r="O669" i="47"/>
  <c r="R669" i="47"/>
  <c r="O670" i="47"/>
  <c r="Q670" i="47"/>
  <c r="O671" i="47"/>
  <c r="O672" i="47"/>
  <c r="Q672" i="47"/>
  <c r="O673" i="47"/>
  <c r="R673" i="47"/>
  <c r="O674" i="47"/>
  <c r="R674" i="47"/>
  <c r="O675" i="47"/>
  <c r="O676" i="47"/>
  <c r="Q676" i="47"/>
  <c r="O677" i="47"/>
  <c r="R677" i="47"/>
  <c r="O678" i="47"/>
  <c r="Q678" i="47"/>
  <c r="O679" i="47"/>
  <c r="O680" i="47"/>
  <c r="R680" i="47"/>
  <c r="O681" i="47"/>
  <c r="R681" i="47"/>
  <c r="O682" i="47"/>
  <c r="R682" i="47"/>
  <c r="O683" i="47"/>
  <c r="O684" i="47"/>
  <c r="Q684" i="47"/>
  <c r="O685" i="47"/>
  <c r="R685" i="47"/>
  <c r="O686" i="47"/>
  <c r="Q686" i="47"/>
  <c r="O687" i="47"/>
  <c r="O688" i="47"/>
  <c r="Q688" i="47"/>
  <c r="O689" i="47"/>
  <c r="R689" i="47"/>
  <c r="O690" i="47"/>
  <c r="R690" i="47"/>
  <c r="O691" i="47"/>
  <c r="O692" i="47"/>
  <c r="Q692" i="47"/>
  <c r="O693" i="47"/>
  <c r="R693" i="47"/>
  <c r="O694" i="47"/>
  <c r="Q694" i="47"/>
  <c r="O695" i="47"/>
  <c r="O696" i="47"/>
  <c r="Q696" i="47"/>
  <c r="O697" i="47"/>
  <c r="R697" i="47"/>
  <c r="O698" i="47"/>
  <c r="O699" i="47"/>
  <c r="O700" i="47"/>
  <c r="Q700" i="47"/>
  <c r="O701" i="47"/>
  <c r="R701" i="47"/>
  <c r="O702" i="47"/>
  <c r="Q702" i="47"/>
  <c r="O703" i="47"/>
  <c r="O704" i="47"/>
  <c r="R704" i="47"/>
  <c r="O705" i="47"/>
  <c r="R705" i="47"/>
  <c r="O706" i="47"/>
  <c r="R706" i="47"/>
  <c r="O707" i="47"/>
  <c r="O708" i="47"/>
  <c r="Q708" i="47"/>
  <c r="O709" i="47"/>
  <c r="R709" i="47"/>
  <c r="O710" i="47"/>
  <c r="Q710" i="47"/>
  <c r="O711" i="47"/>
  <c r="O712" i="47"/>
  <c r="Q712" i="47"/>
  <c r="O713" i="47"/>
  <c r="R713" i="47"/>
  <c r="O714" i="47"/>
  <c r="R714" i="47"/>
  <c r="O715" i="47"/>
  <c r="O716" i="47"/>
  <c r="Q716" i="47"/>
  <c r="O717" i="47"/>
  <c r="R717" i="47"/>
  <c r="O718" i="47"/>
  <c r="Q718" i="47"/>
  <c r="O719" i="47"/>
  <c r="O720" i="47"/>
  <c r="Q720" i="47"/>
  <c r="O721" i="47"/>
  <c r="R721" i="47"/>
  <c r="O722" i="47"/>
  <c r="R722" i="47"/>
  <c r="O723" i="47"/>
  <c r="O724" i="47"/>
  <c r="Q724" i="47"/>
  <c r="O725" i="47"/>
  <c r="R725" i="47"/>
  <c r="O726" i="47"/>
  <c r="Q726" i="47"/>
  <c r="O727" i="47"/>
  <c r="O728" i="47"/>
  <c r="Q728" i="47"/>
  <c r="O729" i="47"/>
  <c r="R729" i="47"/>
  <c r="O730" i="47"/>
  <c r="Q730" i="47"/>
  <c r="O731" i="47"/>
  <c r="O732" i="47"/>
  <c r="Q732" i="47"/>
  <c r="O733" i="47"/>
  <c r="R733" i="47"/>
  <c r="O734" i="47"/>
  <c r="R734" i="47"/>
  <c r="O735" i="47"/>
  <c r="Q735" i="47"/>
  <c r="O736" i="47"/>
  <c r="Q736" i="47"/>
  <c r="O737" i="47"/>
  <c r="R737" i="47"/>
  <c r="O738" i="47"/>
  <c r="Q738" i="47"/>
  <c r="O739" i="47"/>
  <c r="O740" i="47"/>
  <c r="Q740" i="47"/>
  <c r="O741" i="47"/>
  <c r="R741" i="47"/>
  <c r="O742" i="47"/>
  <c r="R742" i="47"/>
  <c r="O743" i="47"/>
  <c r="Q743" i="47"/>
  <c r="O744" i="47"/>
  <c r="Q744" i="47"/>
  <c r="O745" i="47"/>
  <c r="R745" i="47"/>
  <c r="O746" i="47"/>
  <c r="Q746" i="47"/>
  <c r="O747" i="47"/>
  <c r="O748" i="47"/>
  <c r="Q748" i="47"/>
  <c r="O749" i="47"/>
  <c r="R749" i="47"/>
  <c r="O750" i="47"/>
  <c r="R750" i="47"/>
  <c r="O751" i="47"/>
  <c r="Q751" i="47"/>
  <c r="O752" i="47"/>
  <c r="Q752" i="47"/>
  <c r="O753" i="47"/>
  <c r="R753" i="47"/>
  <c r="O754" i="47"/>
  <c r="Q754" i="47"/>
  <c r="O755" i="47"/>
  <c r="O756" i="47"/>
  <c r="Q756" i="47"/>
  <c r="O757" i="47"/>
  <c r="R757" i="47"/>
  <c r="O758" i="47"/>
  <c r="R758" i="47"/>
  <c r="O759" i="47"/>
  <c r="Q759" i="47"/>
  <c r="O760" i="47"/>
  <c r="Q760" i="47"/>
  <c r="O761" i="47"/>
  <c r="R761" i="47"/>
  <c r="O762" i="47"/>
  <c r="Q762" i="47"/>
  <c r="O763" i="47"/>
  <c r="O764" i="47"/>
  <c r="Q764" i="47"/>
  <c r="O765" i="47"/>
  <c r="R765" i="47"/>
  <c r="O766" i="47"/>
  <c r="R766" i="47"/>
  <c r="O767" i="47"/>
  <c r="Q767" i="47"/>
  <c r="O768" i="47"/>
  <c r="Q768" i="47"/>
  <c r="O769" i="47"/>
  <c r="R769" i="47"/>
  <c r="O770" i="47"/>
  <c r="Q770" i="47"/>
  <c r="O771" i="47"/>
  <c r="O772" i="47"/>
  <c r="Q772" i="47"/>
  <c r="O773" i="47"/>
  <c r="R773" i="47"/>
  <c r="O774" i="47"/>
  <c r="R774" i="47"/>
  <c r="O775" i="47"/>
  <c r="Q775" i="47"/>
  <c r="O776" i="47"/>
  <c r="Q776" i="47"/>
  <c r="O777" i="47"/>
  <c r="R777" i="47"/>
  <c r="O778" i="47"/>
  <c r="Q778" i="47"/>
  <c r="O779" i="47"/>
  <c r="O780" i="47"/>
  <c r="Q780" i="47"/>
  <c r="O781" i="47"/>
  <c r="R781" i="47"/>
  <c r="O782" i="47"/>
  <c r="R782" i="47"/>
  <c r="O783" i="47"/>
  <c r="Q783" i="47"/>
  <c r="O784" i="47"/>
  <c r="Q784" i="47"/>
  <c r="O785" i="47"/>
  <c r="R785" i="47"/>
  <c r="O786" i="47"/>
  <c r="Q786" i="47"/>
  <c r="O787" i="47"/>
  <c r="O788" i="47"/>
  <c r="Q788" i="47"/>
  <c r="O789" i="47"/>
  <c r="R789" i="47"/>
  <c r="O790" i="47"/>
  <c r="R790" i="47"/>
  <c r="O791" i="47"/>
  <c r="Q791" i="47"/>
  <c r="O792" i="47"/>
  <c r="Q792" i="47"/>
  <c r="O793" i="47"/>
  <c r="R793" i="47"/>
  <c r="O794" i="47"/>
  <c r="Q794" i="47"/>
  <c r="O795" i="47"/>
  <c r="O796" i="47"/>
  <c r="R796" i="47"/>
  <c r="O797" i="47"/>
  <c r="R797" i="47"/>
  <c r="O798" i="47"/>
  <c r="Q798" i="47"/>
  <c r="O799" i="47"/>
  <c r="Q799" i="47"/>
  <c r="O800" i="47"/>
  <c r="R800" i="47"/>
  <c r="O801" i="47"/>
  <c r="R801" i="47"/>
  <c r="O802" i="47"/>
  <c r="Q802" i="47"/>
  <c r="O803" i="47"/>
  <c r="R803" i="47"/>
  <c r="O804" i="47"/>
  <c r="Q804" i="47"/>
  <c r="O805" i="47"/>
  <c r="R805" i="47"/>
  <c r="O806" i="47"/>
  <c r="Q806" i="47"/>
  <c r="S78" i="47"/>
  <c r="S206" i="47"/>
  <c r="S362" i="47"/>
  <c r="S494" i="47"/>
  <c r="S626" i="47"/>
  <c r="S746" i="47"/>
  <c r="R3" i="47"/>
  <c r="R4" i="47"/>
  <c r="R5" i="47"/>
  <c r="R6" i="47"/>
  <c r="R7" i="47"/>
  <c r="R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5" i="47"/>
  <c r="R407" i="47"/>
  <c r="R409" i="47"/>
  <c r="R411" i="47"/>
  <c r="R413" i="47"/>
  <c r="R415" i="47"/>
  <c r="R417" i="47"/>
  <c r="R419" i="47"/>
  <c r="R421" i="47"/>
  <c r="R423" i="47"/>
  <c r="R425" i="47"/>
  <c r="R427" i="47"/>
  <c r="R429" i="47"/>
  <c r="R431" i="47"/>
  <c r="R433" i="47"/>
  <c r="R435" i="47"/>
  <c r="R437" i="47"/>
  <c r="R439" i="47"/>
  <c r="R441" i="47"/>
  <c r="R443" i="47"/>
  <c r="R445" i="47"/>
  <c r="R447" i="47"/>
  <c r="R449" i="47"/>
  <c r="R451" i="47"/>
  <c r="R453" i="47"/>
  <c r="R455" i="47"/>
  <c r="R457" i="47"/>
  <c r="R459" i="47"/>
  <c r="R461" i="47"/>
  <c r="R463" i="47"/>
  <c r="R465" i="47"/>
  <c r="R467" i="47"/>
  <c r="R469" i="47"/>
  <c r="R471" i="47"/>
  <c r="R473" i="47"/>
  <c r="R475" i="47"/>
  <c r="R477" i="47"/>
  <c r="R479" i="47"/>
  <c r="R481" i="47"/>
  <c r="R483" i="47"/>
  <c r="R485" i="47"/>
  <c r="R487" i="47"/>
  <c r="R489" i="47"/>
  <c r="R491" i="47"/>
  <c r="R493" i="47"/>
  <c r="R495" i="47"/>
  <c r="R497" i="47"/>
  <c r="R499" i="47"/>
  <c r="R501" i="47"/>
  <c r="R503" i="47"/>
  <c r="R505" i="47"/>
  <c r="R507" i="47"/>
  <c r="R509" i="47"/>
  <c r="R511" i="47"/>
  <c r="R513" i="47"/>
  <c r="R515" i="47"/>
  <c r="R517" i="47"/>
  <c r="R533" i="47"/>
  <c r="R549" i="47"/>
  <c r="R602" i="47"/>
  <c r="R735" i="47"/>
  <c r="R751" i="47"/>
  <c r="R767" i="47"/>
  <c r="R783" i="47"/>
  <c r="R799" i="47"/>
  <c r="Q3" i="47"/>
  <c r="Q4" i="47"/>
  <c r="Q5" i="47"/>
  <c r="Q6" i="47"/>
  <c r="Q7" i="47"/>
  <c r="Q8" i="47"/>
  <c r="Q9" i="47"/>
  <c r="Q10" i="47"/>
  <c r="Q11" i="47"/>
  <c r="Q12" i="47"/>
  <c r="Q13" i="47"/>
  <c r="Q14" i="47"/>
  <c r="Q15" i="47"/>
  <c r="Q16" i="47"/>
  <c r="Q17" i="47"/>
  <c r="Q18" i="47"/>
  <c r="Q19" i="47"/>
  <c r="Q20" i="47"/>
  <c r="Q21" i="47"/>
  <c r="Q22" i="47"/>
  <c r="Q23" i="47"/>
  <c r="Q24" i="47"/>
  <c r="Q25" i="47"/>
  <c r="Q26" i="47"/>
  <c r="Q27" i="47"/>
  <c r="Q28" i="47"/>
  <c r="Q29" i="47"/>
  <c r="Q30" i="47"/>
  <c r="Q31" i="47"/>
  <c r="Q32" i="47"/>
  <c r="Q33" i="47"/>
  <c r="Q34" i="47"/>
  <c r="Q35" i="47"/>
  <c r="Q36" i="47"/>
  <c r="Q37" i="47"/>
  <c r="Q38" i="47"/>
  <c r="Q39" i="47"/>
  <c r="Q40" i="47"/>
  <c r="Q41" i="47"/>
  <c r="Q42" i="47"/>
  <c r="Q43" i="47"/>
  <c r="Q44" i="47"/>
  <c r="Q45" i="47"/>
  <c r="Q46" i="47"/>
  <c r="Q47" i="47"/>
  <c r="Q48" i="47"/>
  <c r="Q49" i="47"/>
  <c r="Q50" i="47"/>
  <c r="Q51" i="47"/>
  <c r="Q52" i="47"/>
  <c r="Q53" i="47"/>
  <c r="Q54" i="47"/>
  <c r="Q55" i="47"/>
  <c r="Q56" i="47"/>
  <c r="Q57" i="47"/>
  <c r="Q58" i="47"/>
  <c r="Q59" i="47"/>
  <c r="Q60" i="47"/>
  <c r="Q61" i="47"/>
  <c r="Q62" i="47"/>
  <c r="Q63" i="47"/>
  <c r="Q64" i="47"/>
  <c r="Q65" i="47"/>
  <c r="Q66" i="47"/>
  <c r="Q67" i="47"/>
  <c r="Q68" i="47"/>
  <c r="Q69" i="47"/>
  <c r="Q70" i="47"/>
  <c r="Q71" i="47"/>
  <c r="Q72" i="47"/>
  <c r="Q73" i="47"/>
  <c r="Q74" i="47"/>
  <c r="Q75" i="47"/>
  <c r="Q76" i="47"/>
  <c r="Q77" i="47"/>
  <c r="Q78" i="47"/>
  <c r="Q79" i="47"/>
  <c r="Q80" i="47"/>
  <c r="Q81" i="47"/>
  <c r="Q82" i="47"/>
  <c r="Q83" i="47"/>
  <c r="Q84" i="47"/>
  <c r="Q85" i="47"/>
  <c r="Q86" i="47"/>
  <c r="Q87" i="47"/>
  <c r="Q88" i="47"/>
  <c r="Q89" i="47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5" i="47"/>
  <c r="Q519" i="47"/>
  <c r="Q527" i="47"/>
  <c r="Q537" i="47"/>
  <c r="Q545" i="47"/>
  <c r="Q553" i="47"/>
  <c r="Q561" i="47"/>
  <c r="Q569" i="47"/>
  <c r="Q577" i="47"/>
  <c r="Q585" i="47"/>
  <c r="Q593" i="47"/>
  <c r="Q601" i="47"/>
  <c r="Q609" i="47"/>
  <c r="Q617" i="47"/>
  <c r="Q625" i="47"/>
  <c r="Q633" i="47"/>
  <c r="Q641" i="47"/>
  <c r="Q649" i="47"/>
  <c r="Q657" i="47"/>
  <c r="Q665" i="47"/>
  <c r="Q673" i="47"/>
  <c r="Q681" i="47"/>
  <c r="Q689" i="47"/>
  <c r="Q697" i="47"/>
  <c r="Q705" i="47"/>
  <c r="Q713" i="47"/>
  <c r="Q721" i="47"/>
  <c r="Q729" i="47"/>
  <c r="Q737" i="47"/>
  <c r="Q745" i="47"/>
  <c r="Q753" i="47"/>
  <c r="Q761" i="47"/>
  <c r="Q769" i="47"/>
  <c r="Q777" i="47"/>
  <c r="Q785" i="47"/>
  <c r="Q793" i="47"/>
  <c r="Q801" i="47"/>
  <c r="N30" i="47"/>
  <c r="T30" i="47"/>
  <c r="S308" i="47"/>
  <c r="S309" i="47"/>
  <c r="S311" i="47"/>
  <c r="S313" i="47"/>
  <c r="S314" i="47"/>
  <c r="S3" i="47"/>
  <c r="S4" i="47"/>
  <c r="S5" i="47"/>
  <c r="S315" i="47"/>
  <c r="S316" i="47"/>
  <c r="S6" i="47"/>
  <c r="S7" i="47"/>
  <c r="S8" i="47"/>
  <c r="S9" i="47"/>
  <c r="S10" i="47"/>
  <c r="S12" i="47"/>
  <c r="S317" i="47"/>
  <c r="S318" i="47"/>
  <c r="S320" i="47"/>
  <c r="S321" i="47"/>
  <c r="S14" i="47"/>
  <c r="S15" i="47"/>
  <c r="S16" i="47"/>
  <c r="S17" i="47"/>
  <c r="S18" i="47"/>
  <c r="S19" i="47"/>
  <c r="S20" i="47"/>
  <c r="S21" i="47"/>
  <c r="S23" i="47"/>
  <c r="S25" i="47"/>
  <c r="S322" i="47"/>
  <c r="S324" i="47"/>
  <c r="S325" i="47"/>
  <c r="S326" i="47"/>
  <c r="S26" i="47"/>
  <c r="S27" i="47"/>
  <c r="S28" i="47"/>
  <c r="S29" i="47"/>
  <c r="S30" i="47"/>
  <c r="S31" i="47"/>
  <c r="S32" i="47"/>
  <c r="S34" i="47"/>
  <c r="S36" i="47"/>
  <c r="S37" i="47"/>
  <c r="S328" i="47"/>
  <c r="S329" i="47"/>
  <c r="S330" i="47"/>
  <c r="S331" i="47"/>
  <c r="S38" i="47"/>
  <c r="S39" i="47"/>
  <c r="S40" i="47"/>
  <c r="S41" i="47"/>
  <c r="S42" i="47"/>
  <c r="S43" i="47"/>
  <c r="S44" i="47"/>
  <c r="S46" i="47"/>
  <c r="S47" i="47"/>
  <c r="N48" i="47"/>
  <c r="S49" i="47"/>
  <c r="S333" i="47"/>
  <c r="S334" i="47"/>
  <c r="S335" i="47"/>
  <c r="S336" i="47"/>
  <c r="S337" i="47"/>
  <c r="S338" i="47"/>
  <c r="S339" i="47"/>
  <c r="S340" i="47"/>
  <c r="S50" i="47"/>
  <c r="S52" i="47"/>
  <c r="S54" i="47"/>
  <c r="S55" i="47"/>
  <c r="N56" i="47"/>
  <c r="S57" i="47"/>
  <c r="S58" i="47"/>
  <c r="S59" i="47"/>
  <c r="S60" i="47"/>
  <c r="S61" i="47"/>
  <c r="S62" i="47"/>
  <c r="S63" i="47"/>
  <c r="S341" i="47"/>
  <c r="S342" i="47"/>
  <c r="S343" i="47"/>
  <c r="S345" i="47"/>
  <c r="S347" i="47"/>
  <c r="S348" i="47"/>
  <c r="S350" i="47"/>
  <c r="S351" i="47"/>
  <c r="S352" i="47"/>
  <c r="S353" i="47"/>
  <c r="S354" i="47"/>
  <c r="S355" i="47"/>
  <c r="S356" i="47"/>
  <c r="S358" i="47"/>
  <c r="S64" i="47"/>
  <c r="S65" i="47"/>
  <c r="S66" i="47"/>
  <c r="S361" i="47"/>
  <c r="N362" i="47"/>
  <c r="S363" i="47"/>
  <c r="S364" i="47"/>
  <c r="S365" i="47"/>
  <c r="S366" i="47"/>
  <c r="S367" i="47"/>
  <c r="S368" i="47"/>
  <c r="S369" i="47"/>
  <c r="N370" i="47"/>
  <c r="S371" i="47"/>
  <c r="S372" i="47"/>
  <c r="S374" i="47"/>
  <c r="S67" i="47"/>
  <c r="S68" i="47"/>
  <c r="S376" i="47"/>
  <c r="S377" i="47"/>
  <c r="S378" i="47"/>
  <c r="S379" i="47"/>
  <c r="S380" i="47"/>
  <c r="S381" i="47"/>
  <c r="S382" i="47"/>
  <c r="S383" i="47"/>
  <c r="S384" i="47"/>
  <c r="S385" i="47"/>
  <c r="S387" i="47"/>
  <c r="S389" i="47"/>
  <c r="S390" i="47"/>
  <c r="S70" i="47"/>
  <c r="S392" i="47"/>
  <c r="S71" i="47"/>
  <c r="S393" i="47"/>
  <c r="S72" i="47"/>
  <c r="S394" i="47"/>
  <c r="S395" i="47"/>
  <c r="S396" i="47"/>
  <c r="S397" i="47"/>
  <c r="S398" i="47"/>
  <c r="S400" i="47"/>
  <c r="S402" i="47"/>
  <c r="S403" i="47"/>
  <c r="N404" i="47"/>
  <c r="S405" i="47"/>
  <c r="S406" i="47"/>
  <c r="S407" i="47"/>
  <c r="S73" i="47"/>
  <c r="N408" i="47"/>
  <c r="S74" i="47"/>
  <c r="S409" i="47"/>
  <c r="S410" i="47"/>
  <c r="S411" i="47"/>
  <c r="S412" i="47"/>
  <c r="S413" i="47"/>
  <c r="S414" i="47"/>
  <c r="S415" i="47"/>
  <c r="S416" i="47"/>
  <c r="S417" i="47"/>
  <c r="S76" i="47"/>
  <c r="S419" i="47"/>
  <c r="S77" i="47"/>
  <c r="N420" i="47"/>
  <c r="S421" i="47"/>
  <c r="S79" i="47"/>
  <c r="S422" i="47"/>
  <c r="S80" i="47"/>
  <c r="S81" i="47"/>
  <c r="S82" i="47"/>
  <c r="S424" i="47"/>
  <c r="S83" i="47"/>
  <c r="S425" i="47"/>
  <c r="S84" i="47"/>
  <c r="S426" i="47"/>
  <c r="S85" i="47"/>
  <c r="S427" i="47"/>
  <c r="S86" i="47"/>
  <c r="S428" i="47"/>
  <c r="S429" i="47"/>
  <c r="S88" i="47"/>
  <c r="S89" i="47"/>
  <c r="S430" i="47"/>
  <c r="S90" i="47"/>
  <c r="S431" i="47"/>
  <c r="S91" i="47"/>
  <c r="S432" i="47"/>
  <c r="S92" i="47"/>
  <c r="S93" i="47"/>
  <c r="S95" i="47"/>
  <c r="S435" i="47"/>
  <c r="S96" i="47"/>
  <c r="S97" i="47"/>
  <c r="S437" i="47"/>
  <c r="S98" i="47"/>
  <c r="S438" i="47"/>
  <c r="S100" i="47"/>
  <c r="S439" i="47"/>
  <c r="S101" i="47"/>
  <c r="S440" i="47"/>
  <c r="S102" i="47"/>
  <c r="S103" i="47"/>
  <c r="S104" i="47"/>
  <c r="S105" i="47"/>
  <c r="S106" i="47"/>
  <c r="S442" i="47"/>
  <c r="S107" i="47"/>
  <c r="S108" i="47"/>
  <c r="S109" i="47"/>
  <c r="S444" i="47"/>
  <c r="S111" i="47"/>
  <c r="S113" i="47"/>
  <c r="N448" i="47"/>
  <c r="S449" i="47"/>
  <c r="S115" i="47"/>
  <c r="S116" i="47"/>
  <c r="S117" i="47"/>
  <c r="S451" i="47"/>
  <c r="S118" i="47"/>
  <c r="S119" i="47"/>
  <c r="S453" i="47"/>
  <c r="S454" i="47"/>
  <c r="S455" i="47"/>
  <c r="S123" i="47"/>
  <c r="S456" i="47"/>
  <c r="S457" i="47"/>
  <c r="S125" i="47"/>
  <c r="S458" i="47"/>
  <c r="S127" i="47"/>
  <c r="S459" i="47"/>
  <c r="S130" i="47"/>
  <c r="S462" i="47"/>
  <c r="S132" i="47"/>
  <c r="S463" i="47"/>
  <c r="S134" i="47"/>
  <c r="S464" i="47"/>
  <c r="S135" i="47"/>
  <c r="S136" i="47"/>
  <c r="S466" i="47"/>
  <c r="S137" i="47"/>
  <c r="S467" i="47"/>
  <c r="S138" i="47"/>
  <c r="S468" i="47"/>
  <c r="S139" i="47"/>
  <c r="S469" i="47"/>
  <c r="N140" i="47"/>
  <c r="S141" i="47"/>
  <c r="S142" i="47"/>
  <c r="S471" i="47"/>
  <c r="S472" i="47"/>
  <c r="S144" i="47"/>
  <c r="S145" i="47"/>
  <c r="S474" i="47"/>
  <c r="S476" i="47"/>
  <c r="S149" i="47"/>
  <c r="S477" i="47"/>
  <c r="S151" i="47"/>
  <c r="S152" i="47"/>
  <c r="S478" i="47"/>
  <c r="S154" i="47"/>
  <c r="S155" i="47"/>
  <c r="S156" i="47"/>
  <c r="S480" i="47"/>
  <c r="S159" i="47"/>
  <c r="S481" i="47"/>
  <c r="S161" i="47"/>
  <c r="S482" i="47"/>
  <c r="S483" i="47"/>
  <c r="S163" i="47"/>
  <c r="S484" i="47"/>
  <c r="S485" i="47"/>
  <c r="S165" i="47"/>
  <c r="S167" i="47"/>
  <c r="S169" i="47"/>
  <c r="S489" i="47"/>
  <c r="S170" i="47"/>
  <c r="S171" i="47"/>
  <c r="S491" i="47"/>
  <c r="S172" i="47"/>
  <c r="S173" i="47"/>
  <c r="S493" i="47"/>
  <c r="S174" i="47"/>
  <c r="S175" i="47"/>
  <c r="S495" i="47"/>
  <c r="S176" i="47"/>
  <c r="S496" i="47"/>
  <c r="S177" i="47"/>
  <c r="S178" i="47"/>
  <c r="S498" i="47"/>
  <c r="S179" i="47"/>
  <c r="S180" i="47"/>
  <c r="S500" i="47"/>
  <c r="S181" i="47"/>
  <c r="S183" i="47"/>
  <c r="S185" i="47"/>
  <c r="N504" i="47"/>
  <c r="S187" i="47"/>
  <c r="S505" i="47"/>
  <c r="S188" i="47"/>
  <c r="S189" i="47"/>
  <c r="S507" i="47"/>
  <c r="S190" i="47"/>
  <c r="S191" i="47"/>
  <c r="S192" i="47"/>
  <c r="S193" i="47"/>
  <c r="S194" i="47"/>
  <c r="S512" i="47"/>
  <c r="S195" i="47"/>
  <c r="S513" i="47"/>
  <c r="S197" i="47"/>
  <c r="S198" i="47"/>
  <c r="S199" i="47"/>
  <c r="S515" i="47"/>
  <c r="S516" i="47"/>
  <c r="S517" i="47"/>
  <c r="S518" i="47"/>
  <c r="S203" i="47"/>
  <c r="S519" i="47"/>
  <c r="S204" i="47"/>
  <c r="S205" i="47"/>
  <c r="S520" i="47"/>
  <c r="S521" i="47"/>
  <c r="S207" i="47"/>
  <c r="S522" i="47"/>
  <c r="S208" i="47"/>
  <c r="S523" i="47"/>
  <c r="S209" i="47"/>
  <c r="S524" i="47"/>
  <c r="S210" i="47"/>
  <c r="S525" i="47"/>
  <c r="S211" i="47"/>
  <c r="S526" i="47"/>
  <c r="S212" i="47"/>
  <c r="S527" i="47"/>
  <c r="S213" i="47"/>
  <c r="S214" i="47"/>
  <c r="S529" i="47"/>
  <c r="S215" i="47"/>
  <c r="S530" i="47"/>
  <c r="S216" i="47"/>
  <c r="S531" i="47"/>
  <c r="S217" i="47"/>
  <c r="S532" i="47"/>
  <c r="S218" i="47"/>
  <c r="S533" i="47"/>
  <c r="S219" i="47"/>
  <c r="S534" i="47"/>
  <c r="S220" i="47"/>
  <c r="S535" i="47"/>
  <c r="S221" i="47"/>
  <c r="S222" i="47"/>
  <c r="S537" i="47"/>
  <c r="S223" i="47"/>
  <c r="S538" i="47"/>
  <c r="S224" i="47"/>
  <c r="S539" i="47"/>
  <c r="S225" i="47"/>
  <c r="S540" i="47"/>
  <c r="S226" i="47"/>
  <c r="S541" i="47"/>
  <c r="S227" i="47"/>
  <c r="S542" i="47"/>
  <c r="S228" i="47"/>
  <c r="S543" i="47"/>
  <c r="S229" i="47"/>
  <c r="S230" i="47"/>
  <c r="S545" i="47"/>
  <c r="S231" i="47"/>
  <c r="S546" i="47"/>
  <c r="S232" i="47"/>
  <c r="S547" i="47"/>
  <c r="S233" i="47"/>
  <c r="S548" i="47"/>
  <c r="S234" i="47"/>
  <c r="S549" i="47"/>
  <c r="S235" i="47"/>
  <c r="S550" i="47"/>
  <c r="S236" i="47"/>
  <c r="S237" i="47"/>
  <c r="S551" i="47"/>
  <c r="S552" i="47"/>
  <c r="S239" i="47"/>
  <c r="S240" i="47"/>
  <c r="S553" i="47"/>
  <c r="S554" i="47"/>
  <c r="S241" i="47"/>
  <c r="S555" i="47"/>
  <c r="S556" i="47"/>
  <c r="S557" i="47"/>
  <c r="S558" i="47"/>
  <c r="S559" i="47"/>
  <c r="S560" i="47"/>
  <c r="S561" i="47"/>
  <c r="S242" i="47"/>
  <c r="S562" i="47"/>
  <c r="S564" i="47"/>
  <c r="S565" i="47"/>
  <c r="S566" i="47"/>
  <c r="S567" i="47"/>
  <c r="S568" i="47"/>
  <c r="S243" i="47"/>
  <c r="S569" i="47"/>
  <c r="S570" i="47"/>
  <c r="S571" i="47"/>
  <c r="S572" i="47"/>
  <c r="S573" i="47"/>
  <c r="S244" i="47"/>
  <c r="S574" i="47"/>
  <c r="S575" i="47"/>
  <c r="S576" i="47"/>
  <c r="S577" i="47"/>
  <c r="S578" i="47"/>
  <c r="S245" i="47"/>
  <c r="S579" i="47"/>
  <c r="S580" i="47"/>
  <c r="S581" i="47"/>
  <c r="S582" i="47"/>
  <c r="S583" i="47"/>
  <c r="S584" i="47"/>
  <c r="S585" i="47"/>
  <c r="S586" i="47"/>
  <c r="S587" i="47"/>
  <c r="S588" i="47"/>
  <c r="S589" i="47"/>
  <c r="S590" i="47"/>
  <c r="S591" i="47"/>
  <c r="S592" i="47"/>
  <c r="S593" i="47"/>
  <c r="S594" i="47"/>
  <c r="S595" i="47"/>
  <c r="S596" i="47"/>
  <c r="S597" i="47"/>
  <c r="S598" i="47"/>
  <c r="S599" i="47"/>
  <c r="S246" i="47"/>
  <c r="S247" i="47"/>
  <c r="S248" i="47"/>
  <c r="S600" i="47"/>
  <c r="S601" i="47"/>
  <c r="S602" i="47"/>
  <c r="S603" i="47"/>
  <c r="S604" i="47"/>
  <c r="S605" i="47"/>
  <c r="S606" i="47"/>
  <c r="S607" i="47"/>
  <c r="S608" i="47"/>
  <c r="S609" i="47"/>
  <c r="S610" i="47"/>
  <c r="S611" i="47"/>
  <c r="S612" i="47"/>
  <c r="S249" i="47"/>
  <c r="S613" i="47"/>
  <c r="S614" i="47"/>
  <c r="S250" i="47"/>
  <c r="S615" i="47"/>
  <c r="S616" i="47"/>
  <c r="S617" i="47"/>
  <c r="S618" i="47"/>
  <c r="S619" i="47"/>
  <c r="S620" i="47"/>
  <c r="S621" i="47"/>
  <c r="S622" i="47"/>
  <c r="S623" i="47"/>
  <c r="S624" i="47"/>
  <c r="S625" i="47"/>
  <c r="S627" i="47"/>
  <c r="S628" i="47"/>
  <c r="S629" i="47"/>
  <c r="S630" i="47"/>
  <c r="S631" i="47"/>
  <c r="S251" i="47"/>
  <c r="S632" i="47"/>
  <c r="S633" i="47"/>
  <c r="N634" i="47"/>
  <c r="S635" i="47"/>
  <c r="S636" i="47"/>
  <c r="S637" i="47"/>
  <c r="S638" i="47"/>
  <c r="S639" i="47"/>
  <c r="S640" i="47"/>
  <c r="S641" i="47"/>
  <c r="S642" i="47"/>
  <c r="S643" i="47"/>
  <c r="S644" i="47"/>
  <c r="S645" i="47"/>
  <c r="S646" i="47"/>
  <c r="S647" i="47"/>
  <c r="S648" i="47"/>
  <c r="S649" i="47"/>
  <c r="S650" i="47"/>
  <c r="S651" i="47"/>
  <c r="S652" i="47"/>
  <c r="S252" i="47"/>
  <c r="S653" i="47"/>
  <c r="S253" i="47"/>
  <c r="S654" i="47"/>
  <c r="S254" i="47"/>
  <c r="S655" i="47"/>
  <c r="S656" i="47"/>
  <c r="S657" i="47"/>
  <c r="S658" i="47"/>
  <c r="S659" i="47"/>
  <c r="S660" i="47"/>
  <c r="S661" i="47"/>
  <c r="S662" i="47"/>
  <c r="S663" i="47"/>
  <c r="S664" i="47"/>
  <c r="S665" i="47"/>
  <c r="S667" i="47"/>
  <c r="S668" i="47"/>
  <c r="S669" i="47"/>
  <c r="S670" i="47"/>
  <c r="S671" i="47"/>
  <c r="S672" i="47"/>
  <c r="S255" i="47"/>
  <c r="S673" i="47"/>
  <c r="S256" i="47"/>
  <c r="S257" i="47"/>
  <c r="S674" i="47"/>
  <c r="S258" i="47"/>
  <c r="S259" i="47"/>
  <c r="S675" i="47"/>
  <c r="S260" i="47"/>
  <c r="S676" i="47"/>
  <c r="S261" i="47"/>
  <c r="S677" i="47"/>
  <c r="S678" i="47"/>
  <c r="S679" i="47"/>
  <c r="S262" i="47"/>
  <c r="S680" i="47"/>
  <c r="S263" i="47"/>
  <c r="S681" i="47"/>
  <c r="S264" i="47"/>
  <c r="S265" i="47"/>
  <c r="S682" i="47"/>
  <c r="S266" i="47"/>
  <c r="S683" i="47"/>
  <c r="S267" i="47"/>
  <c r="S684" i="47"/>
  <c r="S268" i="47"/>
  <c r="S685" i="47"/>
  <c r="S269" i="47"/>
  <c r="S686" i="47"/>
  <c r="S270" i="47"/>
  <c r="S687" i="47"/>
  <c r="S271" i="47"/>
  <c r="S688" i="47"/>
  <c r="S272" i="47"/>
  <c r="S689" i="47"/>
  <c r="S273" i="47"/>
  <c r="S274" i="47"/>
  <c r="S690" i="47"/>
  <c r="S275" i="47"/>
  <c r="S276" i="47"/>
  <c r="S691" i="47"/>
  <c r="S277" i="47"/>
  <c r="S692" i="47"/>
  <c r="S278" i="47"/>
  <c r="S693" i="47"/>
  <c r="S279" i="47"/>
  <c r="N694" i="47"/>
  <c r="S280" i="47"/>
  <c r="S695" i="47"/>
  <c r="S281" i="47"/>
  <c r="S282" i="47"/>
  <c r="S696" i="47"/>
  <c r="S283" i="47"/>
  <c r="S697" i="47"/>
  <c r="S284" i="47"/>
  <c r="S698" i="47"/>
  <c r="S285" i="47"/>
  <c r="S286" i="47"/>
  <c r="S699" i="47"/>
  <c r="S287" i="47"/>
  <c r="S700" i="47"/>
  <c r="S288" i="47"/>
  <c r="S289" i="47"/>
  <c r="S701" i="47"/>
  <c r="S290" i="47"/>
  <c r="S702" i="47"/>
  <c r="S291" i="47"/>
  <c r="S292" i="47"/>
  <c r="S703" i="47"/>
  <c r="S293" i="47"/>
  <c r="S704" i="47"/>
  <c r="S294" i="47"/>
  <c r="S295" i="47"/>
  <c r="S705" i="47"/>
  <c r="S296" i="47"/>
  <c r="S706" i="47"/>
  <c r="S707" i="47"/>
  <c r="S708" i="47"/>
  <c r="S709" i="47"/>
  <c r="S710" i="47"/>
  <c r="S711" i="47"/>
  <c r="S712" i="47"/>
  <c r="S713" i="47"/>
  <c r="S715" i="47"/>
  <c r="S716" i="47"/>
  <c r="S717" i="47"/>
  <c r="S718" i="47"/>
  <c r="S719" i="47"/>
  <c r="S720" i="47"/>
  <c r="S297" i="47"/>
  <c r="S721" i="47"/>
  <c r="S722" i="47"/>
  <c r="S723" i="47"/>
  <c r="S724" i="47"/>
  <c r="S725" i="47"/>
  <c r="N726" i="47"/>
  <c r="S727" i="47"/>
  <c r="S728" i="47"/>
  <c r="S729" i="47"/>
  <c r="S730" i="47"/>
  <c r="S731" i="47"/>
  <c r="S732" i="47"/>
  <c r="S733" i="47"/>
  <c r="S298" i="47"/>
  <c r="S734" i="47"/>
  <c r="S735" i="47"/>
  <c r="S736" i="47"/>
  <c r="S737" i="47"/>
  <c r="S738" i="47"/>
  <c r="S739" i="47"/>
  <c r="S740" i="47"/>
  <c r="S741" i="47"/>
  <c r="S742" i="47"/>
  <c r="S743" i="47"/>
  <c r="S744" i="47"/>
  <c r="S745" i="47"/>
  <c r="S747" i="47"/>
  <c r="S299" i="47"/>
  <c r="S748" i="47"/>
  <c r="S749" i="47"/>
  <c r="S300" i="47"/>
  <c r="S750" i="47"/>
  <c r="S751" i="47"/>
  <c r="S752" i="47"/>
  <c r="S753" i="47"/>
  <c r="S754" i="47"/>
  <c r="S755" i="47"/>
  <c r="S756" i="47"/>
  <c r="S757" i="47"/>
  <c r="S758" i="47"/>
  <c r="S759" i="47"/>
  <c r="S760" i="47"/>
  <c r="S761" i="47"/>
  <c r="S301" i="47"/>
  <c r="S302" i="47"/>
  <c r="S762" i="47"/>
  <c r="S303" i="47"/>
  <c r="S763" i="47"/>
  <c r="S764" i="47"/>
  <c r="S765" i="47"/>
  <c r="S766" i="47"/>
  <c r="S767" i="47"/>
  <c r="S768" i="47"/>
  <c r="S769" i="47"/>
  <c r="S770" i="47"/>
  <c r="S771" i="47"/>
  <c r="S772" i="47"/>
  <c r="S304" i="47"/>
  <c r="S305" i="47"/>
  <c r="S773" i="47"/>
  <c r="S774" i="47"/>
  <c r="S775" i="47"/>
  <c r="S306" i="47"/>
  <c r="S776" i="47"/>
  <c r="S777" i="47"/>
  <c r="S778" i="47"/>
  <c r="S779" i="47"/>
  <c r="S780" i="47"/>
  <c r="S781" i="47"/>
  <c r="S782" i="47"/>
  <c r="S783" i="47"/>
  <c r="S784" i="47"/>
  <c r="S785" i="47"/>
  <c r="S786" i="47"/>
  <c r="S787" i="47"/>
  <c r="S788" i="47"/>
  <c r="S789" i="47"/>
  <c r="S790" i="47"/>
  <c r="S791" i="47"/>
  <c r="S792" i="47"/>
  <c r="S793" i="47"/>
  <c r="S794" i="47"/>
  <c r="S795" i="47"/>
  <c r="S796" i="47"/>
  <c r="S797" i="47"/>
  <c r="S798" i="47"/>
  <c r="S799" i="47"/>
  <c r="S800" i="47"/>
  <c r="S801" i="47"/>
  <c r="S802" i="47"/>
  <c r="S803" i="47"/>
  <c r="S804" i="47"/>
  <c r="S805" i="47"/>
  <c r="S806" i="47"/>
  <c r="S307" i="47"/>
  <c r="N311" i="47"/>
  <c r="N3" i="47"/>
  <c r="T3" i="47"/>
  <c r="N315" i="47"/>
  <c r="T315" i="47"/>
  <c r="N7" i="47"/>
  <c r="T7" i="47"/>
  <c r="N12" i="47"/>
  <c r="N320" i="47"/>
  <c r="N15" i="47"/>
  <c r="T15" i="47"/>
  <c r="N18" i="47"/>
  <c r="N23" i="47"/>
  <c r="N324" i="47"/>
  <c r="N26" i="47"/>
  <c r="N29" i="47"/>
  <c r="T29" i="47"/>
  <c r="N34" i="47"/>
  <c r="N328" i="47"/>
  <c r="N331" i="47"/>
  <c r="T331" i="47"/>
  <c r="N40" i="47"/>
  <c r="N44" i="47"/>
  <c r="N49" i="47"/>
  <c r="T49" i="47"/>
  <c r="N335" i="47"/>
  <c r="T335" i="47"/>
  <c r="N338" i="47"/>
  <c r="N52" i="47"/>
  <c r="N57" i="47"/>
  <c r="T57" i="47"/>
  <c r="N60" i="47"/>
  <c r="N63" i="47"/>
  <c r="T63" i="47"/>
  <c r="N345" i="47"/>
  <c r="N350" i="47"/>
  <c r="N353" i="47"/>
  <c r="T353" i="47"/>
  <c r="N356" i="47"/>
  <c r="N65" i="47"/>
  <c r="N363" i="47"/>
  <c r="T363" i="47"/>
  <c r="N366" i="47"/>
  <c r="N369" i="47"/>
  <c r="T369" i="47"/>
  <c r="N374" i="47"/>
  <c r="N376" i="47"/>
  <c r="N379" i="47"/>
  <c r="T379" i="47"/>
  <c r="N382" i="47"/>
  <c r="N387" i="47"/>
  <c r="N70" i="47"/>
  <c r="N393" i="47"/>
  <c r="T393" i="47"/>
  <c r="N395" i="47"/>
  <c r="T395" i="47"/>
  <c r="N400" i="47"/>
  <c r="N405" i="47"/>
  <c r="T405" i="47"/>
  <c r="N412" i="47"/>
  <c r="N421" i="47"/>
  <c r="T421" i="47"/>
  <c r="N84" i="47"/>
  <c r="N430" i="47"/>
  <c r="N93" i="47"/>
  <c r="N435" i="47"/>
  <c r="T435" i="47"/>
  <c r="N437" i="47"/>
  <c r="T437" i="47"/>
  <c r="N100" i="47"/>
  <c r="T100" i="47"/>
  <c r="N439" i="47"/>
  <c r="T439" i="47"/>
  <c r="N101" i="47"/>
  <c r="N440" i="47"/>
  <c r="N102" i="47"/>
  <c r="T102" i="47"/>
  <c r="N103" i="47"/>
  <c r="T103" i="47"/>
  <c r="N104" i="47"/>
  <c r="T104" i="47"/>
  <c r="N442" i="47"/>
  <c r="N109" i="47"/>
  <c r="T109" i="47"/>
  <c r="N111" i="47"/>
  <c r="N113" i="47"/>
  <c r="N115" i="47"/>
  <c r="T115" i="47"/>
  <c r="N451" i="47"/>
  <c r="T451" i="47"/>
  <c r="N119" i="47"/>
  <c r="T119" i="47"/>
  <c r="N453" i="47"/>
  <c r="T453" i="47"/>
  <c r="N454" i="47"/>
  <c r="N123" i="47"/>
  <c r="T123" i="47"/>
  <c r="N125" i="47"/>
  <c r="T125" i="47"/>
  <c r="N459" i="47"/>
  <c r="N130" i="47"/>
  <c r="N132" i="47"/>
  <c r="T132" i="47"/>
  <c r="N464" i="47"/>
  <c r="N466" i="47"/>
  <c r="T466" i="47"/>
  <c r="N137" i="47"/>
  <c r="T137" i="47"/>
  <c r="N467" i="47"/>
  <c r="N138" i="47"/>
  <c r="N468" i="47"/>
  <c r="T468" i="47"/>
  <c r="N139" i="47"/>
  <c r="T139" i="47"/>
  <c r="N469" i="47"/>
  <c r="N142" i="47"/>
  <c r="N144" i="47"/>
  <c r="T144" i="47"/>
  <c r="N474" i="47"/>
  <c r="N476" i="47"/>
  <c r="T476" i="47"/>
  <c r="N151" i="47"/>
  <c r="T151" i="47"/>
  <c r="N154" i="47"/>
  <c r="T154" i="47"/>
  <c r="N156" i="47"/>
  <c r="N480" i="47"/>
  <c r="T480" i="47"/>
  <c r="N159" i="47"/>
  <c r="T159" i="47"/>
  <c r="N161" i="47"/>
  <c r="T161" i="47"/>
  <c r="N163" i="47"/>
  <c r="T163" i="47"/>
  <c r="N165" i="47"/>
  <c r="N167" i="47"/>
  <c r="N489" i="47"/>
  <c r="T489" i="47"/>
  <c r="N491" i="47"/>
  <c r="T491" i="47"/>
  <c r="N493" i="47"/>
  <c r="N174" i="47"/>
  <c r="N494" i="47"/>
  <c r="T494" i="47"/>
  <c r="N175" i="47"/>
  <c r="T175" i="47"/>
  <c r="N495" i="47"/>
  <c r="N176" i="47"/>
  <c r="N496" i="47"/>
  <c r="T496" i="47"/>
  <c r="N498" i="47"/>
  <c r="N500" i="47"/>
  <c r="T500" i="47"/>
  <c r="N183" i="47"/>
  <c r="N185" i="47"/>
  <c r="N505" i="47"/>
  <c r="T505" i="47"/>
  <c r="N507" i="47"/>
  <c r="T507" i="47"/>
  <c r="N191" i="47"/>
  <c r="T191" i="47"/>
  <c r="N192" i="47"/>
  <c r="T192" i="47"/>
  <c r="N193" i="47"/>
  <c r="T193" i="47"/>
  <c r="N512" i="47"/>
  <c r="T512" i="47"/>
  <c r="N197" i="47"/>
  <c r="T197" i="47"/>
  <c r="N515" i="47"/>
  <c r="T515" i="47"/>
  <c r="N516" i="47"/>
  <c r="T516" i="47"/>
  <c r="N517" i="47"/>
  <c r="N518" i="47"/>
  <c r="T518" i="47"/>
  <c r="N519" i="47"/>
  <c r="N205" i="47"/>
  <c r="T205" i="47"/>
  <c r="N206" i="47"/>
  <c r="T206" i="47"/>
  <c r="N207" i="47"/>
  <c r="T207" i="47"/>
  <c r="N208" i="47"/>
  <c r="T208" i="47"/>
  <c r="N523" i="47"/>
  <c r="N209" i="47"/>
  <c r="N524" i="47"/>
  <c r="T524" i="47"/>
  <c r="N210" i="47"/>
  <c r="T210" i="47"/>
  <c r="N211" i="47"/>
  <c r="T211" i="47"/>
  <c r="N212" i="47"/>
  <c r="T212" i="47"/>
  <c r="N213" i="47"/>
  <c r="N214" i="47"/>
  <c r="T214" i="47"/>
  <c r="N215" i="47"/>
  <c r="T215" i="47"/>
  <c r="N216" i="47"/>
  <c r="T216" i="47"/>
  <c r="N217" i="47"/>
  <c r="N532" i="47"/>
  <c r="T532" i="47"/>
  <c r="N218" i="47"/>
  <c r="N219" i="47"/>
  <c r="T219" i="47"/>
  <c r="N220" i="47"/>
  <c r="N221" i="47"/>
  <c r="N222" i="47"/>
  <c r="N223" i="47"/>
  <c r="T223" i="47"/>
  <c r="N224" i="47"/>
  <c r="N225" i="47"/>
  <c r="N540" i="47"/>
  <c r="N226" i="47"/>
  <c r="T226" i="47"/>
  <c r="N227" i="47"/>
  <c r="T227" i="47"/>
  <c r="N228" i="47"/>
  <c r="T228" i="47"/>
  <c r="N229" i="47"/>
  <c r="N230" i="47"/>
  <c r="T230" i="47"/>
  <c r="N231" i="47"/>
  <c r="T231" i="47"/>
  <c r="N232" i="47"/>
  <c r="T232" i="47"/>
  <c r="N233" i="47"/>
  <c r="N548" i="47"/>
  <c r="T548" i="47"/>
  <c r="N234" i="47"/>
  <c r="N235" i="47"/>
  <c r="T235" i="47"/>
  <c r="N236" i="47"/>
  <c r="N551" i="47"/>
  <c r="N552" i="47"/>
  <c r="N240" i="47"/>
  <c r="T240" i="47"/>
  <c r="N554" i="47"/>
  <c r="N555" i="47"/>
  <c r="N556" i="47"/>
  <c r="N557" i="47"/>
  <c r="N559" i="47"/>
  <c r="N561" i="47"/>
  <c r="N562" i="47"/>
  <c r="N564" i="47"/>
  <c r="N566" i="47"/>
  <c r="N568" i="47"/>
  <c r="N569" i="47"/>
  <c r="N570" i="47"/>
  <c r="T570" i="47"/>
  <c r="N571" i="47"/>
  <c r="N573" i="47"/>
  <c r="N574" i="47"/>
  <c r="N579" i="47"/>
  <c r="N581" i="47"/>
  <c r="N583" i="47"/>
  <c r="N585" i="47"/>
  <c r="N587" i="47"/>
  <c r="N589" i="47"/>
  <c r="N591" i="47"/>
  <c r="N592" i="47"/>
  <c r="N593" i="47"/>
  <c r="N595" i="47"/>
  <c r="N597" i="47"/>
  <c r="N599" i="47"/>
  <c r="N247" i="47"/>
  <c r="T247" i="47"/>
  <c r="N600" i="47"/>
  <c r="N601" i="47"/>
  <c r="T601" i="47"/>
  <c r="N602" i="47"/>
  <c r="N605" i="47"/>
  <c r="N608" i="47"/>
  <c r="N609" i="47"/>
  <c r="T609" i="47"/>
  <c r="N610" i="47"/>
  <c r="N249" i="47"/>
  <c r="T249" i="47"/>
  <c r="N613" i="47"/>
  <c r="N250" i="47"/>
  <c r="T250" i="47"/>
  <c r="N616" i="47"/>
  <c r="N622" i="47"/>
  <c r="N624" i="47"/>
  <c r="N631" i="47"/>
  <c r="N251" i="47"/>
  <c r="N633" i="47"/>
  <c r="T633" i="47"/>
  <c r="N635" i="47"/>
  <c r="N637" i="47"/>
  <c r="N639" i="47"/>
  <c r="N641" i="47"/>
  <c r="T641" i="47"/>
  <c r="N643" i="47"/>
  <c r="N645" i="47"/>
  <c r="N647" i="47"/>
  <c r="N649" i="47"/>
  <c r="N651" i="47"/>
  <c r="N252" i="47"/>
  <c r="T252" i="47"/>
  <c r="N653" i="47"/>
  <c r="N253" i="47"/>
  <c r="N254" i="47"/>
  <c r="N659" i="47"/>
  <c r="N667" i="47"/>
  <c r="N673" i="47"/>
  <c r="T673" i="47"/>
  <c r="N257" i="47"/>
  <c r="T257" i="47"/>
  <c r="N258" i="47"/>
  <c r="T258" i="47"/>
  <c r="N259" i="47"/>
  <c r="T259" i="47"/>
  <c r="N675" i="47"/>
  <c r="N261" i="47"/>
  <c r="T261" i="47"/>
  <c r="N677" i="47"/>
  <c r="N679" i="47"/>
  <c r="N680" i="47"/>
  <c r="N681" i="47"/>
  <c r="N264" i="47"/>
  <c r="T264" i="47"/>
  <c r="N265" i="47"/>
  <c r="N266" i="47"/>
  <c r="T266" i="47"/>
  <c r="N267" i="47"/>
  <c r="T267" i="47"/>
  <c r="N268" i="47"/>
  <c r="T268" i="47"/>
  <c r="N685" i="47"/>
  <c r="N269" i="47"/>
  <c r="N270" i="47"/>
  <c r="N271" i="47"/>
  <c r="T271" i="47"/>
  <c r="N272" i="47"/>
  <c r="N689" i="47"/>
  <c r="T689" i="47"/>
  <c r="N273" i="47"/>
  <c r="N690" i="47"/>
  <c r="N276" i="47"/>
  <c r="N277" i="47"/>
  <c r="N692" i="47"/>
  <c r="N278" i="47"/>
  <c r="T278" i="47"/>
  <c r="N279" i="47"/>
  <c r="T279" i="47"/>
  <c r="N280" i="47"/>
  <c r="T280" i="47"/>
  <c r="N281" i="47"/>
  <c r="T281" i="47"/>
  <c r="N697" i="47"/>
  <c r="T697" i="47"/>
  <c r="N698" i="47"/>
  <c r="N286" i="47"/>
  <c r="T286" i="47"/>
  <c r="N699" i="47"/>
  <c r="N287" i="47"/>
  <c r="N288" i="47"/>
  <c r="N701" i="47"/>
  <c r="N292" i="47"/>
  <c r="N293" i="47"/>
  <c r="N294" i="47"/>
  <c r="N705" i="47"/>
  <c r="N296" i="47"/>
  <c r="N713" i="47"/>
  <c r="T713" i="47"/>
  <c r="N297" i="47"/>
  <c r="T297" i="47"/>
  <c r="N721" i="47"/>
  <c r="N723" i="47"/>
  <c r="N725" i="47"/>
  <c r="N727" i="47"/>
  <c r="N729" i="47"/>
  <c r="N731" i="47"/>
  <c r="N733" i="47"/>
  <c r="N298" i="47"/>
  <c r="N734" i="47"/>
  <c r="N735" i="47"/>
  <c r="N736" i="47"/>
  <c r="N737" i="47"/>
  <c r="N738" i="47"/>
  <c r="N739" i="47"/>
  <c r="N740" i="47"/>
  <c r="N741" i="47"/>
  <c r="N742" i="47"/>
  <c r="N743" i="47"/>
  <c r="N744" i="47"/>
  <c r="N745" i="47"/>
  <c r="N746" i="47"/>
  <c r="N747" i="47"/>
  <c r="N299" i="47"/>
  <c r="N749" i="47"/>
  <c r="N751" i="47"/>
  <c r="T751" i="47"/>
  <c r="N755" i="47"/>
  <c r="N759" i="47"/>
  <c r="T759" i="47"/>
  <c r="N301" i="47"/>
  <c r="T301" i="47"/>
  <c r="N303" i="47"/>
  <c r="T303" i="47"/>
  <c r="N763" i="47"/>
  <c r="N765" i="47"/>
  <c r="N767" i="47"/>
  <c r="N769" i="47"/>
  <c r="T769" i="47"/>
  <c r="N771" i="47"/>
  <c r="N304" i="47"/>
  <c r="T304" i="47"/>
  <c r="N773" i="47"/>
  <c r="N775" i="47"/>
  <c r="N306" i="47"/>
  <c r="N779" i="47"/>
  <c r="N783" i="47"/>
  <c r="N787" i="47"/>
  <c r="N791" i="47"/>
  <c r="N795" i="47"/>
  <c r="N799" i="47"/>
  <c r="N803" i="47"/>
  <c r="N307" i="47"/>
  <c r="T307" i="47"/>
  <c r="T306" i="47"/>
  <c r="T298" i="47"/>
  <c r="T296" i="47"/>
  <c r="T294" i="47"/>
  <c r="T292" i="47"/>
  <c r="T288" i="47"/>
  <c r="T276" i="47"/>
  <c r="T272" i="47"/>
  <c r="T270" i="47"/>
  <c r="T254" i="47"/>
  <c r="T566" i="47"/>
  <c r="T556" i="47"/>
  <c r="T552" i="47"/>
  <c r="T236" i="47"/>
  <c r="T234" i="47"/>
  <c r="T540" i="47"/>
  <c r="T224" i="47"/>
  <c r="T222" i="47"/>
  <c r="T220" i="47"/>
  <c r="T218" i="47"/>
  <c r="T498" i="47"/>
  <c r="T156" i="47"/>
  <c r="T474" i="47"/>
  <c r="T142" i="47"/>
  <c r="T464" i="47"/>
  <c r="T130" i="47"/>
  <c r="T454" i="47"/>
  <c r="T442" i="47"/>
  <c r="T84" i="47"/>
  <c r="T412" i="47"/>
  <c r="T400" i="47"/>
  <c r="T374" i="47"/>
  <c r="T366" i="47"/>
  <c r="T60" i="47"/>
  <c r="T52" i="47"/>
  <c r="T44" i="47"/>
  <c r="T34" i="47"/>
  <c r="T26" i="47"/>
  <c r="T12" i="47"/>
  <c r="N666" i="47"/>
  <c r="S666" i="47"/>
  <c r="S514" i="47"/>
  <c r="N514" i="47"/>
  <c r="S196" i="47"/>
  <c r="N196" i="47"/>
  <c r="T196" i="47"/>
  <c r="S511" i="47"/>
  <c r="N511" i="47"/>
  <c r="S510" i="47"/>
  <c r="N510" i="47"/>
  <c r="T510" i="47"/>
  <c r="S509" i="47"/>
  <c r="N509" i="47"/>
  <c r="S508" i="47"/>
  <c r="N508" i="47"/>
  <c r="T508" i="47"/>
  <c r="S506" i="47"/>
  <c r="N506" i="47"/>
  <c r="T506" i="47"/>
  <c r="S186" i="47"/>
  <c r="N186" i="47"/>
  <c r="T186" i="47"/>
  <c r="S184" i="47"/>
  <c r="N184" i="47"/>
  <c r="T184" i="47"/>
  <c r="S182" i="47"/>
  <c r="N182" i="47"/>
  <c r="T182" i="47"/>
  <c r="S499" i="47"/>
  <c r="N499" i="47"/>
  <c r="T499" i="47"/>
  <c r="S497" i="47"/>
  <c r="N497" i="47"/>
  <c r="T497" i="47"/>
  <c r="S492" i="47"/>
  <c r="N492" i="47"/>
  <c r="T492" i="47"/>
  <c r="S490" i="47"/>
  <c r="N490" i="47"/>
  <c r="T490" i="47"/>
  <c r="S168" i="47"/>
  <c r="N168" i="47"/>
  <c r="T168" i="47"/>
  <c r="S166" i="47"/>
  <c r="N166" i="47"/>
  <c r="T166" i="47"/>
  <c r="S164" i="47"/>
  <c r="N164" i="47"/>
  <c r="T164" i="47"/>
  <c r="S162" i="47"/>
  <c r="N162" i="47"/>
  <c r="T162" i="47"/>
  <c r="S160" i="47"/>
  <c r="N160" i="47"/>
  <c r="T160" i="47"/>
  <c r="S158" i="47"/>
  <c r="N158" i="47"/>
  <c r="T158" i="47"/>
  <c r="S157" i="47"/>
  <c r="N157" i="47"/>
  <c r="S479" i="47"/>
  <c r="N479" i="47"/>
  <c r="S153" i="47"/>
  <c r="N153" i="47"/>
  <c r="T153" i="47"/>
  <c r="S150" i="47"/>
  <c r="N150" i="47"/>
  <c r="T150" i="47"/>
  <c r="S475" i="47"/>
  <c r="N475" i="47"/>
  <c r="S473" i="47"/>
  <c r="N473" i="47"/>
  <c r="S143" i="47"/>
  <c r="N143" i="47"/>
  <c r="T143" i="47"/>
  <c r="S470" i="47"/>
  <c r="N470" i="47"/>
  <c r="T470" i="47"/>
  <c r="S465" i="47"/>
  <c r="N465" i="47"/>
  <c r="T465" i="47"/>
  <c r="S133" i="47"/>
  <c r="N133" i="47"/>
  <c r="T133" i="47"/>
  <c r="S131" i="47"/>
  <c r="N131" i="47"/>
  <c r="S129" i="47"/>
  <c r="N129" i="47"/>
  <c r="S126" i="47"/>
  <c r="N126" i="47"/>
  <c r="T126" i="47"/>
  <c r="S124" i="47"/>
  <c r="N124" i="47"/>
  <c r="T124" i="47"/>
  <c r="S122" i="47"/>
  <c r="N122" i="47"/>
  <c r="T122" i="47"/>
  <c r="S121" i="47"/>
  <c r="N121" i="47"/>
  <c r="S120" i="47"/>
  <c r="N120" i="47"/>
  <c r="T120" i="47"/>
  <c r="S452" i="47"/>
  <c r="N452" i="47"/>
  <c r="T452" i="47"/>
  <c r="S450" i="47"/>
  <c r="N450" i="47"/>
  <c r="T450" i="47"/>
  <c r="S114" i="47"/>
  <c r="N114" i="47"/>
  <c r="T114" i="47"/>
  <c r="S112" i="47"/>
  <c r="N112" i="47"/>
  <c r="T112" i="47"/>
  <c r="S110" i="47"/>
  <c r="N110" i="47"/>
  <c r="T110" i="47"/>
  <c r="S443" i="47"/>
  <c r="N443" i="47"/>
  <c r="T443" i="47"/>
  <c r="S441" i="47"/>
  <c r="N441" i="47"/>
  <c r="T441" i="47"/>
  <c r="S99" i="47"/>
  <c r="N99" i="47"/>
  <c r="T99" i="47"/>
  <c r="S436" i="47"/>
  <c r="N436" i="47"/>
  <c r="T436" i="47"/>
  <c r="S434" i="47"/>
  <c r="N434" i="47"/>
  <c r="T434" i="47"/>
  <c r="T404" i="47"/>
  <c r="T370" i="47"/>
  <c r="T362" i="47"/>
  <c r="S357" i="47"/>
  <c r="N357" i="47"/>
  <c r="T357" i="47"/>
  <c r="T56" i="47"/>
  <c r="T48" i="47"/>
  <c r="R666" i="47"/>
  <c r="Q698" i="47"/>
  <c r="R698" i="47"/>
  <c r="Q634" i="47"/>
  <c r="R634" i="47"/>
  <c r="T176" i="47"/>
  <c r="T174" i="47"/>
  <c r="T138" i="47"/>
  <c r="T440" i="47"/>
  <c r="T430" i="47"/>
  <c r="T70" i="47"/>
  <c r="T382" i="47"/>
  <c r="T376" i="47"/>
  <c r="T356" i="47"/>
  <c r="T350" i="47"/>
  <c r="T338" i="47"/>
  <c r="T40" i="47"/>
  <c r="T328" i="47"/>
  <c r="T324" i="47"/>
  <c r="T18" i="47"/>
  <c r="T320" i="47"/>
  <c r="T504" i="47"/>
  <c r="T140" i="47"/>
  <c r="T448" i="47"/>
  <c r="T420" i="47"/>
  <c r="T408" i="47"/>
  <c r="R795" i="47"/>
  <c r="Q795" i="47"/>
  <c r="R787" i="47"/>
  <c r="Q787" i="47"/>
  <c r="R771" i="47"/>
  <c r="Q771" i="47"/>
  <c r="R763" i="47"/>
  <c r="Q763" i="47"/>
  <c r="R747" i="47"/>
  <c r="Q747" i="47"/>
  <c r="R739" i="47"/>
  <c r="Q739" i="47"/>
  <c r="R727" i="47"/>
  <c r="Q727" i="47"/>
  <c r="R723" i="47"/>
  <c r="Q723" i="47"/>
  <c r="R715" i="47"/>
  <c r="Q715" i="47"/>
  <c r="R711" i="47"/>
  <c r="Q711" i="47"/>
  <c r="R703" i="47"/>
  <c r="Q703" i="47"/>
  <c r="R699" i="47"/>
  <c r="Q699" i="47"/>
  <c r="R691" i="47"/>
  <c r="Q691" i="47"/>
  <c r="R687" i="47"/>
  <c r="Q687" i="47"/>
  <c r="R679" i="47"/>
  <c r="Q679" i="47"/>
  <c r="R675" i="47"/>
  <c r="Q675" i="47"/>
  <c r="R667" i="47"/>
  <c r="Q667" i="47"/>
  <c r="R663" i="47"/>
  <c r="Q663" i="47"/>
  <c r="R659" i="47"/>
  <c r="Q659" i="47"/>
  <c r="R655" i="47"/>
  <c r="Q655" i="47"/>
  <c r="R651" i="47"/>
  <c r="Q651" i="47"/>
  <c r="R639" i="47"/>
  <c r="Q639" i="47"/>
  <c r="R631" i="47"/>
  <c r="Q631" i="47"/>
  <c r="R627" i="47"/>
  <c r="Q627" i="47"/>
  <c r="R623" i="47"/>
  <c r="Q623" i="47"/>
  <c r="R615" i="47"/>
  <c r="Q615" i="47"/>
  <c r="R603" i="47"/>
  <c r="Q603" i="47"/>
  <c r="R599" i="47"/>
  <c r="Q599" i="47"/>
  <c r="R595" i="47"/>
  <c r="Q595" i="47"/>
  <c r="R591" i="47"/>
  <c r="Q591" i="47"/>
  <c r="R583" i="47"/>
  <c r="Q583" i="47"/>
  <c r="R579" i="47"/>
  <c r="Q579" i="47"/>
  <c r="R571" i="47"/>
  <c r="Q571" i="47"/>
  <c r="R567" i="47"/>
  <c r="Q567" i="47"/>
  <c r="R559" i="47"/>
  <c r="Q559" i="47"/>
  <c r="R555" i="47"/>
  <c r="Q555" i="47"/>
  <c r="R547" i="47"/>
  <c r="Q547" i="47"/>
  <c r="R543" i="47"/>
  <c r="Q543" i="47"/>
  <c r="R539" i="47"/>
  <c r="Q539" i="47"/>
  <c r="R531" i="47"/>
  <c r="Q531" i="47"/>
  <c r="T799" i="47"/>
  <c r="T791" i="47"/>
  <c r="T783" i="47"/>
  <c r="T747" i="47"/>
  <c r="T745" i="47"/>
  <c r="T743" i="47"/>
  <c r="T739" i="47"/>
  <c r="T737" i="47"/>
  <c r="T735" i="47"/>
  <c r="T727" i="47"/>
  <c r="T723" i="47"/>
  <c r="T699" i="47"/>
  <c r="T679" i="47"/>
  <c r="T667" i="47"/>
  <c r="T651" i="47"/>
  <c r="T599" i="47"/>
  <c r="T595" i="47"/>
  <c r="T585" i="47"/>
  <c r="T559" i="47"/>
  <c r="S563" i="47"/>
  <c r="N563" i="47"/>
  <c r="S238" i="47"/>
  <c r="N238" i="47"/>
  <c r="T238" i="47"/>
  <c r="S544" i="47"/>
  <c r="N544" i="47"/>
  <c r="T544" i="47"/>
  <c r="S536" i="47"/>
  <c r="N536" i="47"/>
  <c r="T536" i="47"/>
  <c r="S528" i="47"/>
  <c r="N528" i="47"/>
  <c r="T528" i="47"/>
  <c r="S202" i="47"/>
  <c r="N202" i="47"/>
  <c r="T202" i="47"/>
  <c r="S201" i="47"/>
  <c r="N201" i="47"/>
  <c r="T201" i="47"/>
  <c r="S200" i="47"/>
  <c r="N200" i="47"/>
  <c r="T200" i="47"/>
  <c r="S503" i="47"/>
  <c r="N503" i="47"/>
  <c r="T503" i="47"/>
  <c r="S502" i="47"/>
  <c r="N502" i="47"/>
  <c r="T502" i="47"/>
  <c r="S501" i="47"/>
  <c r="N501" i="47"/>
  <c r="T501" i="47"/>
  <c r="S488" i="47"/>
  <c r="N488" i="47"/>
  <c r="T488" i="47"/>
  <c r="S487" i="47"/>
  <c r="N487" i="47"/>
  <c r="T487" i="47"/>
  <c r="S486" i="47"/>
  <c r="N486" i="47"/>
  <c r="T486" i="47"/>
  <c r="S148" i="47"/>
  <c r="N148" i="47"/>
  <c r="T148" i="47"/>
  <c r="S147" i="47"/>
  <c r="N147" i="47"/>
  <c r="T147" i="47"/>
  <c r="S146" i="47"/>
  <c r="N146" i="47"/>
  <c r="T146" i="47"/>
  <c r="S461" i="47"/>
  <c r="N461" i="47"/>
  <c r="T461" i="47"/>
  <c r="S460" i="47"/>
  <c r="N460" i="47"/>
  <c r="T460" i="47"/>
  <c r="S128" i="47"/>
  <c r="N128" i="47"/>
  <c r="T128" i="47"/>
  <c r="S447" i="47"/>
  <c r="N447" i="47"/>
  <c r="T447" i="47"/>
  <c r="S446" i="47"/>
  <c r="N446" i="47"/>
  <c r="T446" i="47"/>
  <c r="S445" i="47"/>
  <c r="N445" i="47"/>
  <c r="T445" i="47"/>
  <c r="S94" i="47"/>
  <c r="N94" i="47"/>
  <c r="T94" i="47"/>
  <c r="S433" i="47"/>
  <c r="N433" i="47"/>
  <c r="T433" i="47"/>
  <c r="S87" i="47"/>
  <c r="N87" i="47"/>
  <c r="T87" i="47"/>
  <c r="S423" i="47"/>
  <c r="N423" i="47"/>
  <c r="T423" i="47"/>
  <c r="S418" i="47"/>
  <c r="N418" i="47"/>
  <c r="T418" i="47"/>
  <c r="S75" i="47"/>
  <c r="N75" i="47"/>
  <c r="T75" i="47"/>
  <c r="S401" i="47"/>
  <c r="N401" i="47"/>
  <c r="T401" i="47"/>
  <c r="S399" i="47"/>
  <c r="N399" i="47"/>
  <c r="T399" i="47"/>
  <c r="S388" i="47"/>
  <c r="N388" i="47"/>
  <c r="T388" i="47"/>
  <c r="S386" i="47"/>
  <c r="N386" i="47"/>
  <c r="T386" i="47"/>
  <c r="S375" i="47"/>
  <c r="N375" i="47"/>
  <c r="T375" i="47"/>
  <c r="S373" i="47"/>
  <c r="N373" i="47"/>
  <c r="T373" i="47"/>
  <c r="S360" i="47"/>
  <c r="N360" i="47"/>
  <c r="T360" i="47"/>
  <c r="S359" i="47"/>
  <c r="N359" i="47"/>
  <c r="T359" i="47"/>
  <c r="S346" i="47"/>
  <c r="N346" i="47"/>
  <c r="T346" i="47"/>
  <c r="S344" i="47"/>
  <c r="N344" i="47"/>
  <c r="T344" i="47"/>
  <c r="S53" i="47"/>
  <c r="N53" i="47"/>
  <c r="T53" i="47"/>
  <c r="S51" i="47"/>
  <c r="N51" i="47"/>
  <c r="T51" i="47"/>
  <c r="S45" i="47"/>
  <c r="N45" i="47"/>
  <c r="T45" i="47"/>
  <c r="S332" i="47"/>
  <c r="N332" i="47"/>
  <c r="T332" i="47"/>
  <c r="S35" i="47"/>
  <c r="N35" i="47"/>
  <c r="T35" i="47"/>
  <c r="S33" i="47"/>
  <c r="N33" i="47"/>
  <c r="T33" i="47"/>
  <c r="S24" i="47"/>
  <c r="N24" i="47"/>
  <c r="T24" i="47"/>
  <c r="S22" i="47"/>
  <c r="N22" i="47"/>
  <c r="T22" i="47"/>
  <c r="S13" i="47"/>
  <c r="N13" i="47"/>
  <c r="T13" i="47"/>
  <c r="S11" i="47"/>
  <c r="N11" i="47"/>
  <c r="T11" i="47"/>
  <c r="S2" i="47"/>
  <c r="N2" i="47"/>
  <c r="Q797" i="47"/>
  <c r="Q789" i="47"/>
  <c r="Q781" i="47"/>
  <c r="Q773" i="47"/>
  <c r="T773" i="47"/>
  <c r="Q765" i="47"/>
  <c r="Q757" i="47"/>
  <c r="Q749" i="47"/>
  <c r="T749" i="47"/>
  <c r="Q741" i="47"/>
  <c r="T741" i="47"/>
  <c r="Q733" i="47"/>
  <c r="Q725" i="47"/>
  <c r="T725" i="47"/>
  <c r="Q717" i="47"/>
  <c r="Q709" i="47"/>
  <c r="Q701" i="47"/>
  <c r="Q693" i="47"/>
  <c r="Q685" i="47"/>
  <c r="T685" i="47"/>
  <c r="Q677" i="47"/>
  <c r="T677" i="47"/>
  <c r="Q669" i="47"/>
  <c r="Q661" i="47"/>
  <c r="Q653" i="47"/>
  <c r="T653" i="47"/>
  <c r="Q645" i="47"/>
  <c r="Q637" i="47"/>
  <c r="Q629" i="47"/>
  <c r="Q621" i="47"/>
  <c r="Q613" i="47"/>
  <c r="T613" i="47"/>
  <c r="Q605" i="47"/>
  <c r="Q597" i="47"/>
  <c r="Q589" i="47"/>
  <c r="T589" i="47"/>
  <c r="Q581" i="47"/>
  <c r="T581" i="47"/>
  <c r="Q573" i="47"/>
  <c r="Q565" i="47"/>
  <c r="Q557" i="47"/>
  <c r="Q541" i="47"/>
  <c r="R791" i="47"/>
  <c r="R775" i="47"/>
  <c r="R759" i="47"/>
  <c r="R743" i="47"/>
  <c r="R525" i="47"/>
  <c r="T795" i="47"/>
  <c r="T787" i="47"/>
  <c r="T765" i="47"/>
  <c r="T701" i="47"/>
  <c r="T659" i="47"/>
  <c r="T645" i="47"/>
  <c r="T637" i="47"/>
  <c r="T631" i="47"/>
  <c r="T605" i="47"/>
  <c r="T583" i="47"/>
  <c r="T579" i="47"/>
  <c r="T573" i="47"/>
  <c r="S312" i="47"/>
  <c r="N312" i="47"/>
  <c r="T312" i="47"/>
  <c r="S310" i="47"/>
  <c r="N310" i="47"/>
  <c r="T310" i="47"/>
  <c r="R779" i="47"/>
  <c r="Q779" i="47"/>
  <c r="T779" i="47"/>
  <c r="R755" i="47"/>
  <c r="Q755" i="47"/>
  <c r="T755" i="47"/>
  <c r="R731" i="47"/>
  <c r="Q731" i="47"/>
  <c r="T731" i="47"/>
  <c r="R719" i="47"/>
  <c r="Q719" i="47"/>
  <c r="R707" i="47"/>
  <c r="Q707" i="47"/>
  <c r="R695" i="47"/>
  <c r="Q695" i="47"/>
  <c r="R683" i="47"/>
  <c r="Q683" i="47"/>
  <c r="R671" i="47"/>
  <c r="Q671" i="47"/>
  <c r="R647" i="47"/>
  <c r="Q647" i="47"/>
  <c r="T647" i="47"/>
  <c r="R643" i="47"/>
  <c r="Q643" i="47"/>
  <c r="T643" i="47"/>
  <c r="R635" i="47"/>
  <c r="Q635" i="47"/>
  <c r="T635" i="47"/>
  <c r="R619" i="47"/>
  <c r="Q619" i="47"/>
  <c r="R611" i="47"/>
  <c r="Q611" i="47"/>
  <c r="R607" i="47"/>
  <c r="Q607" i="47"/>
  <c r="R587" i="47"/>
  <c r="Q587" i="47"/>
  <c r="T587" i="47"/>
  <c r="R575" i="47"/>
  <c r="Q575" i="47"/>
  <c r="R563" i="47"/>
  <c r="Q563" i="47"/>
  <c r="R551" i="47"/>
  <c r="Q551" i="47"/>
  <c r="T551" i="47"/>
  <c r="R535" i="47"/>
  <c r="Q535" i="47"/>
  <c r="Q529" i="47"/>
  <c r="R529" i="47"/>
  <c r="R523" i="47"/>
  <c r="Q523" i="47"/>
  <c r="T523" i="47"/>
  <c r="T571" i="47"/>
  <c r="T561" i="47"/>
  <c r="T555" i="47"/>
  <c r="T519" i="47"/>
  <c r="N714" i="47"/>
  <c r="S714" i="47"/>
  <c r="N383" i="47"/>
  <c r="T383" i="47"/>
  <c r="N339" i="47"/>
  <c r="T339" i="47"/>
  <c r="N8" i="47"/>
  <c r="T8" i="47"/>
  <c r="R521" i="47"/>
  <c r="S370" i="47"/>
  <c r="R568" i="47"/>
  <c r="Q568" i="47"/>
  <c r="N805" i="47"/>
  <c r="N801" i="47"/>
  <c r="T801" i="47"/>
  <c r="N797" i="47"/>
  <c r="T797" i="47"/>
  <c r="N793" i="47"/>
  <c r="T793" i="47"/>
  <c r="N789" i="47"/>
  <c r="N785" i="47"/>
  <c r="T785" i="47"/>
  <c r="N781" i="47"/>
  <c r="T781" i="47"/>
  <c r="N777" i="47"/>
  <c r="T777" i="47"/>
  <c r="T775" i="47"/>
  <c r="N305" i="47"/>
  <c r="T305" i="47"/>
  <c r="T771" i="47"/>
  <c r="T767" i="47"/>
  <c r="T763" i="47"/>
  <c r="N302" i="47"/>
  <c r="T302" i="47"/>
  <c r="N761" i="47"/>
  <c r="T761" i="47"/>
  <c r="N757" i="47"/>
  <c r="N753" i="47"/>
  <c r="T753" i="47"/>
  <c r="N300" i="47"/>
  <c r="T300" i="47"/>
  <c r="T299" i="47"/>
  <c r="T746" i="47"/>
  <c r="T744" i="47"/>
  <c r="T740" i="47"/>
  <c r="T738" i="47"/>
  <c r="T736" i="47"/>
  <c r="T733" i="47"/>
  <c r="T729" i="47"/>
  <c r="T721" i="47"/>
  <c r="N717" i="47"/>
  <c r="T717" i="47"/>
  <c r="N709" i="47"/>
  <c r="T709" i="47"/>
  <c r="T705" i="47"/>
  <c r="T293" i="47"/>
  <c r="N291" i="47"/>
  <c r="T291" i="47"/>
  <c r="N289" i="47"/>
  <c r="T289" i="47"/>
  <c r="T287" i="47"/>
  <c r="N284" i="47"/>
  <c r="T284" i="47"/>
  <c r="N282" i="47"/>
  <c r="T282" i="47"/>
  <c r="T277" i="47"/>
  <c r="N275" i="47"/>
  <c r="T275" i="47"/>
  <c r="T273" i="47"/>
  <c r="N687" i="47"/>
  <c r="T687" i="47"/>
  <c r="T269" i="47"/>
  <c r="N683" i="47"/>
  <c r="T265" i="47"/>
  <c r="T681" i="47"/>
  <c r="N262" i="47"/>
  <c r="T262" i="47"/>
  <c r="T675" i="47"/>
  <c r="N256" i="47"/>
  <c r="T256" i="47"/>
  <c r="N671" i="47"/>
  <c r="N663" i="47"/>
  <c r="T663" i="47"/>
  <c r="N655" i="47"/>
  <c r="T655" i="47"/>
  <c r="T253" i="47"/>
  <c r="T649" i="47"/>
  <c r="N646" i="47"/>
  <c r="T646" i="47"/>
  <c r="T639" i="47"/>
  <c r="T251" i="47"/>
  <c r="N627" i="47"/>
  <c r="T627" i="47"/>
  <c r="N623" i="47"/>
  <c r="T623" i="47"/>
  <c r="N619" i="47"/>
  <c r="N615" i="47"/>
  <c r="T615" i="47"/>
  <c r="T608" i="47"/>
  <c r="T602" i="47"/>
  <c r="T600" i="47"/>
  <c r="N246" i="47"/>
  <c r="T246" i="47"/>
  <c r="T597" i="47"/>
  <c r="T593" i="47"/>
  <c r="T591" i="47"/>
  <c r="N584" i="47"/>
  <c r="N577" i="47"/>
  <c r="T577" i="47"/>
  <c r="N244" i="47"/>
  <c r="T244" i="47"/>
  <c r="T569" i="47"/>
  <c r="N567" i="47"/>
  <c r="T567" i="47"/>
  <c r="T562" i="47"/>
  <c r="N560" i="47"/>
  <c r="T560" i="47"/>
  <c r="T557" i="47"/>
  <c r="N553" i="47"/>
  <c r="T553" i="47"/>
  <c r="N550" i="47"/>
  <c r="T550" i="47"/>
  <c r="T233" i="47"/>
  <c r="N546" i="47"/>
  <c r="T229" i="47"/>
  <c r="N542" i="47"/>
  <c r="T542" i="47"/>
  <c r="T225" i="47"/>
  <c r="N538" i="47"/>
  <c r="T221" i="47"/>
  <c r="N534" i="47"/>
  <c r="T534" i="47"/>
  <c r="T217" i="47"/>
  <c r="N530" i="47"/>
  <c r="T213" i="47"/>
  <c r="N526" i="47"/>
  <c r="T526" i="47"/>
  <c r="T209" i="47"/>
  <c r="N521" i="47"/>
  <c r="T521" i="47"/>
  <c r="N520" i="47"/>
  <c r="T520" i="47"/>
  <c r="N204" i="47"/>
  <c r="T204" i="47"/>
  <c r="T517" i="47"/>
  <c r="N198" i="47"/>
  <c r="T198" i="47"/>
  <c r="N513" i="47"/>
  <c r="T513" i="47"/>
  <c r="N195" i="47"/>
  <c r="T195" i="47"/>
  <c r="T511" i="47"/>
  <c r="T509" i="47"/>
  <c r="N189" i="47"/>
  <c r="T189" i="47"/>
  <c r="N188" i="47"/>
  <c r="T188" i="47"/>
  <c r="N187" i="47"/>
  <c r="T187" i="47"/>
  <c r="T185" i="47"/>
  <c r="T183" i="47"/>
  <c r="N180" i="47"/>
  <c r="T180" i="47"/>
  <c r="N179" i="47"/>
  <c r="T179" i="47"/>
  <c r="N178" i="47"/>
  <c r="T178" i="47"/>
  <c r="T495" i="47"/>
  <c r="T493" i="47"/>
  <c r="N172" i="47"/>
  <c r="T172" i="47"/>
  <c r="N171" i="47"/>
  <c r="T171" i="47"/>
  <c r="N170" i="47"/>
  <c r="T170" i="47"/>
  <c r="T167" i="47"/>
  <c r="T165" i="47"/>
  <c r="N484" i="47"/>
  <c r="T484" i="47"/>
  <c r="N483" i="47"/>
  <c r="T483" i="47"/>
  <c r="N482" i="47"/>
  <c r="T482" i="47"/>
  <c r="T157" i="47"/>
  <c r="T479" i="47"/>
  <c r="N478" i="47"/>
  <c r="T478" i="47"/>
  <c r="N152" i="47"/>
  <c r="T152" i="47"/>
  <c r="N477" i="47"/>
  <c r="T477" i="47"/>
  <c r="T475" i="47"/>
  <c r="T473" i="47"/>
  <c r="N472" i="47"/>
  <c r="T472" i="47"/>
  <c r="N471" i="47"/>
  <c r="T471" i="47"/>
  <c r="N141" i="47"/>
  <c r="T141" i="47"/>
  <c r="T469" i="47"/>
  <c r="T467" i="47"/>
  <c r="N135" i="47"/>
  <c r="T135" i="47"/>
  <c r="N134" i="47"/>
  <c r="T134" i="47"/>
  <c r="N463" i="47"/>
  <c r="T463" i="47"/>
  <c r="T131" i="47"/>
  <c r="T129" i="47"/>
  <c r="T459" i="47"/>
  <c r="N458" i="47"/>
  <c r="T458" i="47"/>
  <c r="N457" i="47"/>
  <c r="T457" i="47"/>
  <c r="N456" i="47"/>
  <c r="T456" i="47"/>
  <c r="T121" i="47"/>
  <c r="N117" i="47"/>
  <c r="T117" i="47"/>
  <c r="N116" i="47"/>
  <c r="T116" i="47"/>
  <c r="N449" i="47"/>
  <c r="T449" i="47"/>
  <c r="T113" i="47"/>
  <c r="T111" i="47"/>
  <c r="N108" i="47"/>
  <c r="T108" i="47"/>
  <c r="N107" i="47"/>
  <c r="T107" i="47"/>
  <c r="N106" i="47"/>
  <c r="T106" i="47"/>
  <c r="T101" i="47"/>
  <c r="N98" i="47"/>
  <c r="T98" i="47"/>
  <c r="N97" i="47"/>
  <c r="T97" i="47"/>
  <c r="N96" i="47"/>
  <c r="T96" i="47"/>
  <c r="T93" i="47"/>
  <c r="N432" i="47"/>
  <c r="T432" i="47"/>
  <c r="N88" i="47"/>
  <c r="T88" i="47"/>
  <c r="N85" i="47"/>
  <c r="T85" i="47"/>
  <c r="N83" i="47"/>
  <c r="T83" i="47"/>
  <c r="N422" i="47"/>
  <c r="T422" i="47"/>
  <c r="N419" i="47"/>
  <c r="T419" i="47"/>
  <c r="N416" i="47"/>
  <c r="T416" i="47"/>
  <c r="N410" i="47"/>
  <c r="T410" i="47"/>
  <c r="N407" i="47"/>
  <c r="T407" i="47"/>
  <c r="N403" i="47"/>
  <c r="T403" i="47"/>
  <c r="N397" i="47"/>
  <c r="T397" i="47"/>
  <c r="N72" i="47"/>
  <c r="T72" i="47"/>
  <c r="N71" i="47"/>
  <c r="T71" i="47"/>
  <c r="N390" i="47"/>
  <c r="T390" i="47"/>
  <c r="T387" i="47"/>
  <c r="N384" i="47"/>
  <c r="T384" i="47"/>
  <c r="N380" i="47"/>
  <c r="T380" i="47"/>
  <c r="N378" i="47"/>
  <c r="T378" i="47"/>
  <c r="N68" i="47"/>
  <c r="T68" i="47"/>
  <c r="N371" i="47"/>
  <c r="T371" i="47"/>
  <c r="N367" i="47"/>
  <c r="T367" i="47"/>
  <c r="N365" i="47"/>
  <c r="T365" i="47"/>
  <c r="N361" i="47"/>
  <c r="T361" i="47"/>
  <c r="T65" i="47"/>
  <c r="N358" i="47"/>
  <c r="T358" i="47"/>
  <c r="N354" i="47"/>
  <c r="T354" i="47"/>
  <c r="N352" i="47"/>
  <c r="T352" i="47"/>
  <c r="N348" i="47"/>
  <c r="T348" i="47"/>
  <c r="T345" i="47"/>
  <c r="N342" i="47"/>
  <c r="T342" i="47"/>
  <c r="N61" i="47"/>
  <c r="T61" i="47"/>
  <c r="N59" i="47"/>
  <c r="T59" i="47"/>
  <c r="N55" i="47"/>
  <c r="T55" i="47"/>
  <c r="N340" i="47"/>
  <c r="T340" i="47"/>
  <c r="N336" i="47"/>
  <c r="T336" i="47"/>
  <c r="N334" i="47"/>
  <c r="T334" i="47"/>
  <c r="N47" i="47"/>
  <c r="T47" i="47"/>
  <c r="N42" i="47"/>
  <c r="T42" i="47"/>
  <c r="N38" i="47"/>
  <c r="T38" i="47"/>
  <c r="N330" i="47"/>
  <c r="T330" i="47"/>
  <c r="N37" i="47"/>
  <c r="T37" i="47"/>
  <c r="N31" i="47"/>
  <c r="T31" i="47"/>
  <c r="N27" i="47"/>
  <c r="T27" i="47"/>
  <c r="N326" i="47"/>
  <c r="T326" i="47"/>
  <c r="N322" i="47"/>
  <c r="T322" i="47"/>
  <c r="T23" i="47"/>
  <c r="N20" i="47"/>
  <c r="T20" i="47"/>
  <c r="N16" i="47"/>
  <c r="T16" i="47"/>
  <c r="N14" i="47"/>
  <c r="T14" i="47"/>
  <c r="N318" i="47"/>
  <c r="T318" i="47"/>
  <c r="N9" i="47"/>
  <c r="T9" i="47"/>
  <c r="N316" i="47"/>
  <c r="T316" i="47"/>
  <c r="N5" i="47"/>
  <c r="T5" i="47"/>
  <c r="N314" i="47"/>
  <c r="T314" i="47"/>
  <c r="T311" i="47"/>
  <c r="N308" i="47"/>
  <c r="T308" i="47"/>
  <c r="T666" i="47"/>
  <c r="N391" i="47"/>
  <c r="T391" i="47"/>
  <c r="S391" i="47"/>
  <c r="N69" i="47"/>
  <c r="T69" i="47"/>
  <c r="S69" i="47"/>
  <c r="N349" i="47"/>
  <c r="T349" i="47"/>
  <c r="S349" i="47"/>
  <c r="N327" i="47"/>
  <c r="T327" i="47"/>
  <c r="S327" i="47"/>
  <c r="N323" i="47"/>
  <c r="T323" i="47"/>
  <c r="S323" i="47"/>
  <c r="N319" i="47"/>
  <c r="T319" i="47"/>
  <c r="S319" i="47"/>
  <c r="N722" i="47"/>
  <c r="N715" i="47"/>
  <c r="T715" i="47"/>
  <c r="N707" i="47"/>
  <c r="N703" i="47"/>
  <c r="T703" i="47"/>
  <c r="N700" i="47"/>
  <c r="T700" i="47"/>
  <c r="N283" i="47"/>
  <c r="T283" i="47"/>
  <c r="N693" i="47"/>
  <c r="N274" i="47"/>
  <c r="T274" i="47"/>
  <c r="N263" i="47"/>
  <c r="T263" i="47"/>
  <c r="N260" i="47"/>
  <c r="T260" i="47"/>
  <c r="N255" i="47"/>
  <c r="T255" i="47"/>
  <c r="N665" i="47"/>
  <c r="T665" i="47"/>
  <c r="N657" i="47"/>
  <c r="T657" i="47"/>
  <c r="N640" i="47"/>
  <c r="T640" i="47"/>
  <c r="N625" i="47"/>
  <c r="T625" i="47"/>
  <c r="N617" i="47"/>
  <c r="T617" i="47"/>
  <c r="N607" i="47"/>
  <c r="N248" i="47"/>
  <c r="T248" i="47"/>
  <c r="N582" i="47"/>
  <c r="T582" i="47"/>
  <c r="N575" i="47"/>
  <c r="T575" i="47"/>
  <c r="N565" i="47"/>
  <c r="N558" i="47"/>
  <c r="T558" i="47"/>
  <c r="N239" i="47"/>
  <c r="T239" i="47"/>
  <c r="N549" i="47"/>
  <c r="T549" i="47"/>
  <c r="N545" i="47"/>
  <c r="T545" i="47"/>
  <c r="N541" i="47"/>
  <c r="T541" i="47"/>
  <c r="N537" i="47"/>
  <c r="T537" i="47"/>
  <c r="N533" i="47"/>
  <c r="T533" i="47"/>
  <c r="N529" i="47"/>
  <c r="T529" i="47"/>
  <c r="N525" i="47"/>
  <c r="T525" i="47"/>
  <c r="N199" i="47"/>
  <c r="T199" i="47"/>
  <c r="N190" i="47"/>
  <c r="T190" i="47"/>
  <c r="N181" i="47"/>
  <c r="T181" i="47"/>
  <c r="N173" i="47"/>
  <c r="T173" i="47"/>
  <c r="N485" i="47"/>
  <c r="T485" i="47"/>
  <c r="N155" i="47"/>
  <c r="T155" i="47"/>
  <c r="N145" i="47"/>
  <c r="T145" i="47"/>
  <c r="N136" i="47"/>
  <c r="T136" i="47"/>
  <c r="N127" i="47"/>
  <c r="T127" i="47"/>
  <c r="N118" i="47"/>
  <c r="T118" i="47"/>
  <c r="N444" i="47"/>
  <c r="T444" i="47"/>
  <c r="N438" i="47"/>
  <c r="T438" i="47"/>
  <c r="N431" i="47"/>
  <c r="T431" i="47"/>
  <c r="N82" i="47"/>
  <c r="T82" i="47"/>
  <c r="N414" i="47"/>
  <c r="T414" i="47"/>
  <c r="N396" i="47"/>
  <c r="T396" i="47"/>
  <c r="N341" i="47"/>
  <c r="T341" i="47"/>
  <c r="N41" i="47"/>
  <c r="T41" i="47"/>
  <c r="N19" i="47"/>
  <c r="T19" i="47"/>
  <c r="Q800" i="47"/>
  <c r="Q796" i="47"/>
  <c r="Q790" i="47"/>
  <c r="Q782" i="47"/>
  <c r="Q774" i="47"/>
  <c r="Q766" i="47"/>
  <c r="Q758" i="47"/>
  <c r="Q750" i="47"/>
  <c r="Q742" i="47"/>
  <c r="T742" i="47"/>
  <c r="Q734" i="47"/>
  <c r="T734" i="47"/>
  <c r="Q722" i="47"/>
  <c r="Q714" i="47"/>
  <c r="T714" i="47"/>
  <c r="Q706" i="47"/>
  <c r="Q704" i="47"/>
  <c r="Q690" i="47"/>
  <c r="T690" i="47"/>
  <c r="Q682" i="47"/>
  <c r="Q680" i="47"/>
  <c r="T680" i="47"/>
  <c r="Q674" i="47"/>
  <c r="Q658" i="47"/>
  <c r="Q656" i="47"/>
  <c r="Q650" i="47"/>
  <c r="Q644" i="47"/>
  <c r="Q642" i="47"/>
  <c r="Q626" i="47"/>
  <c r="Q624" i="47"/>
  <c r="T624" i="47"/>
  <c r="Q618" i="47"/>
  <c r="Q612" i="47"/>
  <c r="Q610" i="47"/>
  <c r="T610" i="47"/>
  <c r="Q596" i="47"/>
  <c r="Q594" i="47"/>
  <c r="Q586" i="47"/>
  <c r="Q584" i="47"/>
  <c r="Q574" i="47"/>
  <c r="T574" i="47"/>
  <c r="S504" i="47"/>
  <c r="S448" i="47"/>
  <c r="S420" i="47"/>
  <c r="S408" i="47"/>
  <c r="S404" i="47"/>
  <c r="S140" i="47"/>
  <c r="S56" i="47"/>
  <c r="S48" i="47"/>
  <c r="T698" i="47"/>
  <c r="T692" i="47"/>
  <c r="T622" i="47"/>
  <c r="T616" i="47"/>
  <c r="T592" i="47"/>
  <c r="T568" i="47"/>
  <c r="T726" i="47"/>
  <c r="T694" i="47"/>
  <c r="T634" i="47"/>
  <c r="N719" i="47"/>
  <c r="T719" i="47"/>
  <c r="N711" i="47"/>
  <c r="T711" i="47"/>
  <c r="N295" i="47"/>
  <c r="T295" i="47"/>
  <c r="N290" i="47"/>
  <c r="T290" i="47"/>
  <c r="N285" i="47"/>
  <c r="T285" i="47"/>
  <c r="N695" i="47"/>
  <c r="T695" i="47"/>
  <c r="N691" i="47"/>
  <c r="T691" i="47"/>
  <c r="N682" i="47"/>
  <c r="T682" i="47"/>
  <c r="N678" i="47"/>
  <c r="T678" i="47"/>
  <c r="N674" i="47"/>
  <c r="T674" i="47"/>
  <c r="N669" i="47"/>
  <c r="T669" i="47"/>
  <c r="N661" i="47"/>
  <c r="T661" i="47"/>
  <c r="N654" i="47"/>
  <c r="T654" i="47"/>
  <c r="N629" i="47"/>
  <c r="T629" i="47"/>
  <c r="N621" i="47"/>
  <c r="T621" i="47"/>
  <c r="N611" i="47"/>
  <c r="T611" i="47"/>
  <c r="N603" i="47"/>
  <c r="T603" i="47"/>
  <c r="N598" i="47"/>
  <c r="T598" i="47"/>
  <c r="N245" i="47"/>
  <c r="T245" i="47"/>
  <c r="N243" i="47"/>
  <c r="T243" i="47"/>
  <c r="N242" i="47"/>
  <c r="T242" i="47"/>
  <c r="N241" i="47"/>
  <c r="T241" i="47"/>
  <c r="N237" i="47"/>
  <c r="T237" i="47"/>
  <c r="N547" i="47"/>
  <c r="T547" i="47"/>
  <c r="N543" i="47"/>
  <c r="T543" i="47"/>
  <c r="N539" i="47"/>
  <c r="T539" i="47"/>
  <c r="N535" i="47"/>
  <c r="T535" i="47"/>
  <c r="N531" i="47"/>
  <c r="T531" i="47"/>
  <c r="N527" i="47"/>
  <c r="T527" i="47"/>
  <c r="N203" i="47"/>
  <c r="T203" i="47"/>
  <c r="N194" i="47"/>
  <c r="T194" i="47"/>
  <c r="N177" i="47"/>
  <c r="T177" i="47"/>
  <c r="N169" i="47"/>
  <c r="T169" i="47"/>
  <c r="N481" i="47"/>
  <c r="T481" i="47"/>
  <c r="N149" i="47"/>
  <c r="T149" i="47"/>
  <c r="N462" i="47"/>
  <c r="T462" i="47"/>
  <c r="N455" i="47"/>
  <c r="T455" i="47"/>
  <c r="N105" i="47"/>
  <c r="T105" i="47"/>
  <c r="N95" i="47"/>
  <c r="T95" i="47"/>
  <c r="N86" i="47"/>
  <c r="T86" i="47"/>
  <c r="S726" i="47"/>
  <c r="S694" i="47"/>
  <c r="S634" i="47"/>
  <c r="R564" i="47"/>
  <c r="Q564" i="47"/>
  <c r="T564" i="47"/>
  <c r="Q554" i="47"/>
  <c r="T554" i="47"/>
  <c r="R554" i="47"/>
  <c r="R546" i="47"/>
  <c r="Q546" i="47"/>
  <c r="Q538" i="47"/>
  <c r="R538" i="47"/>
  <c r="R530" i="47"/>
  <c r="Q530" i="47"/>
  <c r="Q522" i="47"/>
  <c r="R522" i="47"/>
  <c r="Q805" i="47"/>
  <c r="V2" i="47"/>
  <c r="U2" i="47"/>
  <c r="V805" i="47"/>
  <c r="U805" i="47"/>
  <c r="V803" i="47"/>
  <c r="U803" i="47"/>
  <c r="V801" i="47"/>
  <c r="U801" i="47"/>
  <c r="V799" i="47"/>
  <c r="U799" i="47"/>
  <c r="V797" i="47"/>
  <c r="U797" i="47"/>
  <c r="V795" i="47"/>
  <c r="U795" i="47"/>
  <c r="V793" i="47"/>
  <c r="U793" i="47"/>
  <c r="V791" i="47"/>
  <c r="U791" i="47"/>
  <c r="V789" i="47"/>
  <c r="U789" i="47"/>
  <c r="V787" i="47"/>
  <c r="U787" i="47"/>
  <c r="V785" i="47"/>
  <c r="U785" i="47"/>
  <c r="V783" i="47"/>
  <c r="U783" i="47"/>
  <c r="V781" i="47"/>
  <c r="U781" i="47"/>
  <c r="V779" i="47"/>
  <c r="U779" i="47"/>
  <c r="V777" i="47"/>
  <c r="U777" i="47"/>
  <c r="V775" i="47"/>
  <c r="U775" i="47"/>
  <c r="V773" i="47"/>
  <c r="U773" i="47"/>
  <c r="V771" i="47"/>
  <c r="U771" i="47"/>
  <c r="V769" i="47"/>
  <c r="U769" i="47"/>
  <c r="V767" i="47"/>
  <c r="U767" i="47"/>
  <c r="V765" i="47"/>
  <c r="U765" i="47"/>
  <c r="V763" i="47"/>
  <c r="U763" i="47"/>
  <c r="V761" i="47"/>
  <c r="U761" i="47"/>
  <c r="V759" i="47"/>
  <c r="U759" i="47"/>
  <c r="V757" i="47"/>
  <c r="U757" i="47"/>
  <c r="V755" i="47"/>
  <c r="U755" i="47"/>
  <c r="V753" i="47"/>
  <c r="U753" i="47"/>
  <c r="V751" i="47"/>
  <c r="U751" i="47"/>
  <c r="V749" i="47"/>
  <c r="U749" i="47"/>
  <c r="V747" i="47"/>
  <c r="U747" i="47"/>
  <c r="V745" i="47"/>
  <c r="U745" i="47"/>
  <c r="V743" i="47"/>
  <c r="U743" i="47"/>
  <c r="V741" i="47"/>
  <c r="U741" i="47"/>
  <c r="V739" i="47"/>
  <c r="U739" i="47"/>
  <c r="V737" i="47"/>
  <c r="U737" i="47"/>
  <c r="V735" i="47"/>
  <c r="U735" i="47"/>
  <c r="V733" i="47"/>
  <c r="U733" i="47"/>
  <c r="V731" i="47"/>
  <c r="U731" i="47"/>
  <c r="V729" i="47"/>
  <c r="U729" i="47"/>
  <c r="V727" i="47"/>
  <c r="U727" i="47"/>
  <c r="V725" i="47"/>
  <c r="U725" i="47"/>
  <c r="V723" i="47"/>
  <c r="U723" i="47"/>
  <c r="V721" i="47"/>
  <c r="U721" i="47"/>
  <c r="V719" i="47"/>
  <c r="U719" i="47"/>
  <c r="V717" i="47"/>
  <c r="U717" i="47"/>
  <c r="V715" i="47"/>
  <c r="U715" i="47"/>
  <c r="V713" i="47"/>
  <c r="U713" i="47"/>
  <c r="V711" i="47"/>
  <c r="U711" i="47"/>
  <c r="V709" i="47"/>
  <c r="U709" i="47"/>
  <c r="V707" i="47"/>
  <c r="U707" i="47"/>
  <c r="V705" i="47"/>
  <c r="U705" i="47"/>
  <c r="V703" i="47"/>
  <c r="U703" i="47"/>
  <c r="V701" i="47"/>
  <c r="U701" i="47"/>
  <c r="V699" i="47"/>
  <c r="U699" i="47"/>
  <c r="V697" i="47"/>
  <c r="U697" i="47"/>
  <c r="V695" i="47"/>
  <c r="U695" i="47"/>
  <c r="V693" i="47"/>
  <c r="U693" i="47"/>
  <c r="V691" i="47"/>
  <c r="U691" i="47"/>
  <c r="V689" i="47"/>
  <c r="U689" i="47"/>
  <c r="V687" i="47"/>
  <c r="U687" i="47"/>
  <c r="V685" i="47"/>
  <c r="U685" i="47"/>
  <c r="V683" i="47"/>
  <c r="U683" i="47"/>
  <c r="V681" i="47"/>
  <c r="U681" i="47"/>
  <c r="V679" i="47"/>
  <c r="U679" i="47"/>
  <c r="V677" i="47"/>
  <c r="U677" i="47"/>
  <c r="V675" i="47"/>
  <c r="U675" i="47"/>
  <c r="V673" i="47"/>
  <c r="U673" i="47"/>
  <c r="V671" i="47"/>
  <c r="U671" i="47"/>
  <c r="V669" i="47"/>
  <c r="U669" i="47"/>
  <c r="V667" i="47"/>
  <c r="U667" i="47"/>
  <c r="V665" i="47"/>
  <c r="U665" i="47"/>
  <c r="V663" i="47"/>
  <c r="U663" i="47"/>
  <c r="V661" i="47"/>
  <c r="U661" i="47"/>
  <c r="V659" i="47"/>
  <c r="U659" i="47"/>
  <c r="V657" i="47"/>
  <c r="U657" i="47"/>
  <c r="V655" i="47"/>
  <c r="U655" i="47"/>
  <c r="V653" i="47"/>
  <c r="U653" i="47"/>
  <c r="V651" i="47"/>
  <c r="U651" i="47"/>
  <c r="V649" i="47"/>
  <c r="U649" i="47"/>
  <c r="V647" i="47"/>
  <c r="U647" i="47"/>
  <c r="V645" i="47"/>
  <c r="U645" i="47"/>
  <c r="V643" i="47"/>
  <c r="U643" i="47"/>
  <c r="V641" i="47"/>
  <c r="U641" i="47"/>
  <c r="V639" i="47"/>
  <c r="U639" i="47"/>
  <c r="V637" i="47"/>
  <c r="U637" i="47"/>
  <c r="V635" i="47"/>
  <c r="U635" i="47"/>
  <c r="V633" i="47"/>
  <c r="U633" i="47"/>
  <c r="V631" i="47"/>
  <c r="U631" i="47"/>
  <c r="V629" i="47"/>
  <c r="U629" i="47"/>
  <c r="V627" i="47"/>
  <c r="U627" i="47"/>
  <c r="V625" i="47"/>
  <c r="U625" i="47"/>
  <c r="V623" i="47"/>
  <c r="U623" i="47"/>
  <c r="V621" i="47"/>
  <c r="U621" i="47"/>
  <c r="V619" i="47"/>
  <c r="U619" i="47"/>
  <c r="V617" i="47"/>
  <c r="U617" i="47"/>
  <c r="V615" i="47"/>
  <c r="U615" i="47"/>
  <c r="V613" i="47"/>
  <c r="U613" i="47"/>
  <c r="V611" i="47"/>
  <c r="U611" i="47"/>
  <c r="V609" i="47"/>
  <c r="U609" i="47"/>
  <c r="V607" i="47"/>
  <c r="U607" i="47"/>
  <c r="V605" i="47"/>
  <c r="U605" i="47"/>
  <c r="V603" i="47"/>
  <c r="U603" i="47"/>
  <c r="V601" i="47"/>
  <c r="U601" i="47"/>
  <c r="V599" i="47"/>
  <c r="U599" i="47"/>
  <c r="V597" i="47"/>
  <c r="U597" i="47"/>
  <c r="V595" i="47"/>
  <c r="U595" i="47"/>
  <c r="V593" i="47"/>
  <c r="U593" i="47"/>
  <c r="V591" i="47"/>
  <c r="U591" i="47"/>
  <c r="V589" i="47"/>
  <c r="U589" i="47"/>
  <c r="V587" i="47"/>
  <c r="U587" i="47"/>
  <c r="V585" i="47"/>
  <c r="U585" i="47"/>
  <c r="V583" i="47"/>
  <c r="U583" i="47"/>
  <c r="V581" i="47"/>
  <c r="U581" i="47"/>
  <c r="V579" i="47"/>
  <c r="U579" i="47"/>
  <c r="V577" i="47"/>
  <c r="U577" i="47"/>
  <c r="V575" i="47"/>
  <c r="U575" i="47"/>
  <c r="V573" i="47"/>
  <c r="U573" i="47"/>
  <c r="V571" i="47"/>
  <c r="U571" i="47"/>
  <c r="V569" i="47"/>
  <c r="U569" i="47"/>
  <c r="V567" i="47"/>
  <c r="U567" i="47"/>
  <c r="V565" i="47"/>
  <c r="U565" i="47"/>
  <c r="V563" i="47"/>
  <c r="U563" i="47"/>
  <c r="V561" i="47"/>
  <c r="U561" i="47"/>
  <c r="V559" i="47"/>
  <c r="U559" i="47"/>
  <c r="V557" i="47"/>
  <c r="U557" i="47"/>
  <c r="V555" i="47"/>
  <c r="U555" i="47"/>
  <c r="V553" i="47"/>
  <c r="U553" i="47"/>
  <c r="V551" i="47"/>
  <c r="U551" i="47"/>
  <c r="V549" i="47"/>
  <c r="U549" i="47"/>
  <c r="V547" i="47"/>
  <c r="U547" i="47"/>
  <c r="V545" i="47"/>
  <c r="U545" i="47"/>
  <c r="V543" i="47"/>
  <c r="U543" i="47"/>
  <c r="V541" i="47"/>
  <c r="U541" i="47"/>
  <c r="V539" i="47"/>
  <c r="U539" i="47"/>
  <c r="V537" i="47"/>
  <c r="U537" i="47"/>
  <c r="V535" i="47"/>
  <c r="U535" i="47"/>
  <c r="V533" i="47"/>
  <c r="U533" i="47"/>
  <c r="V531" i="47"/>
  <c r="U531" i="47"/>
  <c r="V529" i="47"/>
  <c r="U529" i="47"/>
  <c r="V527" i="47"/>
  <c r="U527" i="47"/>
  <c r="V525" i="47"/>
  <c r="U525" i="47"/>
  <c r="V523" i="47"/>
  <c r="U523" i="47"/>
  <c r="V521" i="47"/>
  <c r="U521" i="47"/>
  <c r="V519" i="47"/>
  <c r="U519" i="47"/>
  <c r="V517" i="47"/>
  <c r="U517" i="47"/>
  <c r="V515" i="47"/>
  <c r="U515" i="47"/>
  <c r="V513" i="47"/>
  <c r="U513" i="47"/>
  <c r="V511" i="47"/>
  <c r="U511" i="47"/>
  <c r="V509" i="47"/>
  <c r="U509" i="47"/>
  <c r="V507" i="47"/>
  <c r="U507" i="47"/>
  <c r="V505" i="47"/>
  <c r="U505" i="47"/>
  <c r="V503" i="47"/>
  <c r="U503" i="47"/>
  <c r="V501" i="47"/>
  <c r="U501" i="47"/>
  <c r="V499" i="47"/>
  <c r="U499" i="47"/>
  <c r="V497" i="47"/>
  <c r="U497" i="47"/>
  <c r="V495" i="47"/>
  <c r="U495" i="47"/>
  <c r="V493" i="47"/>
  <c r="U493" i="47"/>
  <c r="V491" i="47"/>
  <c r="U491" i="47"/>
  <c r="V489" i="47"/>
  <c r="U489" i="47"/>
  <c r="V487" i="47"/>
  <c r="U487" i="47"/>
  <c r="V485" i="47"/>
  <c r="U485" i="47"/>
  <c r="V483" i="47"/>
  <c r="U483" i="47"/>
  <c r="V481" i="47"/>
  <c r="U481" i="47"/>
  <c r="V479" i="47"/>
  <c r="U479" i="47"/>
  <c r="V477" i="47"/>
  <c r="U477" i="47"/>
  <c r="V475" i="47"/>
  <c r="U475" i="47"/>
  <c r="V473" i="47"/>
  <c r="U473" i="47"/>
  <c r="V471" i="47"/>
  <c r="U471" i="47"/>
  <c r="V469" i="47"/>
  <c r="U469" i="47"/>
  <c r="V467" i="47"/>
  <c r="U467" i="47"/>
  <c r="V465" i="47"/>
  <c r="U465" i="47"/>
  <c r="V463" i="47"/>
  <c r="U463" i="47"/>
  <c r="V461" i="47"/>
  <c r="U461" i="47"/>
  <c r="V459" i="47"/>
  <c r="U459" i="47"/>
  <c r="V457" i="47"/>
  <c r="U457" i="47"/>
  <c r="V455" i="47"/>
  <c r="U455" i="47"/>
  <c r="V453" i="47"/>
  <c r="U453" i="47"/>
  <c r="V451" i="47"/>
  <c r="U451" i="47"/>
  <c r="V449" i="47"/>
  <c r="U449" i="47"/>
  <c r="V447" i="47"/>
  <c r="U447" i="47"/>
  <c r="V445" i="47"/>
  <c r="U445" i="47"/>
  <c r="V443" i="47"/>
  <c r="U443" i="47"/>
  <c r="V441" i="47"/>
  <c r="U441" i="47"/>
  <c r="V439" i="47"/>
  <c r="U439" i="47"/>
  <c r="V437" i="47"/>
  <c r="U437" i="47"/>
  <c r="V435" i="47"/>
  <c r="U435" i="47"/>
  <c r="V433" i="47"/>
  <c r="U433" i="47"/>
  <c r="V431" i="47"/>
  <c r="U431" i="47"/>
  <c r="V429" i="47"/>
  <c r="U429" i="47"/>
  <c r="V427" i="47"/>
  <c r="U427" i="47"/>
  <c r="V425" i="47"/>
  <c r="U425" i="47"/>
  <c r="V423" i="47"/>
  <c r="U423" i="47"/>
  <c r="V421" i="47"/>
  <c r="U421" i="47"/>
  <c r="V419" i="47"/>
  <c r="U419" i="47"/>
  <c r="V417" i="47"/>
  <c r="U417" i="47"/>
  <c r="V415" i="47"/>
  <c r="U415" i="47"/>
  <c r="V413" i="47"/>
  <c r="U413" i="47"/>
  <c r="V411" i="47"/>
  <c r="U411" i="47"/>
  <c r="V409" i="47"/>
  <c r="U409" i="47"/>
  <c r="V407" i="47"/>
  <c r="U407" i="47"/>
  <c r="V405" i="47"/>
  <c r="U405" i="47"/>
  <c r="V403" i="47"/>
  <c r="U403" i="47"/>
  <c r="V401" i="47"/>
  <c r="U401" i="47"/>
  <c r="V399" i="47"/>
  <c r="U399" i="47"/>
  <c r="V397" i="47"/>
  <c r="U397" i="47"/>
  <c r="V395" i="47"/>
  <c r="U395" i="47"/>
  <c r="V393" i="47"/>
  <c r="U393" i="47"/>
  <c r="V391" i="47"/>
  <c r="U391" i="47"/>
  <c r="V389" i="47"/>
  <c r="U389" i="47"/>
  <c r="V387" i="47"/>
  <c r="U387" i="47"/>
  <c r="V385" i="47"/>
  <c r="U385" i="47"/>
  <c r="V383" i="47"/>
  <c r="U383" i="47"/>
  <c r="V381" i="47"/>
  <c r="U381" i="47"/>
  <c r="V379" i="47"/>
  <c r="U379" i="47"/>
  <c r="V377" i="47"/>
  <c r="U377" i="47"/>
  <c r="V375" i="47"/>
  <c r="U375" i="47"/>
  <c r="V373" i="47"/>
  <c r="U373" i="47"/>
  <c r="V371" i="47"/>
  <c r="U371" i="47"/>
  <c r="V369" i="47"/>
  <c r="U369" i="47"/>
  <c r="V367" i="47"/>
  <c r="U367" i="47"/>
  <c r="V365" i="47"/>
  <c r="U365" i="47"/>
  <c r="V363" i="47"/>
  <c r="U363" i="47"/>
  <c r="V361" i="47"/>
  <c r="U361" i="47"/>
  <c r="V359" i="47"/>
  <c r="U359" i="47"/>
  <c r="V357" i="47"/>
  <c r="U357" i="47"/>
  <c r="V355" i="47"/>
  <c r="U355" i="47"/>
  <c r="V353" i="47"/>
  <c r="U353" i="47"/>
  <c r="V351" i="47"/>
  <c r="U351" i="47"/>
  <c r="V349" i="47"/>
  <c r="U349" i="47"/>
  <c r="V347" i="47"/>
  <c r="U347" i="47"/>
  <c r="V345" i="47"/>
  <c r="U345" i="47"/>
  <c r="V343" i="47"/>
  <c r="U343" i="47"/>
  <c r="V341" i="47"/>
  <c r="U341" i="47"/>
  <c r="V339" i="47"/>
  <c r="U339" i="47"/>
  <c r="V337" i="47"/>
  <c r="U337" i="47"/>
  <c r="V335" i="47"/>
  <c r="U335" i="47"/>
  <c r="V333" i="47"/>
  <c r="U333" i="47"/>
  <c r="V331" i="47"/>
  <c r="U331" i="47"/>
  <c r="V329" i="47"/>
  <c r="U329" i="47"/>
  <c r="V327" i="47"/>
  <c r="U327" i="47"/>
  <c r="V325" i="47"/>
  <c r="U325" i="47"/>
  <c r="V323" i="47"/>
  <c r="U323" i="47"/>
  <c r="V321" i="47"/>
  <c r="U321" i="47"/>
  <c r="V319" i="47"/>
  <c r="U319" i="47"/>
  <c r="V317" i="47"/>
  <c r="U317" i="47"/>
  <c r="V315" i="47"/>
  <c r="U315" i="47"/>
  <c r="V313" i="47"/>
  <c r="U313" i="47"/>
  <c r="V311" i="47"/>
  <c r="U311" i="47"/>
  <c r="V309" i="47"/>
  <c r="U309" i="47"/>
  <c r="V307" i="47"/>
  <c r="U307" i="47"/>
  <c r="V305" i="47"/>
  <c r="U305" i="47"/>
  <c r="V303" i="47"/>
  <c r="U303" i="47"/>
  <c r="V301" i="47"/>
  <c r="U301" i="47"/>
  <c r="V299" i="47"/>
  <c r="U299" i="47"/>
  <c r="V297" i="47"/>
  <c r="U297" i="47"/>
  <c r="V295" i="47"/>
  <c r="U295" i="47"/>
  <c r="V293" i="47"/>
  <c r="U293" i="47"/>
  <c r="V291" i="47"/>
  <c r="U291" i="47"/>
  <c r="V289" i="47"/>
  <c r="U289" i="47"/>
  <c r="V287" i="47"/>
  <c r="U287" i="47"/>
  <c r="V285" i="47"/>
  <c r="U285" i="47"/>
  <c r="V283" i="47"/>
  <c r="U283" i="47"/>
  <c r="V281" i="47"/>
  <c r="U281" i="47"/>
  <c r="V279" i="47"/>
  <c r="U279" i="47"/>
  <c r="V277" i="47"/>
  <c r="U277" i="47"/>
  <c r="V275" i="47"/>
  <c r="U275" i="47"/>
  <c r="V273" i="47"/>
  <c r="U273" i="47"/>
  <c r="V271" i="47"/>
  <c r="U271" i="47"/>
  <c r="V269" i="47"/>
  <c r="U269" i="47"/>
  <c r="V267" i="47"/>
  <c r="U267" i="47"/>
  <c r="V265" i="47"/>
  <c r="U265" i="47"/>
  <c r="V263" i="47"/>
  <c r="U263" i="47"/>
  <c r="V261" i="47"/>
  <c r="U261" i="47"/>
  <c r="V259" i="47"/>
  <c r="U259" i="47"/>
  <c r="V257" i="47"/>
  <c r="U257" i="47"/>
  <c r="V255" i="47"/>
  <c r="U255" i="47"/>
  <c r="V253" i="47"/>
  <c r="U253" i="47"/>
  <c r="V251" i="47"/>
  <c r="U251" i="47"/>
  <c r="V249" i="47"/>
  <c r="U249" i="47"/>
  <c r="V247" i="47"/>
  <c r="U247" i="47"/>
  <c r="V245" i="47"/>
  <c r="U245" i="47"/>
  <c r="V243" i="47"/>
  <c r="U243" i="47"/>
  <c r="V241" i="47"/>
  <c r="U241" i="47"/>
  <c r="V239" i="47"/>
  <c r="U239" i="47"/>
  <c r="V237" i="47"/>
  <c r="U237" i="47"/>
  <c r="V235" i="47"/>
  <c r="U235" i="47"/>
  <c r="V233" i="47"/>
  <c r="U233" i="47"/>
  <c r="V231" i="47"/>
  <c r="U231" i="47"/>
  <c r="V229" i="47"/>
  <c r="U229" i="47"/>
  <c r="V227" i="47"/>
  <c r="U227" i="47"/>
  <c r="V225" i="47"/>
  <c r="U225" i="47"/>
  <c r="V223" i="47"/>
  <c r="U223" i="47"/>
  <c r="V221" i="47"/>
  <c r="U221" i="47"/>
  <c r="V219" i="47"/>
  <c r="U219" i="47"/>
  <c r="V217" i="47"/>
  <c r="U217" i="47"/>
  <c r="V215" i="47"/>
  <c r="U215" i="47"/>
  <c r="V213" i="47"/>
  <c r="U213" i="47"/>
  <c r="V211" i="47"/>
  <c r="U211" i="47"/>
  <c r="V209" i="47"/>
  <c r="U209" i="47"/>
  <c r="V207" i="47"/>
  <c r="U207" i="47"/>
  <c r="V205" i="47"/>
  <c r="U205" i="47"/>
  <c r="V203" i="47"/>
  <c r="U203" i="47"/>
  <c r="V201" i="47"/>
  <c r="U201" i="47"/>
  <c r="V199" i="47"/>
  <c r="U199" i="47"/>
  <c r="V197" i="47"/>
  <c r="U197" i="47"/>
  <c r="V195" i="47"/>
  <c r="U195" i="47"/>
  <c r="V193" i="47"/>
  <c r="U193" i="47"/>
  <c r="V191" i="47"/>
  <c r="U191" i="47"/>
  <c r="V189" i="47"/>
  <c r="U189" i="47"/>
  <c r="V187" i="47"/>
  <c r="U187" i="47"/>
  <c r="V185" i="47"/>
  <c r="U185" i="47"/>
  <c r="V183" i="47"/>
  <c r="U183" i="47"/>
  <c r="V181" i="47"/>
  <c r="U181" i="47"/>
  <c r="V179" i="47"/>
  <c r="U179" i="47"/>
  <c r="V177" i="47"/>
  <c r="U177" i="47"/>
  <c r="V175" i="47"/>
  <c r="U175" i="47"/>
  <c r="V173" i="47"/>
  <c r="U173" i="47"/>
  <c r="V171" i="47"/>
  <c r="U171" i="47"/>
  <c r="V169" i="47"/>
  <c r="U169" i="47"/>
  <c r="V167" i="47"/>
  <c r="U167" i="47"/>
  <c r="V165" i="47"/>
  <c r="U165" i="47"/>
  <c r="V163" i="47"/>
  <c r="U163" i="47"/>
  <c r="V161" i="47"/>
  <c r="U161" i="47"/>
  <c r="V159" i="47"/>
  <c r="U159" i="47"/>
  <c r="V157" i="47"/>
  <c r="U157" i="47"/>
  <c r="V155" i="47"/>
  <c r="U155" i="47"/>
  <c r="V153" i="47"/>
  <c r="U153" i="47"/>
  <c r="V151" i="47"/>
  <c r="U151" i="47"/>
  <c r="V149" i="47"/>
  <c r="U149" i="47"/>
  <c r="V147" i="47"/>
  <c r="U147" i="47"/>
  <c r="V145" i="47"/>
  <c r="U145" i="47"/>
  <c r="V143" i="47"/>
  <c r="U143" i="47"/>
  <c r="V141" i="47"/>
  <c r="U141" i="47"/>
  <c r="V139" i="47"/>
  <c r="U139" i="47"/>
  <c r="V137" i="47"/>
  <c r="U137" i="47"/>
  <c r="V135" i="47"/>
  <c r="U135" i="47"/>
  <c r="V133" i="47"/>
  <c r="U133" i="47"/>
  <c r="V131" i="47"/>
  <c r="U131" i="47"/>
  <c r="V129" i="47"/>
  <c r="U129" i="47"/>
  <c r="V127" i="47"/>
  <c r="U127" i="47"/>
  <c r="V125" i="47"/>
  <c r="U125" i="47"/>
  <c r="V123" i="47"/>
  <c r="U123" i="47"/>
  <c r="V121" i="47"/>
  <c r="U121" i="47"/>
  <c r="V119" i="47"/>
  <c r="U119" i="47"/>
  <c r="V117" i="47"/>
  <c r="U117" i="47"/>
  <c r="V115" i="47"/>
  <c r="U115" i="47"/>
  <c r="V113" i="47"/>
  <c r="U113" i="47"/>
  <c r="V111" i="47"/>
  <c r="U111" i="47"/>
  <c r="V109" i="47"/>
  <c r="U109" i="47"/>
  <c r="V107" i="47"/>
  <c r="U107" i="47"/>
  <c r="V105" i="47"/>
  <c r="U105" i="47"/>
  <c r="V103" i="47"/>
  <c r="U103" i="47"/>
  <c r="V101" i="47"/>
  <c r="U101" i="47"/>
  <c r="V99" i="47"/>
  <c r="U99" i="47"/>
  <c r="V97" i="47"/>
  <c r="U97" i="47"/>
  <c r="V95" i="47"/>
  <c r="U95" i="47"/>
  <c r="V93" i="47"/>
  <c r="U93" i="47"/>
  <c r="V91" i="47"/>
  <c r="U91" i="47"/>
  <c r="V89" i="47"/>
  <c r="U89" i="47"/>
  <c r="V87" i="47"/>
  <c r="U87" i="47"/>
  <c r="V85" i="47"/>
  <c r="U85" i="47"/>
  <c r="V83" i="47"/>
  <c r="U83" i="47"/>
  <c r="V81" i="47"/>
  <c r="U81" i="47"/>
  <c r="V79" i="47"/>
  <c r="U79" i="47"/>
  <c r="V77" i="47"/>
  <c r="U77" i="47"/>
  <c r="V75" i="47"/>
  <c r="U75" i="47"/>
  <c r="V73" i="47"/>
  <c r="U73" i="47"/>
  <c r="V71" i="47"/>
  <c r="U71" i="47"/>
  <c r="V69" i="47"/>
  <c r="U69" i="47"/>
  <c r="V67" i="47"/>
  <c r="U67" i="47"/>
  <c r="V65" i="47"/>
  <c r="U65" i="47"/>
  <c r="V63" i="47"/>
  <c r="U63" i="47"/>
  <c r="V61" i="47"/>
  <c r="U61" i="47"/>
  <c r="V59" i="47"/>
  <c r="U59" i="47"/>
  <c r="V57" i="47"/>
  <c r="U57" i="47"/>
  <c r="V55" i="47"/>
  <c r="U55" i="47"/>
  <c r="V53" i="47"/>
  <c r="U53" i="47"/>
  <c r="V51" i="47"/>
  <c r="U51" i="47"/>
  <c r="V49" i="47"/>
  <c r="U49" i="47"/>
  <c r="V47" i="47"/>
  <c r="U47" i="47"/>
  <c r="V45" i="47"/>
  <c r="U45" i="47"/>
  <c r="V43" i="47"/>
  <c r="U43" i="47"/>
  <c r="V41" i="47"/>
  <c r="U41" i="47"/>
  <c r="V39" i="47"/>
  <c r="U39" i="47"/>
  <c r="V37" i="47"/>
  <c r="U37" i="47"/>
  <c r="V35" i="47"/>
  <c r="U35" i="47"/>
  <c r="V33" i="47"/>
  <c r="U33" i="47"/>
  <c r="V31" i="47"/>
  <c r="U31" i="47"/>
  <c r="V29" i="47"/>
  <c r="U29" i="47"/>
  <c r="V27" i="47"/>
  <c r="U27" i="47"/>
  <c r="V25" i="47"/>
  <c r="U25" i="47"/>
  <c r="V23" i="47"/>
  <c r="U23" i="47"/>
  <c r="V21" i="47"/>
  <c r="U21" i="47"/>
  <c r="V19" i="47"/>
  <c r="U19" i="47"/>
  <c r="V17" i="47"/>
  <c r="U17" i="47"/>
  <c r="V15" i="47"/>
  <c r="U15" i="47"/>
  <c r="V13" i="47"/>
  <c r="U13" i="47"/>
  <c r="V11" i="47"/>
  <c r="U11" i="47"/>
  <c r="V9" i="47"/>
  <c r="U9" i="47"/>
  <c r="V7" i="47"/>
  <c r="U7" i="47"/>
  <c r="V5" i="47"/>
  <c r="U5" i="47"/>
  <c r="V3" i="47"/>
  <c r="U3" i="47"/>
  <c r="Q514" i="47"/>
  <c r="T514" i="47"/>
  <c r="R806" i="47"/>
  <c r="V806" i="47"/>
  <c r="U806" i="47"/>
  <c r="R804" i="47"/>
  <c r="V804" i="47"/>
  <c r="U804" i="47"/>
  <c r="R802" i="47"/>
  <c r="V802" i="47"/>
  <c r="U802" i="47"/>
  <c r="N800" i="47"/>
  <c r="V800" i="47"/>
  <c r="U800" i="47"/>
  <c r="R798" i="47"/>
  <c r="V798" i="47"/>
  <c r="U798" i="47"/>
  <c r="N796" i="47"/>
  <c r="T796" i="47"/>
  <c r="V796" i="47"/>
  <c r="U796" i="47"/>
  <c r="R794" i="47"/>
  <c r="V794" i="47"/>
  <c r="U794" i="47"/>
  <c r="R792" i="47"/>
  <c r="V792" i="47"/>
  <c r="U792" i="47"/>
  <c r="N790" i="47"/>
  <c r="T790" i="47"/>
  <c r="V790" i="47"/>
  <c r="U790" i="47"/>
  <c r="R788" i="47"/>
  <c r="V788" i="47"/>
  <c r="U788" i="47"/>
  <c r="R786" i="47"/>
  <c r="V786" i="47"/>
  <c r="U786" i="47"/>
  <c r="R784" i="47"/>
  <c r="V784" i="47"/>
  <c r="U784" i="47"/>
  <c r="N782" i="47"/>
  <c r="T782" i="47"/>
  <c r="V782" i="47"/>
  <c r="U782" i="47"/>
  <c r="R780" i="47"/>
  <c r="V780" i="47"/>
  <c r="U780" i="47"/>
  <c r="R778" i="47"/>
  <c r="V778" i="47"/>
  <c r="U778" i="47"/>
  <c r="R776" i="47"/>
  <c r="V776" i="47"/>
  <c r="U776" i="47"/>
  <c r="V774" i="47"/>
  <c r="U774" i="47"/>
  <c r="R772" i="47"/>
  <c r="V772" i="47"/>
  <c r="U772" i="47"/>
  <c r="R770" i="47"/>
  <c r="V770" i="47"/>
  <c r="U770" i="47"/>
  <c r="R768" i="47"/>
  <c r="V768" i="47"/>
  <c r="U768" i="47"/>
  <c r="V766" i="47"/>
  <c r="U766" i="47"/>
  <c r="R764" i="47"/>
  <c r="V764" i="47"/>
  <c r="U764" i="47"/>
  <c r="R762" i="47"/>
  <c r="V762" i="47"/>
  <c r="U762" i="47"/>
  <c r="R760" i="47"/>
  <c r="V760" i="47"/>
  <c r="U760" i="47"/>
  <c r="N758" i="47"/>
  <c r="T758" i="47"/>
  <c r="V758" i="47"/>
  <c r="U758" i="47"/>
  <c r="R756" i="47"/>
  <c r="V756" i="47"/>
  <c r="U756" i="47"/>
  <c r="R754" i="47"/>
  <c r="V754" i="47"/>
  <c r="U754" i="47"/>
  <c r="R752" i="47"/>
  <c r="V752" i="47"/>
  <c r="U752" i="47"/>
  <c r="N750" i="47"/>
  <c r="T750" i="47"/>
  <c r="V750" i="47"/>
  <c r="U750" i="47"/>
  <c r="R748" i="47"/>
  <c r="V748" i="47"/>
  <c r="U748" i="47"/>
  <c r="R746" i="47"/>
  <c r="V746" i="47"/>
  <c r="U746" i="47"/>
  <c r="R744" i="47"/>
  <c r="V744" i="47"/>
  <c r="U744" i="47"/>
  <c r="V742" i="47"/>
  <c r="U742" i="47"/>
  <c r="R740" i="47"/>
  <c r="V740" i="47"/>
  <c r="U740" i="47"/>
  <c r="R738" i="47"/>
  <c r="V738" i="47"/>
  <c r="U738" i="47"/>
  <c r="R736" i="47"/>
  <c r="V736" i="47"/>
  <c r="U736" i="47"/>
  <c r="V734" i="47"/>
  <c r="U734" i="47"/>
  <c r="R732" i="47"/>
  <c r="V732" i="47"/>
  <c r="U732" i="47"/>
  <c r="R730" i="47"/>
  <c r="V730" i="47"/>
  <c r="U730" i="47"/>
  <c r="R728" i="47"/>
  <c r="V728" i="47"/>
  <c r="U728" i="47"/>
  <c r="R726" i="47"/>
  <c r="V726" i="47"/>
  <c r="U726" i="47"/>
  <c r="R724" i="47"/>
  <c r="V724" i="47"/>
  <c r="U724" i="47"/>
  <c r="V722" i="47"/>
  <c r="U722" i="47"/>
  <c r="R720" i="47"/>
  <c r="V720" i="47"/>
  <c r="U720" i="47"/>
  <c r="R718" i="47"/>
  <c r="V718" i="47"/>
  <c r="U718" i="47"/>
  <c r="R716" i="47"/>
  <c r="V716" i="47"/>
  <c r="U716" i="47"/>
  <c r="V714" i="47"/>
  <c r="U714" i="47"/>
  <c r="R712" i="47"/>
  <c r="V712" i="47"/>
  <c r="U712" i="47"/>
  <c r="R710" i="47"/>
  <c r="V710" i="47"/>
  <c r="U710" i="47"/>
  <c r="R708" i="47"/>
  <c r="V708" i="47"/>
  <c r="U708" i="47"/>
  <c r="N706" i="47"/>
  <c r="T706" i="47"/>
  <c r="V706" i="47"/>
  <c r="U706" i="47"/>
  <c r="V704" i="47"/>
  <c r="U704" i="47"/>
  <c r="N702" i="47"/>
  <c r="T702" i="47"/>
  <c r="V702" i="47"/>
  <c r="U702" i="47"/>
  <c r="R700" i="47"/>
  <c r="V700" i="47"/>
  <c r="U700" i="47"/>
  <c r="V698" i="47"/>
  <c r="U698" i="47"/>
  <c r="R696" i="47"/>
  <c r="V696" i="47"/>
  <c r="U696" i="47"/>
  <c r="R694" i="47"/>
  <c r="V694" i="47"/>
  <c r="U694" i="47"/>
  <c r="R692" i="47"/>
  <c r="V692" i="47"/>
  <c r="U692" i="47"/>
  <c r="V690" i="47"/>
  <c r="U690" i="47"/>
  <c r="R688" i="47"/>
  <c r="V688" i="47"/>
  <c r="U688" i="47"/>
  <c r="R686" i="47"/>
  <c r="V686" i="47"/>
  <c r="U686" i="47"/>
  <c r="R684" i="47"/>
  <c r="V684" i="47"/>
  <c r="U684" i="47"/>
  <c r="V682" i="47"/>
  <c r="U682" i="47"/>
  <c r="V680" i="47"/>
  <c r="U680" i="47"/>
  <c r="R678" i="47"/>
  <c r="V678" i="47"/>
  <c r="U678" i="47"/>
  <c r="R676" i="47"/>
  <c r="V676" i="47"/>
  <c r="U676" i="47"/>
  <c r="V674" i="47"/>
  <c r="U674" i="47"/>
  <c r="R672" i="47"/>
  <c r="V672" i="47"/>
  <c r="U672" i="47"/>
  <c r="R670" i="47"/>
  <c r="V670" i="47"/>
  <c r="U670" i="47"/>
  <c r="R668" i="47"/>
  <c r="V668" i="47"/>
  <c r="U668" i="47"/>
  <c r="V666" i="47"/>
  <c r="U666" i="47"/>
  <c r="R664" i="47"/>
  <c r="V664" i="47"/>
  <c r="U664" i="47"/>
  <c r="R662" i="47"/>
  <c r="V662" i="47"/>
  <c r="U662" i="47"/>
  <c r="R660" i="47"/>
  <c r="V660" i="47"/>
  <c r="U660" i="47"/>
  <c r="N658" i="47"/>
  <c r="V658" i="47"/>
  <c r="U658" i="47"/>
  <c r="N656" i="47"/>
  <c r="T656" i="47"/>
  <c r="V656" i="47"/>
  <c r="U656" i="47"/>
  <c r="R654" i="47"/>
  <c r="V654" i="47"/>
  <c r="U654" i="47"/>
  <c r="R652" i="47"/>
  <c r="V652" i="47"/>
  <c r="U652" i="47"/>
  <c r="N650" i="47"/>
  <c r="V650" i="47"/>
  <c r="U650" i="47"/>
  <c r="R648" i="47"/>
  <c r="V648" i="47"/>
  <c r="U648" i="47"/>
  <c r="R646" i="47"/>
  <c r="V646" i="47"/>
  <c r="U646" i="47"/>
  <c r="V644" i="47"/>
  <c r="U644" i="47"/>
  <c r="N642" i="47"/>
  <c r="T642" i="47"/>
  <c r="V642" i="47"/>
  <c r="U642" i="47"/>
  <c r="R640" i="47"/>
  <c r="V640" i="47"/>
  <c r="U640" i="47"/>
  <c r="R638" i="47"/>
  <c r="V638" i="47"/>
  <c r="U638" i="47"/>
  <c r="R636" i="47"/>
  <c r="V636" i="47"/>
  <c r="U636" i="47"/>
  <c r="V634" i="47"/>
  <c r="U634" i="47"/>
  <c r="R632" i="47"/>
  <c r="V632" i="47"/>
  <c r="U632" i="47"/>
  <c r="N630" i="47"/>
  <c r="T630" i="47"/>
  <c r="V630" i="47"/>
  <c r="U630" i="47"/>
  <c r="R628" i="47"/>
  <c r="V628" i="47"/>
  <c r="U628" i="47"/>
  <c r="N626" i="47"/>
  <c r="T626" i="47"/>
  <c r="V626" i="47"/>
  <c r="U626" i="47"/>
  <c r="V624" i="47"/>
  <c r="U624" i="47"/>
  <c r="R622" i="47"/>
  <c r="V622" i="47"/>
  <c r="U622" i="47"/>
  <c r="R620" i="47"/>
  <c r="V620" i="47"/>
  <c r="U620" i="47"/>
  <c r="N618" i="47"/>
  <c r="T618" i="47"/>
  <c r="V618" i="47"/>
  <c r="U618" i="47"/>
  <c r="R616" i="47"/>
  <c r="V616" i="47"/>
  <c r="U616" i="47"/>
  <c r="N614" i="47"/>
  <c r="T614" i="47"/>
  <c r="V614" i="47"/>
  <c r="U614" i="47"/>
  <c r="N612" i="47"/>
  <c r="V612" i="47"/>
  <c r="U612" i="47"/>
  <c r="V610" i="47"/>
  <c r="U610" i="47"/>
  <c r="R608" i="47"/>
  <c r="V608" i="47"/>
  <c r="U608" i="47"/>
  <c r="R606" i="47"/>
  <c r="V606" i="47"/>
  <c r="U606" i="47"/>
  <c r="R604" i="47"/>
  <c r="V604" i="47"/>
  <c r="U604" i="47"/>
  <c r="V602" i="47"/>
  <c r="U602" i="47"/>
  <c r="R600" i="47"/>
  <c r="V600" i="47"/>
  <c r="U600" i="47"/>
  <c r="R598" i="47"/>
  <c r="V598" i="47"/>
  <c r="U598" i="47"/>
  <c r="N596" i="47"/>
  <c r="V596" i="47"/>
  <c r="U596" i="47"/>
  <c r="N594" i="47"/>
  <c r="T594" i="47"/>
  <c r="V594" i="47"/>
  <c r="U594" i="47"/>
  <c r="R592" i="47"/>
  <c r="V592" i="47"/>
  <c r="U592" i="47"/>
  <c r="R590" i="47"/>
  <c r="V590" i="47"/>
  <c r="U590" i="47"/>
  <c r="R588" i="47"/>
  <c r="V588" i="47"/>
  <c r="U588" i="47"/>
  <c r="V586" i="47"/>
  <c r="U586" i="47"/>
  <c r="V584" i="47"/>
  <c r="U584" i="47"/>
  <c r="R582" i="47"/>
  <c r="V582" i="47"/>
  <c r="U582" i="47"/>
  <c r="R580" i="47"/>
  <c r="V580" i="47"/>
  <c r="U580" i="47"/>
  <c r="R578" i="47"/>
  <c r="V578" i="47"/>
  <c r="U578" i="47"/>
  <c r="R576" i="47"/>
  <c r="V576" i="47"/>
  <c r="U576" i="47"/>
  <c r="V574" i="47"/>
  <c r="U574" i="47"/>
  <c r="R572" i="47"/>
  <c r="V572" i="47"/>
  <c r="U572" i="47"/>
  <c r="R570" i="47"/>
  <c r="V570" i="47"/>
  <c r="U570" i="47"/>
  <c r="V568" i="47"/>
  <c r="U568" i="47"/>
  <c r="R566" i="47"/>
  <c r="V566" i="47"/>
  <c r="U566" i="47"/>
  <c r="V564" i="47"/>
  <c r="U564" i="47"/>
  <c r="R562" i="47"/>
  <c r="V562" i="47"/>
  <c r="U562" i="47"/>
  <c r="R560" i="47"/>
  <c r="V560" i="47"/>
  <c r="U560" i="47"/>
  <c r="R558" i="47"/>
  <c r="V558" i="47"/>
  <c r="U558" i="47"/>
  <c r="R556" i="47"/>
  <c r="V556" i="47"/>
  <c r="U556" i="47"/>
  <c r="V554" i="47"/>
  <c r="U554" i="47"/>
  <c r="R552" i="47"/>
  <c r="V552" i="47"/>
  <c r="U552" i="47"/>
  <c r="R550" i="47"/>
  <c r="V550" i="47"/>
  <c r="U550" i="47"/>
  <c r="R548" i="47"/>
  <c r="V548" i="47"/>
  <c r="U548" i="47"/>
  <c r="V546" i="47"/>
  <c r="U546" i="47"/>
  <c r="R544" i="47"/>
  <c r="V544" i="47"/>
  <c r="U544" i="47"/>
  <c r="R542" i="47"/>
  <c r="V542" i="47"/>
  <c r="U542" i="47"/>
  <c r="R540" i="47"/>
  <c r="V540" i="47"/>
  <c r="U540" i="47"/>
  <c r="V538" i="47"/>
  <c r="U538" i="47"/>
  <c r="R536" i="47"/>
  <c r="V536" i="47"/>
  <c r="U536" i="47"/>
  <c r="R534" i="47"/>
  <c r="V534" i="47"/>
  <c r="U534" i="47"/>
  <c r="R532" i="47"/>
  <c r="V532" i="47"/>
  <c r="U532" i="47"/>
  <c r="V530" i="47"/>
  <c r="U530" i="47"/>
  <c r="R528" i="47"/>
  <c r="V528" i="47"/>
  <c r="U528" i="47"/>
  <c r="R526" i="47"/>
  <c r="V526" i="47"/>
  <c r="U526" i="47"/>
  <c r="R524" i="47"/>
  <c r="V524" i="47"/>
  <c r="U524" i="47"/>
  <c r="N522" i="47"/>
  <c r="V522" i="47"/>
  <c r="U522" i="47"/>
  <c r="R520" i="47"/>
  <c r="V520" i="47"/>
  <c r="U520" i="47"/>
  <c r="R518" i="47"/>
  <c r="V518" i="47"/>
  <c r="U518" i="47"/>
  <c r="R516" i="47"/>
  <c r="V516" i="47"/>
  <c r="U516" i="47"/>
  <c r="V514" i="47"/>
  <c r="U514" i="47"/>
  <c r="R512" i="47"/>
  <c r="V512" i="47"/>
  <c r="U512" i="47"/>
  <c r="R510" i="47"/>
  <c r="V510" i="47"/>
  <c r="U510" i="47"/>
  <c r="R508" i="47"/>
  <c r="V508" i="47"/>
  <c r="U508" i="47"/>
  <c r="V506" i="47"/>
  <c r="U506" i="47"/>
  <c r="R504" i="47"/>
  <c r="V504" i="47"/>
  <c r="U504" i="47"/>
  <c r="R502" i="47"/>
  <c r="V502" i="47"/>
  <c r="U502" i="47"/>
  <c r="R500" i="47"/>
  <c r="V500" i="47"/>
  <c r="U500" i="47"/>
  <c r="V498" i="47"/>
  <c r="U498" i="47"/>
  <c r="R496" i="47"/>
  <c r="V496" i="47"/>
  <c r="U496" i="47"/>
  <c r="R494" i="47"/>
  <c r="V494" i="47"/>
  <c r="U494" i="47"/>
  <c r="R492" i="47"/>
  <c r="V492" i="47"/>
  <c r="U492" i="47"/>
  <c r="V490" i="47"/>
  <c r="U490" i="47"/>
  <c r="R488" i="47"/>
  <c r="V488" i="47"/>
  <c r="U488" i="47"/>
  <c r="R486" i="47"/>
  <c r="V486" i="47"/>
  <c r="U486" i="47"/>
  <c r="R484" i="47"/>
  <c r="V484" i="47"/>
  <c r="U484" i="47"/>
  <c r="V482" i="47"/>
  <c r="U482" i="47"/>
  <c r="R480" i="47"/>
  <c r="V480" i="47"/>
  <c r="U480" i="47"/>
  <c r="R478" i="47"/>
  <c r="V478" i="47"/>
  <c r="U478" i="47"/>
  <c r="R476" i="47"/>
  <c r="V476" i="47"/>
  <c r="U476" i="47"/>
  <c r="V474" i="47"/>
  <c r="U474" i="47"/>
  <c r="R472" i="47"/>
  <c r="V472" i="47"/>
  <c r="U472" i="47"/>
  <c r="R470" i="47"/>
  <c r="V470" i="47"/>
  <c r="U470" i="47"/>
  <c r="R468" i="47"/>
  <c r="V468" i="47"/>
  <c r="U468" i="47"/>
  <c r="V466" i="47"/>
  <c r="U466" i="47"/>
  <c r="R464" i="47"/>
  <c r="V464" i="47"/>
  <c r="U464" i="47"/>
  <c r="R462" i="47"/>
  <c r="V462" i="47"/>
  <c r="U462" i="47"/>
  <c r="R460" i="47"/>
  <c r="V460" i="47"/>
  <c r="U460" i="47"/>
  <c r="V458" i="47"/>
  <c r="U458" i="47"/>
  <c r="R456" i="47"/>
  <c r="V456" i="47"/>
  <c r="U456" i="47"/>
  <c r="R454" i="47"/>
  <c r="V454" i="47"/>
  <c r="U454" i="47"/>
  <c r="R452" i="47"/>
  <c r="V452" i="47"/>
  <c r="U452" i="47"/>
  <c r="V450" i="47"/>
  <c r="U450" i="47"/>
  <c r="R448" i="47"/>
  <c r="V448" i="47"/>
  <c r="U448" i="47"/>
  <c r="R446" i="47"/>
  <c r="V446" i="47"/>
  <c r="U446" i="47"/>
  <c r="R444" i="47"/>
  <c r="V444" i="47"/>
  <c r="U444" i="47"/>
  <c r="V442" i="47"/>
  <c r="U442" i="47"/>
  <c r="R440" i="47"/>
  <c r="V440" i="47"/>
  <c r="U440" i="47"/>
  <c r="R438" i="47"/>
  <c r="V438" i="47"/>
  <c r="U438" i="47"/>
  <c r="R436" i="47"/>
  <c r="V436" i="47"/>
  <c r="U436" i="47"/>
  <c r="V434" i="47"/>
  <c r="U434" i="47"/>
  <c r="R432" i="47"/>
  <c r="V432" i="47"/>
  <c r="U432" i="47"/>
  <c r="R430" i="47"/>
  <c r="V430" i="47"/>
  <c r="U430" i="47"/>
  <c r="R428" i="47"/>
  <c r="V428" i="47"/>
  <c r="U428" i="47"/>
  <c r="V426" i="47"/>
  <c r="U426" i="47"/>
  <c r="R424" i="47"/>
  <c r="V424" i="47"/>
  <c r="U424" i="47"/>
  <c r="R422" i="47"/>
  <c r="V422" i="47"/>
  <c r="U422" i="47"/>
  <c r="R420" i="47"/>
  <c r="V420" i="47"/>
  <c r="U420" i="47"/>
  <c r="V418" i="47"/>
  <c r="U418" i="47"/>
  <c r="R416" i="47"/>
  <c r="V416" i="47"/>
  <c r="U416" i="47"/>
  <c r="R414" i="47"/>
  <c r="V414" i="47"/>
  <c r="U414" i="47"/>
  <c r="R412" i="47"/>
  <c r="V412" i="47"/>
  <c r="U412" i="47"/>
  <c r="V410" i="47"/>
  <c r="U410" i="47"/>
  <c r="R408" i="47"/>
  <c r="V408" i="47"/>
  <c r="U408" i="47"/>
  <c r="R406" i="47"/>
  <c r="V406" i="47"/>
  <c r="U406" i="47"/>
  <c r="R404" i="47"/>
  <c r="V404" i="47"/>
  <c r="U404" i="47"/>
  <c r="V402" i="47"/>
  <c r="U402" i="47"/>
  <c r="V400" i="47"/>
  <c r="U400" i="47"/>
  <c r="V398" i="47"/>
  <c r="U398" i="47"/>
  <c r="V396" i="47"/>
  <c r="U396" i="47"/>
  <c r="V394" i="47"/>
  <c r="U394" i="47"/>
  <c r="V392" i="47"/>
  <c r="U392" i="47"/>
  <c r="V390" i="47"/>
  <c r="U390" i="47"/>
  <c r="V388" i="47"/>
  <c r="U388" i="47"/>
  <c r="V386" i="47"/>
  <c r="U386" i="47"/>
  <c r="V384" i="47"/>
  <c r="U384" i="47"/>
  <c r="V382" i="47"/>
  <c r="U382" i="47"/>
  <c r="V380" i="47"/>
  <c r="U380" i="47"/>
  <c r="V378" i="47"/>
  <c r="U378" i="47"/>
  <c r="V376" i="47"/>
  <c r="U376" i="47"/>
  <c r="V374" i="47"/>
  <c r="U374" i="47"/>
  <c r="V372" i="47"/>
  <c r="U372" i="47"/>
  <c r="V370" i="47"/>
  <c r="U370" i="47"/>
  <c r="V368" i="47"/>
  <c r="U368" i="47"/>
  <c r="V366" i="47"/>
  <c r="U366" i="47"/>
  <c r="V364" i="47"/>
  <c r="U364" i="47"/>
  <c r="V362" i="47"/>
  <c r="U362" i="47"/>
  <c r="V360" i="47"/>
  <c r="U360" i="47"/>
  <c r="V358" i="47"/>
  <c r="U358" i="47"/>
  <c r="V356" i="47"/>
  <c r="U356" i="47"/>
  <c r="V354" i="47"/>
  <c r="U354" i="47"/>
  <c r="V352" i="47"/>
  <c r="U352" i="47"/>
  <c r="V350" i="47"/>
  <c r="U350" i="47"/>
  <c r="V348" i="47"/>
  <c r="U348" i="47"/>
  <c r="V346" i="47"/>
  <c r="U346" i="47"/>
  <c r="V344" i="47"/>
  <c r="U344" i="47"/>
  <c r="V342" i="47"/>
  <c r="U342" i="47"/>
  <c r="V340" i="47"/>
  <c r="U340" i="47"/>
  <c r="V338" i="47"/>
  <c r="U338" i="47"/>
  <c r="V336" i="47"/>
  <c r="U336" i="47"/>
  <c r="V334" i="47"/>
  <c r="U334" i="47"/>
  <c r="V332" i="47"/>
  <c r="U332" i="47"/>
  <c r="V330" i="47"/>
  <c r="U330" i="47"/>
  <c r="V328" i="47"/>
  <c r="U328" i="47"/>
  <c r="V326" i="47"/>
  <c r="U326" i="47"/>
  <c r="V324" i="47"/>
  <c r="U324" i="47"/>
  <c r="V322" i="47"/>
  <c r="U322" i="47"/>
  <c r="V320" i="47"/>
  <c r="U320" i="47"/>
  <c r="V318" i="47"/>
  <c r="U318" i="47"/>
  <c r="V316" i="47"/>
  <c r="U316" i="47"/>
  <c r="V314" i="47"/>
  <c r="U314" i="47"/>
  <c r="V312" i="47"/>
  <c r="U312" i="47"/>
  <c r="V310" i="47"/>
  <c r="U310" i="47"/>
  <c r="V308" i="47"/>
  <c r="U308" i="47"/>
  <c r="V306" i="47"/>
  <c r="U306" i="47"/>
  <c r="V304" i="47"/>
  <c r="U304" i="47"/>
  <c r="V302" i="47"/>
  <c r="U302" i="47"/>
  <c r="V300" i="47"/>
  <c r="U300" i="47"/>
  <c r="V298" i="47"/>
  <c r="U298" i="47"/>
  <c r="V296" i="47"/>
  <c r="U296" i="47"/>
  <c r="V294" i="47"/>
  <c r="U294" i="47"/>
  <c r="V292" i="47"/>
  <c r="U292" i="47"/>
  <c r="V290" i="47"/>
  <c r="U290" i="47"/>
  <c r="V288" i="47"/>
  <c r="U288" i="47"/>
  <c r="V286" i="47"/>
  <c r="U286" i="47"/>
  <c r="V284" i="47"/>
  <c r="U284" i="47"/>
  <c r="V282" i="47"/>
  <c r="U282" i="47"/>
  <c r="V280" i="47"/>
  <c r="U280" i="47"/>
  <c r="V278" i="47"/>
  <c r="U278" i="47"/>
  <c r="V276" i="47"/>
  <c r="U276" i="47"/>
  <c r="V274" i="47"/>
  <c r="U274" i="47"/>
  <c r="V272" i="47"/>
  <c r="U272" i="47"/>
  <c r="V270" i="47"/>
  <c r="U270" i="47"/>
  <c r="V268" i="47"/>
  <c r="U268" i="47"/>
  <c r="V266" i="47"/>
  <c r="U266" i="47"/>
  <c r="V264" i="47"/>
  <c r="U264" i="47"/>
  <c r="V262" i="47"/>
  <c r="U262" i="47"/>
  <c r="V260" i="47"/>
  <c r="U260" i="47"/>
  <c r="V258" i="47"/>
  <c r="U258" i="47"/>
  <c r="V256" i="47"/>
  <c r="U256" i="47"/>
  <c r="V254" i="47"/>
  <c r="U254" i="47"/>
  <c r="V252" i="47"/>
  <c r="U252" i="47"/>
  <c r="V250" i="47"/>
  <c r="U250" i="47"/>
  <c r="V248" i="47"/>
  <c r="U248" i="47"/>
  <c r="V246" i="47"/>
  <c r="U246" i="47"/>
  <c r="V244" i="47"/>
  <c r="U244" i="47"/>
  <c r="V242" i="47"/>
  <c r="U242" i="47"/>
  <c r="V240" i="47"/>
  <c r="U240" i="47"/>
  <c r="V238" i="47"/>
  <c r="U238" i="47"/>
  <c r="V236" i="47"/>
  <c r="U236" i="47"/>
  <c r="V234" i="47"/>
  <c r="U234" i="47"/>
  <c r="V232" i="47"/>
  <c r="U232" i="47"/>
  <c r="V230" i="47"/>
  <c r="U230" i="47"/>
  <c r="V228" i="47"/>
  <c r="U228" i="47"/>
  <c r="V226" i="47"/>
  <c r="U226" i="47"/>
  <c r="V224" i="47"/>
  <c r="U224" i="47"/>
  <c r="V222" i="47"/>
  <c r="U222" i="47"/>
  <c r="V220" i="47"/>
  <c r="U220" i="47"/>
  <c r="V218" i="47"/>
  <c r="U218" i="47"/>
  <c r="V216" i="47"/>
  <c r="U216" i="47"/>
  <c r="V214" i="47"/>
  <c r="U214" i="47"/>
  <c r="V212" i="47"/>
  <c r="U212" i="47"/>
  <c r="V210" i="47"/>
  <c r="U210" i="47"/>
  <c r="V208" i="47"/>
  <c r="U208" i="47"/>
  <c r="V206" i="47"/>
  <c r="U206" i="47"/>
  <c r="V204" i="47"/>
  <c r="U204" i="47"/>
  <c r="V202" i="47"/>
  <c r="U202" i="47"/>
  <c r="V200" i="47"/>
  <c r="U200" i="47"/>
  <c r="V198" i="47"/>
  <c r="U198" i="47"/>
  <c r="V196" i="47"/>
  <c r="U196" i="47"/>
  <c r="V194" i="47"/>
  <c r="U194" i="47"/>
  <c r="V192" i="47"/>
  <c r="U192" i="47"/>
  <c r="V190" i="47"/>
  <c r="U190" i="47"/>
  <c r="V188" i="47"/>
  <c r="U188" i="47"/>
  <c r="V186" i="47"/>
  <c r="U186" i="47"/>
  <c r="V184" i="47"/>
  <c r="U184" i="47"/>
  <c r="V182" i="47"/>
  <c r="U182" i="47"/>
  <c r="V180" i="47"/>
  <c r="U180" i="47"/>
  <c r="V178" i="47"/>
  <c r="U178" i="47"/>
  <c r="V176" i="47"/>
  <c r="U176" i="47"/>
  <c r="V174" i="47"/>
  <c r="U174" i="47"/>
  <c r="V172" i="47"/>
  <c r="U172" i="47"/>
  <c r="V170" i="47"/>
  <c r="U170" i="47"/>
  <c r="V168" i="47"/>
  <c r="U168" i="47"/>
  <c r="V166" i="47"/>
  <c r="U166" i="47"/>
  <c r="V164" i="47"/>
  <c r="U164" i="47"/>
  <c r="V162" i="47"/>
  <c r="U162" i="47"/>
  <c r="V160" i="47"/>
  <c r="U160" i="47"/>
  <c r="V158" i="47"/>
  <c r="U158" i="47"/>
  <c r="V156" i="47"/>
  <c r="U156" i="47"/>
  <c r="V154" i="47"/>
  <c r="U154" i="47"/>
  <c r="V152" i="47"/>
  <c r="U152" i="47"/>
  <c r="V150" i="47"/>
  <c r="U150" i="47"/>
  <c r="V148" i="47"/>
  <c r="U148" i="47"/>
  <c r="V146" i="47"/>
  <c r="U146" i="47"/>
  <c r="V144" i="47"/>
  <c r="U144" i="47"/>
  <c r="V142" i="47"/>
  <c r="U142" i="47"/>
  <c r="V140" i="47"/>
  <c r="U140" i="47"/>
  <c r="V138" i="47"/>
  <c r="U138" i="47"/>
  <c r="V136" i="47"/>
  <c r="U136" i="47"/>
  <c r="V134" i="47"/>
  <c r="U134" i="47"/>
  <c r="V132" i="47"/>
  <c r="U132" i="47"/>
  <c r="V130" i="47"/>
  <c r="U130" i="47"/>
  <c r="V128" i="47"/>
  <c r="U128" i="47"/>
  <c r="V126" i="47"/>
  <c r="U126" i="47"/>
  <c r="V124" i="47"/>
  <c r="U124" i="47"/>
  <c r="V122" i="47"/>
  <c r="U122" i="47"/>
  <c r="V120" i="47"/>
  <c r="U120" i="47"/>
  <c r="V118" i="47"/>
  <c r="U118" i="47"/>
  <c r="V116" i="47"/>
  <c r="U116" i="47"/>
  <c r="V114" i="47"/>
  <c r="U114" i="47"/>
  <c r="V112" i="47"/>
  <c r="U112" i="47"/>
  <c r="V110" i="47"/>
  <c r="U110" i="47"/>
  <c r="V108" i="47"/>
  <c r="U108" i="47"/>
  <c r="V106" i="47"/>
  <c r="U106" i="47"/>
  <c r="V104" i="47"/>
  <c r="U104" i="47"/>
  <c r="V102" i="47"/>
  <c r="U102" i="47"/>
  <c r="V100" i="47"/>
  <c r="U100" i="47"/>
  <c r="V98" i="47"/>
  <c r="U98" i="47"/>
  <c r="V96" i="47"/>
  <c r="U96" i="47"/>
  <c r="V94" i="47"/>
  <c r="U94" i="47"/>
  <c r="V92" i="47"/>
  <c r="U92" i="47"/>
  <c r="V90" i="47"/>
  <c r="U90" i="47"/>
  <c r="V88" i="47"/>
  <c r="U88" i="47"/>
  <c r="V86" i="47"/>
  <c r="U86" i="47"/>
  <c r="V84" i="47"/>
  <c r="U84" i="47"/>
  <c r="V82" i="47"/>
  <c r="U82" i="47"/>
  <c r="V80" i="47"/>
  <c r="U80" i="47"/>
  <c r="V78" i="47"/>
  <c r="U78" i="47"/>
  <c r="V76" i="47"/>
  <c r="U76" i="47"/>
  <c r="V74" i="47"/>
  <c r="U74" i="47"/>
  <c r="V72" i="47"/>
  <c r="U72" i="47"/>
  <c r="V70" i="47"/>
  <c r="U70" i="47"/>
  <c r="V68" i="47"/>
  <c r="U68" i="47"/>
  <c r="V66" i="47"/>
  <c r="U66" i="47"/>
  <c r="V64" i="47"/>
  <c r="U64" i="47"/>
  <c r="V62" i="47"/>
  <c r="U62" i="47"/>
  <c r="V60" i="47"/>
  <c r="U60" i="47"/>
  <c r="V58" i="47"/>
  <c r="U58" i="47"/>
  <c r="V56" i="47"/>
  <c r="U56" i="47"/>
  <c r="V54" i="47"/>
  <c r="U54" i="47"/>
  <c r="V52" i="47"/>
  <c r="U52" i="47"/>
  <c r="V50" i="47"/>
  <c r="U50" i="47"/>
  <c r="V48" i="47"/>
  <c r="U48" i="47"/>
  <c r="V46" i="47"/>
  <c r="U46" i="47"/>
  <c r="V44" i="47"/>
  <c r="U44" i="47"/>
  <c r="V42" i="47"/>
  <c r="U42" i="47"/>
  <c r="V40" i="47"/>
  <c r="U40" i="47"/>
  <c r="V38" i="47"/>
  <c r="U38" i="47"/>
  <c r="V36" i="47"/>
  <c r="U36" i="47"/>
  <c r="V34" i="47"/>
  <c r="U34" i="47"/>
  <c r="V32" i="47"/>
  <c r="U32" i="47"/>
  <c r="V30" i="47"/>
  <c r="U30" i="47"/>
  <c r="V28" i="47"/>
  <c r="U28" i="47"/>
  <c r="V26" i="47"/>
  <c r="U26" i="47"/>
  <c r="V24" i="47"/>
  <c r="U24" i="47"/>
  <c r="V22" i="47"/>
  <c r="U22" i="47"/>
  <c r="V20" i="47"/>
  <c r="U20" i="47"/>
  <c r="V18" i="47"/>
  <c r="U18" i="47"/>
  <c r="V16" i="47"/>
  <c r="U16" i="47"/>
  <c r="V14" i="47"/>
  <c r="U14" i="47"/>
  <c r="V12" i="47"/>
  <c r="U12" i="47"/>
  <c r="V10" i="47"/>
  <c r="U10" i="47"/>
  <c r="V8" i="47"/>
  <c r="U8" i="47"/>
  <c r="V6" i="47"/>
  <c r="U6" i="47"/>
  <c r="V4" i="47"/>
  <c r="U4" i="47"/>
  <c r="N806" i="47"/>
  <c r="T806" i="47"/>
  <c r="N804" i="47"/>
  <c r="T804" i="47"/>
  <c r="N802" i="47"/>
  <c r="T802" i="47"/>
  <c r="N798" i="47"/>
  <c r="T798" i="47"/>
  <c r="N794" i="47"/>
  <c r="T794" i="47"/>
  <c r="N792" i="47"/>
  <c r="T792" i="47"/>
  <c r="N788" i="47"/>
  <c r="T788" i="47"/>
  <c r="N786" i="47"/>
  <c r="T786" i="47"/>
  <c r="N784" i="47"/>
  <c r="T784" i="47"/>
  <c r="N780" i="47"/>
  <c r="T780" i="47"/>
  <c r="N778" i="47"/>
  <c r="T778" i="47"/>
  <c r="N776" i="47"/>
  <c r="T776" i="47"/>
  <c r="N762" i="47"/>
  <c r="T762" i="47"/>
  <c r="N760" i="47"/>
  <c r="T760" i="47"/>
  <c r="N756" i="47"/>
  <c r="T756" i="47"/>
  <c r="N754" i="47"/>
  <c r="T754" i="47"/>
  <c r="N752" i="47"/>
  <c r="T752" i="47"/>
  <c r="N728" i="47"/>
  <c r="T728" i="47"/>
  <c r="N718" i="47"/>
  <c r="T718" i="47"/>
  <c r="N716" i="47"/>
  <c r="T716" i="47"/>
  <c r="N710" i="47"/>
  <c r="T710" i="47"/>
  <c r="N708" i="47"/>
  <c r="T708" i="47"/>
  <c r="N672" i="47"/>
  <c r="T672" i="47"/>
  <c r="N670" i="47"/>
  <c r="T670" i="47"/>
  <c r="N664" i="47"/>
  <c r="T664" i="47"/>
  <c r="N662" i="47"/>
  <c r="T662" i="47"/>
  <c r="N638" i="47"/>
  <c r="T638" i="47"/>
  <c r="N628" i="47"/>
  <c r="T628" i="47"/>
  <c r="N620" i="47"/>
  <c r="T620" i="47"/>
  <c r="N606" i="47"/>
  <c r="T606" i="47"/>
  <c r="N604" i="47"/>
  <c r="T604" i="47"/>
  <c r="N588" i="47"/>
  <c r="T588" i="47"/>
  <c r="N580" i="47"/>
  <c r="T580" i="47"/>
  <c r="N578" i="47"/>
  <c r="T578" i="47"/>
  <c r="N576" i="47"/>
  <c r="T576" i="47"/>
  <c r="N730" i="47"/>
  <c r="T730" i="47"/>
  <c r="N686" i="47"/>
  <c r="T686" i="47"/>
  <c r="N648" i="47"/>
  <c r="T648" i="47"/>
  <c r="N632" i="47"/>
  <c r="T632" i="47"/>
  <c r="N590" i="47"/>
  <c r="T590" i="47"/>
  <c r="R702" i="47"/>
  <c r="R630" i="47"/>
  <c r="R614" i="47"/>
  <c r="N774" i="47"/>
  <c r="T774" i="47"/>
  <c r="N772" i="47"/>
  <c r="T772" i="47"/>
  <c r="N770" i="47"/>
  <c r="T770" i="47"/>
  <c r="N768" i="47"/>
  <c r="T768" i="47"/>
  <c r="N766" i="47"/>
  <c r="T766" i="47"/>
  <c r="N764" i="47"/>
  <c r="T764" i="47"/>
  <c r="N748" i="47"/>
  <c r="T748" i="47"/>
  <c r="N732" i="47"/>
  <c r="T732" i="47"/>
  <c r="N724" i="47"/>
  <c r="T724" i="47"/>
  <c r="N720" i="47"/>
  <c r="T720" i="47"/>
  <c r="N712" i="47"/>
  <c r="T712" i="47"/>
  <c r="N704" i="47"/>
  <c r="T704" i="47"/>
  <c r="N696" i="47"/>
  <c r="T696" i="47"/>
  <c r="N676" i="47"/>
  <c r="T676" i="47"/>
  <c r="N668" i="47"/>
  <c r="T668" i="47"/>
  <c r="N660" i="47"/>
  <c r="T660" i="47"/>
  <c r="N688" i="47"/>
  <c r="T688" i="47"/>
  <c r="N684" i="47"/>
  <c r="T684" i="47"/>
  <c r="N652" i="47"/>
  <c r="T652" i="47"/>
  <c r="N644" i="47"/>
  <c r="T644" i="47"/>
  <c r="N636" i="47"/>
  <c r="T636" i="47"/>
  <c r="N586" i="47"/>
  <c r="N572" i="47"/>
  <c r="T572" i="47"/>
  <c r="Q2" i="47"/>
  <c r="T2" i="47"/>
  <c r="Q803" i="47"/>
  <c r="T803" i="47"/>
  <c r="R2" i="47"/>
  <c r="N92" i="47"/>
  <c r="T92" i="47"/>
  <c r="N91" i="47"/>
  <c r="T91" i="47"/>
  <c r="N90" i="47"/>
  <c r="T90" i="47"/>
  <c r="N89" i="47"/>
  <c r="T89" i="47"/>
  <c r="N429" i="47"/>
  <c r="T429" i="47"/>
  <c r="N428" i="47"/>
  <c r="T428" i="47"/>
  <c r="N427" i="47"/>
  <c r="T427" i="47"/>
  <c r="N426" i="47"/>
  <c r="T426" i="47"/>
  <c r="N425" i="47"/>
  <c r="T425" i="47"/>
  <c r="N424" i="47"/>
  <c r="T424" i="47"/>
  <c r="N81" i="47"/>
  <c r="T81" i="47"/>
  <c r="N80" i="47"/>
  <c r="T80" i="47"/>
  <c r="N79" i="47"/>
  <c r="T79" i="47"/>
  <c r="N78" i="47"/>
  <c r="T78" i="47"/>
  <c r="N77" i="47"/>
  <c r="T77" i="47"/>
  <c r="N76" i="47"/>
  <c r="T76" i="47"/>
  <c r="N417" i="47"/>
  <c r="T417" i="47"/>
  <c r="N415" i="47"/>
  <c r="T415" i="47"/>
  <c r="N413" i="47"/>
  <c r="T413" i="47"/>
  <c r="N411" i="47"/>
  <c r="T411" i="47"/>
  <c r="N409" i="47"/>
  <c r="T409" i="47"/>
  <c r="N74" i="47"/>
  <c r="T74" i="47"/>
  <c r="N73" i="47"/>
  <c r="T73" i="47"/>
  <c r="N406" i="47"/>
  <c r="T406" i="47"/>
  <c r="N402" i="47"/>
  <c r="T402" i="47"/>
  <c r="N398" i="47"/>
  <c r="T398" i="47"/>
  <c r="N394" i="47"/>
  <c r="T394" i="47"/>
  <c r="N392" i="47"/>
  <c r="T392" i="47"/>
  <c r="N389" i="47"/>
  <c r="T389" i="47"/>
  <c r="N385" i="47"/>
  <c r="T385" i="47"/>
  <c r="N381" i="47"/>
  <c r="T381" i="47"/>
  <c r="N377" i="47"/>
  <c r="T377" i="47"/>
  <c r="N67" i="47"/>
  <c r="T67" i="47"/>
  <c r="N372" i="47"/>
  <c r="T372" i="47"/>
  <c r="N368" i="47"/>
  <c r="T368" i="47"/>
  <c r="N364" i="47"/>
  <c r="T364" i="47"/>
  <c r="N66" i="47"/>
  <c r="T66" i="47"/>
  <c r="N64" i="47"/>
  <c r="T64" i="47"/>
  <c r="N355" i="47"/>
  <c r="T355" i="47"/>
  <c r="N351" i="47"/>
  <c r="T351" i="47"/>
  <c r="N347" i="47"/>
  <c r="T347" i="47"/>
  <c r="N343" i="47"/>
  <c r="T343" i="47"/>
  <c r="N62" i="47"/>
  <c r="T62" i="47"/>
  <c r="N58" i="47"/>
  <c r="T58" i="47"/>
  <c r="N54" i="47"/>
  <c r="T54" i="47"/>
  <c r="N50" i="47"/>
  <c r="T50" i="47"/>
  <c r="N337" i="47"/>
  <c r="T337" i="47"/>
  <c r="N333" i="47"/>
  <c r="T333" i="47"/>
  <c r="N46" i="47"/>
  <c r="T46" i="47"/>
  <c r="N43" i="47"/>
  <c r="T43" i="47"/>
  <c r="N39" i="47"/>
  <c r="T39" i="47"/>
  <c r="N329" i="47"/>
  <c r="T329" i="47"/>
  <c r="N36" i="47"/>
  <c r="T36" i="47"/>
  <c r="N32" i="47"/>
  <c r="T32" i="47"/>
  <c r="N28" i="47"/>
  <c r="T28" i="47"/>
  <c r="N325" i="47"/>
  <c r="T325" i="47"/>
  <c r="N25" i="47"/>
  <c r="T25" i="47"/>
  <c r="N21" i="47"/>
  <c r="T21" i="47"/>
  <c r="N17" i="47"/>
  <c r="T17" i="47"/>
  <c r="N321" i="47"/>
  <c r="T321" i="47"/>
  <c r="N317" i="47"/>
  <c r="T317" i="47"/>
  <c r="N10" i="47"/>
  <c r="T10" i="47"/>
  <c r="N6" i="47"/>
  <c r="T6" i="47"/>
  <c r="N4" i="47"/>
  <c r="T4" i="47"/>
  <c r="N313" i="47"/>
  <c r="T313" i="47"/>
  <c r="N309" i="47"/>
  <c r="T309" i="47"/>
  <c r="T565" i="47"/>
  <c r="T607" i="47"/>
  <c r="T693" i="47"/>
  <c r="T707" i="47"/>
  <c r="T619" i="47"/>
  <c r="T671" i="47"/>
  <c r="T683" i="47"/>
  <c r="T757" i="47"/>
  <c r="T789" i="47"/>
  <c r="T530" i="47"/>
  <c r="T546" i="47"/>
  <c r="T563" i="47"/>
  <c r="T586" i="47"/>
  <c r="T522" i="47"/>
  <c r="T596" i="47"/>
  <c r="T612" i="47"/>
  <c r="T650" i="47"/>
  <c r="T658" i="47"/>
  <c r="T800" i="47"/>
  <c r="T722" i="47"/>
  <c r="T584" i="47"/>
  <c r="T538" i="47"/>
  <c r="T805" i="47"/>
  <c r="K2" i="48"/>
  <c r="L3" i="48"/>
  <c r="L4" i="48"/>
  <c r="L5" i="48"/>
  <c r="L6" i="4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52" i="48"/>
  <c r="L53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78" i="48"/>
  <c r="L79" i="48"/>
  <c r="L80" i="48"/>
  <c r="L81" i="48"/>
  <c r="L82" i="48"/>
  <c r="L83" i="48"/>
  <c r="L84" i="48"/>
  <c r="L85" i="48"/>
  <c r="L86" i="48"/>
  <c r="L87" i="48"/>
  <c r="L88" i="48"/>
  <c r="L89" i="48"/>
  <c r="L90" i="48"/>
  <c r="L91" i="48"/>
  <c r="L92" i="48"/>
  <c r="L93" i="48"/>
  <c r="L94" i="48"/>
  <c r="L95" i="48"/>
  <c r="L96" i="48"/>
  <c r="L97" i="48"/>
  <c r="L98" i="48"/>
  <c r="L99" i="48"/>
  <c r="L100" i="48"/>
  <c r="L101" i="48"/>
  <c r="L102" i="48"/>
  <c r="L103" i="48"/>
  <c r="L104" i="48"/>
  <c r="L105" i="48"/>
  <c r="L106" i="48"/>
  <c r="L107" i="48"/>
  <c r="L108" i="48"/>
  <c r="L109" i="48"/>
  <c r="L110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L124" i="48"/>
  <c r="L125" i="48"/>
  <c r="L126" i="48"/>
  <c r="L127" i="48"/>
  <c r="L128" i="48"/>
  <c r="L129" i="48"/>
  <c r="L130" i="48"/>
  <c r="L131" i="48"/>
  <c r="L132" i="48"/>
  <c r="L133" i="48"/>
  <c r="L134" i="48"/>
  <c r="L135" i="48"/>
  <c r="L136" i="48"/>
  <c r="L137" i="48"/>
  <c r="L138" i="48"/>
  <c r="L139" i="48"/>
  <c r="L140" i="48"/>
  <c r="L141" i="48"/>
  <c r="L142" i="48"/>
  <c r="L143" i="48"/>
  <c r="L144" i="48"/>
  <c r="L145" i="48"/>
  <c r="L146" i="48"/>
  <c r="L147" i="48"/>
  <c r="L148" i="48"/>
  <c r="L149" i="48"/>
  <c r="L150" i="48"/>
  <c r="L151" i="48"/>
  <c r="L152" i="48"/>
  <c r="L153" i="48"/>
  <c r="L154" i="48"/>
  <c r="L155" i="48"/>
  <c r="L156" i="48"/>
  <c r="L157" i="48"/>
  <c r="L158" i="48"/>
  <c r="L159" i="48"/>
  <c r="L160" i="48"/>
  <c r="L161" i="48"/>
  <c r="L162" i="48"/>
  <c r="L163" i="48"/>
  <c r="L164" i="48"/>
  <c r="L165" i="48"/>
  <c r="L166" i="48"/>
  <c r="L167" i="48"/>
  <c r="L168" i="48"/>
  <c r="L169" i="48"/>
  <c r="L170" i="48"/>
  <c r="L171" i="48"/>
  <c r="L172" i="48"/>
  <c r="L173" i="48"/>
  <c r="L174" i="48"/>
  <c r="L175" i="48"/>
  <c r="L176" i="48"/>
  <c r="L177" i="48"/>
  <c r="L178" i="48"/>
  <c r="L179" i="48"/>
  <c r="L180" i="48"/>
  <c r="L181" i="48"/>
  <c r="L182" i="48"/>
  <c r="L183" i="48"/>
  <c r="L184" i="48"/>
  <c r="L185" i="48"/>
  <c r="L186" i="48"/>
  <c r="L187" i="48"/>
  <c r="L188" i="48"/>
  <c r="L189" i="48"/>
  <c r="L190" i="48"/>
  <c r="L191" i="48"/>
  <c r="L192" i="48"/>
  <c r="L193" i="48"/>
  <c r="L194" i="48"/>
  <c r="L195" i="48"/>
  <c r="L196" i="48"/>
  <c r="L197" i="48"/>
  <c r="L198" i="48"/>
  <c r="L199" i="48"/>
  <c r="L200" i="48"/>
  <c r="L201" i="48"/>
  <c r="L202" i="48"/>
  <c r="L203" i="48"/>
  <c r="L204" i="48"/>
  <c r="L205" i="48"/>
  <c r="L206" i="48"/>
  <c r="L207" i="48"/>
  <c r="L208" i="48"/>
  <c r="L209" i="48"/>
  <c r="L210" i="48"/>
  <c r="L211" i="48"/>
  <c r="L212" i="48"/>
  <c r="L213" i="48"/>
  <c r="L214" i="48"/>
  <c r="L215" i="48"/>
  <c r="L216" i="48"/>
  <c r="L217" i="48"/>
  <c r="L218" i="48"/>
  <c r="L219" i="48"/>
  <c r="L220" i="48"/>
  <c r="L221" i="48"/>
  <c r="L222" i="48"/>
  <c r="L223" i="48"/>
  <c r="L224" i="48"/>
  <c r="L225" i="48"/>
  <c r="L226" i="48"/>
  <c r="L227" i="48"/>
  <c r="L228" i="48"/>
  <c r="L229" i="48"/>
  <c r="L230" i="48"/>
  <c r="L231" i="48"/>
  <c r="L232" i="48"/>
  <c r="L233" i="48"/>
  <c r="L234" i="48"/>
  <c r="L235" i="48"/>
  <c r="L236" i="48"/>
  <c r="L237" i="48"/>
  <c r="L238" i="48"/>
  <c r="L239" i="48"/>
  <c r="L240" i="48"/>
  <c r="L241" i="48"/>
  <c r="L242" i="48"/>
  <c r="L243" i="48"/>
  <c r="L244" i="48"/>
  <c r="L245" i="48"/>
  <c r="L246" i="48"/>
  <c r="L247" i="48"/>
  <c r="L248" i="48"/>
  <c r="L249" i="48"/>
  <c r="L250" i="48"/>
  <c r="L251" i="48"/>
  <c r="L252" i="48"/>
  <c r="L253" i="48"/>
  <c r="L254" i="48"/>
  <c r="L255" i="48"/>
  <c r="L256" i="48"/>
  <c r="L257" i="48"/>
  <c r="L258" i="48"/>
  <c r="L259" i="48"/>
  <c r="L260" i="48"/>
  <c r="L261" i="48"/>
  <c r="L262" i="48"/>
  <c r="L263" i="48"/>
  <c r="L264" i="48"/>
  <c r="L265" i="48"/>
  <c r="L266" i="48"/>
  <c r="L267" i="48"/>
  <c r="L268" i="48"/>
  <c r="L269" i="48"/>
  <c r="L270" i="48"/>
  <c r="L271" i="48"/>
  <c r="L272" i="48"/>
  <c r="L273" i="48"/>
  <c r="L274" i="48"/>
  <c r="L275" i="48"/>
  <c r="L276" i="48"/>
  <c r="L277" i="48"/>
  <c r="L278" i="48"/>
  <c r="L279" i="48"/>
  <c r="L280" i="48"/>
  <c r="L281" i="48"/>
  <c r="L282" i="48"/>
  <c r="L283" i="48"/>
  <c r="L284" i="48"/>
  <c r="L285" i="48"/>
  <c r="L286" i="48"/>
  <c r="L287" i="48"/>
  <c r="L288" i="48"/>
  <c r="L289" i="48"/>
  <c r="L290" i="48"/>
  <c r="L291" i="48"/>
  <c r="L292" i="48"/>
  <c r="L293" i="48"/>
  <c r="L294" i="48"/>
  <c r="L295" i="48"/>
  <c r="L296" i="48"/>
  <c r="L297" i="48"/>
  <c r="L298" i="48"/>
  <c r="L299" i="48"/>
  <c r="L300" i="48"/>
  <c r="L301" i="48"/>
  <c r="L302" i="48"/>
  <c r="L303" i="48"/>
  <c r="L304" i="48"/>
  <c r="L305" i="48"/>
  <c r="L306" i="48"/>
  <c r="L307" i="48"/>
  <c r="L308" i="48"/>
  <c r="L309" i="48"/>
  <c r="L310" i="48"/>
  <c r="L311" i="48"/>
  <c r="L312" i="48"/>
  <c r="L313" i="48"/>
  <c r="L314" i="48"/>
  <c r="L315" i="48"/>
  <c r="L316" i="48"/>
  <c r="L317" i="48"/>
  <c r="L318" i="48"/>
  <c r="L319" i="48"/>
  <c r="L320" i="48"/>
  <c r="L321" i="48"/>
  <c r="L322" i="48"/>
  <c r="L323" i="48"/>
  <c r="L324" i="48"/>
  <c r="L325" i="48"/>
  <c r="L326" i="48"/>
  <c r="L327" i="48"/>
  <c r="L328" i="48"/>
  <c r="L329" i="48"/>
  <c r="L330" i="48"/>
  <c r="L331" i="48"/>
  <c r="L332" i="48"/>
  <c r="L333" i="48"/>
  <c r="L334" i="48"/>
  <c r="L335" i="48"/>
  <c r="L336" i="48"/>
  <c r="L337" i="48"/>
  <c r="L338" i="48"/>
  <c r="L339" i="48"/>
  <c r="L340" i="48"/>
  <c r="L341" i="48"/>
  <c r="L342" i="48"/>
  <c r="L343" i="48"/>
  <c r="L344" i="48"/>
  <c r="L345" i="48"/>
  <c r="L346" i="48"/>
  <c r="L347" i="48"/>
  <c r="L348" i="48"/>
  <c r="L349" i="48"/>
  <c r="L350" i="48"/>
  <c r="L351" i="48"/>
  <c r="L352" i="48"/>
  <c r="L353" i="48"/>
  <c r="L354" i="48"/>
  <c r="L355" i="48"/>
  <c r="L356" i="48"/>
  <c r="L357" i="48"/>
  <c r="L358" i="48"/>
  <c r="L359" i="48"/>
  <c r="L360" i="48"/>
  <c r="L361" i="48"/>
  <c r="L362" i="48"/>
  <c r="L363" i="48"/>
  <c r="L364" i="48"/>
  <c r="L365" i="48"/>
  <c r="L366" i="48"/>
  <c r="L367" i="48"/>
  <c r="L368" i="48"/>
  <c r="L369" i="48"/>
  <c r="L370" i="48"/>
  <c r="L371" i="48"/>
  <c r="L372" i="48"/>
  <c r="L373" i="48"/>
  <c r="L374" i="48"/>
  <c r="L375" i="48"/>
  <c r="L376" i="48"/>
  <c r="L377" i="48"/>
  <c r="L378" i="48"/>
  <c r="L379" i="48"/>
  <c r="L380" i="48"/>
  <c r="L381" i="48"/>
  <c r="L382" i="48"/>
  <c r="L383" i="48"/>
  <c r="L384" i="48"/>
  <c r="L385" i="48"/>
  <c r="L386" i="48"/>
  <c r="L387" i="48"/>
  <c r="L388" i="48"/>
  <c r="L389" i="48"/>
  <c r="L390" i="48"/>
  <c r="L391" i="48"/>
  <c r="L392" i="48"/>
  <c r="L393" i="48"/>
  <c r="L394" i="48"/>
  <c r="L395" i="48"/>
  <c r="L396" i="48"/>
  <c r="L397" i="48"/>
  <c r="L398" i="48"/>
  <c r="L399" i="48"/>
  <c r="L400" i="48"/>
  <c r="L401" i="48"/>
  <c r="L402" i="48"/>
  <c r="L403" i="48"/>
  <c r="L404" i="48"/>
  <c r="L405" i="48"/>
  <c r="L406" i="48"/>
  <c r="L407" i="48"/>
  <c r="L408" i="48"/>
  <c r="L409" i="48"/>
  <c r="L410" i="48"/>
  <c r="L411" i="48"/>
  <c r="L412" i="48"/>
  <c r="L413" i="48"/>
  <c r="L414" i="48"/>
  <c r="L415" i="48"/>
  <c r="L416" i="48"/>
  <c r="L417" i="48"/>
  <c r="L418" i="48"/>
  <c r="L419" i="48"/>
  <c r="L420" i="48"/>
  <c r="L421" i="48"/>
  <c r="L422" i="48"/>
  <c r="L423" i="48"/>
  <c r="L424" i="48"/>
  <c r="L425" i="48"/>
  <c r="L426" i="48"/>
  <c r="L427" i="48"/>
  <c r="L428" i="48"/>
  <c r="L429" i="48"/>
  <c r="L430" i="48"/>
  <c r="L431" i="48"/>
  <c r="L432" i="48"/>
  <c r="L433" i="48"/>
  <c r="L434" i="48"/>
  <c r="L435" i="48"/>
  <c r="L436" i="48"/>
  <c r="L437" i="48"/>
  <c r="L438" i="48"/>
  <c r="L439" i="48"/>
  <c r="L440" i="48"/>
  <c r="L441" i="48"/>
  <c r="L442" i="48"/>
  <c r="L443" i="48"/>
  <c r="L444" i="48"/>
  <c r="L445" i="48"/>
  <c r="L446" i="48"/>
  <c r="L447" i="48"/>
  <c r="L448" i="48"/>
  <c r="L449" i="48"/>
  <c r="L450" i="48"/>
  <c r="L451" i="48"/>
  <c r="L452" i="48"/>
  <c r="L453" i="48"/>
  <c r="L454" i="48"/>
  <c r="L455" i="48"/>
  <c r="L456" i="48"/>
  <c r="L457" i="48"/>
  <c r="L458" i="48"/>
  <c r="L459" i="48"/>
  <c r="L460" i="48"/>
  <c r="L461" i="48"/>
  <c r="L462" i="48"/>
  <c r="L463" i="48"/>
  <c r="L464" i="48"/>
  <c r="L465" i="48"/>
  <c r="L466" i="48"/>
  <c r="L467" i="48"/>
  <c r="L468" i="48"/>
  <c r="L469" i="48"/>
  <c r="L470" i="48"/>
  <c r="L471" i="48"/>
  <c r="L472" i="48"/>
  <c r="L473" i="48"/>
  <c r="L474" i="48"/>
  <c r="L475" i="48"/>
  <c r="L476" i="48"/>
  <c r="L477" i="48"/>
  <c r="L478" i="48"/>
  <c r="L479" i="48"/>
  <c r="L480" i="48"/>
  <c r="L481" i="48"/>
  <c r="L482" i="48"/>
  <c r="L483" i="48"/>
  <c r="L484" i="48"/>
  <c r="L485" i="48"/>
  <c r="L486" i="48"/>
  <c r="L487" i="48"/>
  <c r="L488" i="48"/>
  <c r="L489" i="48"/>
  <c r="L490" i="48"/>
  <c r="L491" i="48"/>
  <c r="L492" i="48"/>
  <c r="L493" i="48"/>
  <c r="L494" i="48"/>
  <c r="L495" i="48"/>
  <c r="L496" i="48"/>
  <c r="L497" i="48"/>
  <c r="L498" i="48"/>
  <c r="L499" i="48"/>
  <c r="L500" i="48"/>
  <c r="L501" i="48"/>
  <c r="L502" i="48"/>
  <c r="L503" i="48"/>
  <c r="L504" i="48"/>
  <c r="L505" i="48"/>
  <c r="L506" i="48"/>
  <c r="L507" i="48"/>
  <c r="L508" i="48"/>
  <c r="L509" i="48"/>
  <c r="L510" i="48"/>
  <c r="L511" i="48"/>
  <c r="L512" i="48"/>
  <c r="L513" i="48"/>
  <c r="L514" i="48"/>
  <c r="L515" i="48"/>
  <c r="L516" i="48"/>
  <c r="L517" i="48"/>
  <c r="L518" i="48"/>
  <c r="L519" i="48"/>
  <c r="L520" i="48"/>
  <c r="L521" i="48"/>
  <c r="L522" i="48"/>
  <c r="L523" i="48"/>
  <c r="L524" i="48"/>
  <c r="L525" i="48"/>
  <c r="L526" i="48"/>
  <c r="L527" i="48"/>
  <c r="L528" i="48"/>
  <c r="L529" i="48"/>
  <c r="L530" i="48"/>
  <c r="L531" i="48"/>
  <c r="L532" i="48"/>
  <c r="L533" i="48"/>
  <c r="L534" i="48"/>
  <c r="L535" i="48"/>
  <c r="L536" i="48"/>
  <c r="L537" i="48"/>
  <c r="L538" i="48"/>
  <c r="L539" i="48"/>
  <c r="L540" i="48"/>
  <c r="L541" i="48"/>
  <c r="L542" i="48"/>
  <c r="L543" i="48"/>
  <c r="L544" i="48"/>
  <c r="L545" i="48"/>
  <c r="L546" i="48"/>
  <c r="L547" i="48"/>
  <c r="L548" i="48"/>
  <c r="L549" i="48"/>
  <c r="L550" i="48"/>
  <c r="L551" i="48"/>
  <c r="L552" i="48"/>
  <c r="L553" i="48"/>
  <c r="L554" i="48"/>
  <c r="L555" i="48"/>
  <c r="L556" i="48"/>
  <c r="L557" i="48"/>
  <c r="L558" i="48"/>
  <c r="L559" i="48"/>
  <c r="L560" i="48"/>
  <c r="L561" i="48"/>
  <c r="L562" i="48"/>
  <c r="L563" i="48"/>
  <c r="L564" i="48"/>
  <c r="L565" i="48"/>
  <c r="L566" i="48"/>
  <c r="L567" i="48"/>
  <c r="L568" i="48"/>
  <c r="L569" i="48"/>
  <c r="L570" i="48"/>
  <c r="L571" i="48"/>
  <c r="L572" i="48"/>
  <c r="L573" i="48"/>
  <c r="L574" i="48"/>
  <c r="L575" i="48"/>
  <c r="L576" i="48"/>
  <c r="L577" i="48"/>
  <c r="L578" i="48"/>
  <c r="L579" i="48"/>
  <c r="L580" i="48"/>
  <c r="L581" i="48"/>
  <c r="L582" i="48"/>
  <c r="L583" i="48"/>
  <c r="L584" i="48"/>
  <c r="L585" i="48"/>
  <c r="L586" i="48"/>
  <c r="L587" i="48"/>
  <c r="L588" i="48"/>
  <c r="L589" i="48"/>
  <c r="L590" i="48"/>
  <c r="L591" i="48"/>
  <c r="L592" i="48"/>
  <c r="L593" i="48"/>
  <c r="L594" i="48"/>
  <c r="L595" i="48"/>
  <c r="L596" i="48"/>
  <c r="L597" i="48"/>
  <c r="L598" i="48"/>
  <c r="L599" i="48"/>
  <c r="L600" i="48"/>
  <c r="L601" i="48"/>
  <c r="L602" i="48"/>
  <c r="L603" i="48"/>
  <c r="L604" i="48"/>
  <c r="L605" i="48"/>
  <c r="L606" i="48"/>
  <c r="L607" i="48"/>
  <c r="L608" i="48"/>
  <c r="L609" i="48"/>
  <c r="L610" i="48"/>
  <c r="L611" i="48"/>
  <c r="L612" i="48"/>
  <c r="L613" i="48"/>
  <c r="L614" i="48"/>
  <c r="L615" i="48"/>
  <c r="L616" i="48"/>
  <c r="L617" i="48"/>
  <c r="L618" i="48"/>
  <c r="L619" i="48"/>
  <c r="L620" i="48"/>
  <c r="L621" i="48"/>
  <c r="L622" i="48"/>
  <c r="L623" i="48"/>
  <c r="L624" i="48"/>
  <c r="L625" i="48"/>
  <c r="L626" i="48"/>
  <c r="L627" i="48"/>
  <c r="L628" i="48"/>
  <c r="L629" i="48"/>
  <c r="L630" i="48"/>
  <c r="L631" i="48"/>
  <c r="L632" i="48"/>
  <c r="L633" i="48"/>
  <c r="L634" i="48"/>
  <c r="L635" i="48"/>
  <c r="L636" i="48"/>
  <c r="L637" i="48"/>
  <c r="L638" i="48"/>
  <c r="L639" i="48"/>
  <c r="L640" i="48"/>
  <c r="L641" i="48"/>
  <c r="L642" i="48"/>
  <c r="L643" i="48"/>
  <c r="L644" i="48"/>
  <c r="L645" i="48"/>
  <c r="L646" i="48"/>
  <c r="L647" i="48"/>
  <c r="L648" i="48"/>
  <c r="L649" i="48"/>
  <c r="L650" i="48"/>
  <c r="L651" i="48"/>
  <c r="L652" i="48"/>
  <c r="L653" i="48"/>
  <c r="L654" i="48"/>
  <c r="L655" i="48"/>
  <c r="L656" i="48"/>
  <c r="L657" i="48"/>
  <c r="L658" i="48"/>
  <c r="L659" i="48"/>
  <c r="L660" i="48"/>
  <c r="L661" i="48"/>
  <c r="L662" i="48"/>
  <c r="L663" i="48"/>
  <c r="L664" i="48"/>
  <c r="L665" i="48"/>
  <c r="L666" i="48"/>
  <c r="L667" i="48"/>
  <c r="L668" i="48"/>
  <c r="L669" i="48"/>
  <c r="L670" i="48"/>
  <c r="L671" i="48"/>
  <c r="L672" i="48"/>
  <c r="L673" i="48"/>
  <c r="L674" i="48"/>
  <c r="L675" i="48"/>
  <c r="L676" i="48"/>
  <c r="L677" i="48"/>
  <c r="L678" i="48"/>
  <c r="L679" i="48"/>
  <c r="L680" i="48"/>
  <c r="L681" i="48"/>
  <c r="L682" i="48"/>
  <c r="L683" i="48"/>
  <c r="L684" i="48"/>
  <c r="L685" i="48"/>
  <c r="L686" i="48"/>
  <c r="L687" i="48"/>
  <c r="L688" i="48"/>
  <c r="L689" i="48"/>
  <c r="L690" i="48"/>
  <c r="L691" i="48"/>
  <c r="L692" i="48"/>
  <c r="L693" i="48"/>
  <c r="L694" i="48"/>
  <c r="L695" i="48"/>
  <c r="L696" i="48"/>
  <c r="L697" i="48"/>
  <c r="L698" i="48"/>
  <c r="L699" i="48"/>
  <c r="L700" i="48"/>
  <c r="L701" i="48"/>
  <c r="L702" i="48"/>
  <c r="L703" i="48"/>
  <c r="L704" i="48"/>
  <c r="L705" i="48"/>
  <c r="L706" i="48"/>
  <c r="L707" i="48"/>
  <c r="L708" i="48"/>
  <c r="L709" i="48"/>
  <c r="L710" i="48"/>
  <c r="L711" i="48"/>
  <c r="L712" i="48"/>
  <c r="L713" i="48"/>
  <c r="L714" i="48"/>
  <c r="L715" i="48"/>
  <c r="L716" i="48"/>
  <c r="L717" i="48"/>
  <c r="L718" i="48"/>
  <c r="L719" i="48"/>
  <c r="L720" i="48"/>
  <c r="L721" i="48"/>
  <c r="L722" i="48"/>
  <c r="L723" i="48"/>
  <c r="L724" i="48"/>
  <c r="L725" i="48"/>
  <c r="L726" i="48"/>
  <c r="L727" i="48"/>
  <c r="L728" i="48"/>
  <c r="L729" i="48"/>
  <c r="L730" i="48"/>
  <c r="L731" i="48"/>
  <c r="L732" i="48"/>
  <c r="L733" i="48"/>
  <c r="L734" i="48"/>
  <c r="L735" i="48"/>
  <c r="L736" i="48"/>
  <c r="L737" i="48"/>
  <c r="L738" i="48"/>
  <c r="L739" i="48"/>
  <c r="L740" i="48"/>
  <c r="L741" i="48"/>
  <c r="L742" i="48"/>
  <c r="L743" i="48"/>
  <c r="L744" i="48"/>
  <c r="L745" i="48"/>
  <c r="L746" i="48"/>
  <c r="L747" i="48"/>
  <c r="L748" i="48"/>
  <c r="L749" i="48"/>
  <c r="L750" i="48"/>
  <c r="L751" i="48"/>
  <c r="L752" i="48"/>
  <c r="L753" i="48"/>
  <c r="L754" i="48"/>
  <c r="L755" i="48"/>
  <c r="L756" i="48"/>
  <c r="L757" i="48"/>
  <c r="L758" i="48"/>
  <c r="L759" i="48"/>
  <c r="L760" i="48"/>
  <c r="L761" i="48"/>
  <c r="L762" i="48"/>
  <c r="L763" i="48"/>
  <c r="L764" i="48"/>
  <c r="L765" i="48"/>
  <c r="L766" i="48"/>
  <c r="L767" i="48"/>
  <c r="L768" i="48"/>
  <c r="L769" i="48"/>
  <c r="L770" i="48"/>
  <c r="L771" i="48"/>
  <c r="L772" i="48"/>
  <c r="L773" i="48"/>
  <c r="L774" i="48"/>
  <c r="L775" i="48"/>
  <c r="L776" i="48"/>
  <c r="L777" i="48"/>
  <c r="L778" i="48"/>
  <c r="L779" i="48"/>
  <c r="L780" i="48"/>
  <c r="L781" i="48"/>
  <c r="L782" i="48"/>
  <c r="L783" i="48"/>
  <c r="L784" i="48"/>
  <c r="L785" i="48"/>
  <c r="L786" i="48"/>
  <c r="L787" i="48"/>
  <c r="L788" i="48"/>
  <c r="L789" i="48"/>
  <c r="L790" i="48"/>
  <c r="L791" i="48"/>
  <c r="L792" i="48"/>
  <c r="L793" i="48"/>
  <c r="L794" i="48"/>
  <c r="L795" i="48"/>
  <c r="L796" i="48"/>
  <c r="L797" i="48"/>
  <c r="L798" i="48"/>
  <c r="L799" i="48"/>
  <c r="L800" i="48"/>
  <c r="L801" i="48"/>
  <c r="L802" i="48"/>
  <c r="L803" i="48"/>
  <c r="L804" i="48"/>
  <c r="L805" i="48"/>
  <c r="L806" i="48"/>
  <c r="L807" i="48"/>
  <c r="L808" i="48"/>
  <c r="L809" i="48"/>
  <c r="L810" i="48"/>
  <c r="L811" i="48"/>
  <c r="L812" i="48"/>
  <c r="L813" i="48"/>
  <c r="L814" i="48"/>
  <c r="L815" i="48"/>
  <c r="L816" i="48"/>
  <c r="L817" i="48"/>
  <c r="L818" i="48"/>
  <c r="L819" i="48"/>
  <c r="L820" i="48"/>
  <c r="L821" i="48"/>
  <c r="L822" i="48"/>
  <c r="L823" i="48"/>
  <c r="L824" i="48"/>
  <c r="L825" i="48"/>
  <c r="L826" i="48"/>
  <c r="L827" i="48"/>
  <c r="L828" i="48"/>
  <c r="L829" i="48"/>
  <c r="L830" i="48"/>
  <c r="L831" i="48"/>
  <c r="L832" i="48"/>
  <c r="L833" i="48"/>
  <c r="L834" i="48"/>
  <c r="L835" i="48"/>
  <c r="L836" i="48"/>
  <c r="L837" i="48"/>
  <c r="L2" i="48"/>
  <c r="K3" i="48"/>
  <c r="K4" i="48"/>
  <c r="K5" i="48"/>
  <c r="K6" i="48"/>
  <c r="K7" i="48"/>
  <c r="K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210" i="48"/>
  <c r="K211" i="48"/>
  <c r="K212" i="48"/>
  <c r="K213" i="48"/>
  <c r="K214" i="48"/>
  <c r="K215" i="48"/>
  <c r="K216" i="48"/>
  <c r="K217" i="48"/>
  <c r="K218" i="48"/>
  <c r="K219" i="48"/>
  <c r="K220" i="48"/>
  <c r="K221" i="48"/>
  <c r="K222" i="48"/>
  <c r="K223" i="48"/>
  <c r="K224" i="48"/>
  <c r="K225" i="48"/>
  <c r="K226" i="48"/>
  <c r="K227" i="48"/>
  <c r="K228" i="48"/>
  <c r="K229" i="48"/>
  <c r="K230" i="48"/>
  <c r="K231" i="48"/>
  <c r="K232" i="48"/>
  <c r="K233" i="48"/>
  <c r="K234" i="48"/>
  <c r="K235" i="48"/>
  <c r="K236" i="48"/>
  <c r="K237" i="48"/>
  <c r="K238" i="48"/>
  <c r="K239" i="48"/>
  <c r="K240" i="48"/>
  <c r="K241" i="48"/>
  <c r="K242" i="48"/>
  <c r="K243" i="48"/>
  <c r="K244" i="48"/>
  <c r="K245" i="48"/>
  <c r="K246" i="48"/>
  <c r="K247" i="48"/>
  <c r="K248" i="48"/>
  <c r="K249" i="48"/>
  <c r="K250" i="48"/>
  <c r="K251" i="48"/>
  <c r="K252" i="48"/>
  <c r="K253" i="48"/>
  <c r="K254" i="48"/>
  <c r="K255" i="48"/>
  <c r="K256" i="48"/>
  <c r="K257" i="48"/>
  <c r="K258" i="48"/>
  <c r="K259" i="48"/>
  <c r="K260" i="48"/>
  <c r="K261" i="48"/>
  <c r="K262" i="48"/>
  <c r="K263" i="48"/>
  <c r="K264" i="48"/>
  <c r="K265" i="48"/>
  <c r="K266" i="48"/>
  <c r="K267" i="48"/>
  <c r="K268" i="48"/>
  <c r="K269" i="48"/>
  <c r="K270" i="48"/>
  <c r="K271" i="48"/>
  <c r="K272" i="48"/>
  <c r="K273" i="48"/>
  <c r="K274" i="48"/>
  <c r="K275" i="48"/>
  <c r="K276" i="48"/>
  <c r="K277" i="48"/>
  <c r="K278" i="48"/>
  <c r="K279" i="48"/>
  <c r="K280" i="48"/>
  <c r="K281" i="48"/>
  <c r="K282" i="48"/>
  <c r="K283" i="48"/>
  <c r="K284" i="48"/>
  <c r="K285" i="48"/>
  <c r="K286" i="48"/>
  <c r="K287" i="48"/>
  <c r="K288" i="48"/>
  <c r="K289" i="48"/>
  <c r="K290" i="48"/>
  <c r="K291" i="48"/>
  <c r="K292" i="48"/>
  <c r="K293" i="48"/>
  <c r="K294" i="48"/>
  <c r="K295" i="48"/>
  <c r="K296" i="48"/>
  <c r="K297" i="48"/>
  <c r="K298" i="48"/>
  <c r="K299" i="48"/>
  <c r="K300" i="48"/>
  <c r="K301" i="48"/>
  <c r="K302" i="48"/>
  <c r="K303" i="48"/>
  <c r="K304" i="48"/>
  <c r="K305" i="48"/>
  <c r="K306" i="48"/>
  <c r="K307" i="48"/>
  <c r="K308" i="48"/>
  <c r="K309" i="48"/>
  <c r="K310" i="48"/>
  <c r="K311" i="48"/>
  <c r="K312" i="48"/>
  <c r="K313" i="48"/>
  <c r="K314" i="48"/>
  <c r="K315" i="48"/>
  <c r="K316" i="48"/>
  <c r="K317" i="48"/>
  <c r="K318" i="48"/>
  <c r="K319" i="48"/>
  <c r="K320" i="48"/>
  <c r="K321" i="48"/>
  <c r="K322" i="48"/>
  <c r="K323" i="48"/>
  <c r="K324" i="48"/>
  <c r="K325" i="48"/>
  <c r="K326" i="48"/>
  <c r="K327" i="48"/>
  <c r="K328" i="48"/>
  <c r="K329" i="48"/>
  <c r="K330" i="48"/>
  <c r="K331" i="48"/>
  <c r="K332" i="48"/>
  <c r="K333" i="48"/>
  <c r="K334" i="48"/>
  <c r="K335" i="48"/>
  <c r="K336" i="48"/>
  <c r="K337" i="48"/>
  <c r="K338" i="48"/>
  <c r="K339" i="48"/>
  <c r="K340" i="48"/>
  <c r="K341" i="48"/>
  <c r="K342" i="48"/>
  <c r="K343" i="48"/>
  <c r="K344" i="48"/>
  <c r="K345" i="48"/>
  <c r="K346" i="48"/>
  <c r="K347" i="48"/>
  <c r="K348" i="48"/>
  <c r="K349" i="48"/>
  <c r="K350" i="48"/>
  <c r="K351" i="48"/>
  <c r="K352" i="48"/>
  <c r="K353" i="48"/>
  <c r="K354" i="48"/>
  <c r="K355" i="48"/>
  <c r="K356" i="48"/>
  <c r="K357" i="48"/>
  <c r="K358" i="48"/>
  <c r="K359" i="48"/>
  <c r="K360" i="48"/>
  <c r="K361" i="48"/>
  <c r="K362" i="48"/>
  <c r="K363" i="48"/>
  <c r="K364" i="48"/>
  <c r="K365" i="48"/>
  <c r="K366" i="48"/>
  <c r="K367" i="48"/>
  <c r="K368" i="48"/>
  <c r="K369" i="48"/>
  <c r="K370" i="48"/>
  <c r="K371" i="48"/>
  <c r="K372" i="48"/>
  <c r="K373" i="48"/>
  <c r="K374" i="48"/>
  <c r="K375" i="48"/>
  <c r="K376" i="48"/>
  <c r="K377" i="48"/>
  <c r="K378" i="48"/>
  <c r="K379" i="48"/>
  <c r="K380" i="48"/>
  <c r="K381" i="48"/>
  <c r="K382" i="48"/>
  <c r="K383" i="48"/>
  <c r="K384" i="48"/>
  <c r="K385" i="48"/>
  <c r="K386" i="48"/>
  <c r="K387" i="48"/>
  <c r="K388" i="48"/>
  <c r="K389" i="48"/>
  <c r="K390" i="48"/>
  <c r="K391" i="48"/>
  <c r="K392" i="48"/>
  <c r="K393" i="48"/>
  <c r="K394" i="48"/>
  <c r="K395" i="48"/>
  <c r="K396" i="48"/>
  <c r="K397" i="48"/>
  <c r="K398" i="48"/>
  <c r="K399" i="48"/>
  <c r="K400" i="48"/>
  <c r="K401" i="48"/>
  <c r="K402" i="48"/>
  <c r="K403" i="48"/>
  <c r="K404" i="48"/>
  <c r="K405" i="48"/>
  <c r="K406" i="48"/>
  <c r="K407" i="48"/>
  <c r="K408" i="48"/>
  <c r="K409" i="48"/>
  <c r="K410" i="48"/>
  <c r="K411" i="48"/>
  <c r="K412" i="48"/>
  <c r="K413" i="48"/>
  <c r="K414" i="48"/>
  <c r="K415" i="48"/>
  <c r="K416" i="48"/>
  <c r="K417" i="48"/>
  <c r="K418" i="48"/>
  <c r="K419" i="48"/>
  <c r="K420" i="48"/>
  <c r="K421" i="48"/>
  <c r="K422" i="48"/>
  <c r="K423" i="48"/>
  <c r="K424" i="48"/>
  <c r="K425" i="48"/>
  <c r="K426" i="48"/>
  <c r="K427" i="48"/>
  <c r="K428" i="48"/>
  <c r="K429" i="48"/>
  <c r="K430" i="48"/>
  <c r="K431" i="48"/>
  <c r="K432" i="48"/>
  <c r="K433" i="48"/>
  <c r="K434" i="48"/>
  <c r="K435" i="48"/>
  <c r="K436" i="48"/>
  <c r="K437" i="48"/>
  <c r="K438" i="48"/>
  <c r="K439" i="48"/>
  <c r="K440" i="48"/>
  <c r="K441" i="48"/>
  <c r="K442" i="48"/>
  <c r="K443" i="48"/>
  <c r="K444" i="48"/>
  <c r="K445" i="48"/>
  <c r="K446" i="48"/>
  <c r="K447" i="48"/>
  <c r="K448" i="48"/>
  <c r="K449" i="48"/>
  <c r="K450" i="48"/>
  <c r="K451" i="48"/>
  <c r="K452" i="48"/>
  <c r="K453" i="48"/>
  <c r="K454" i="48"/>
  <c r="K455" i="48"/>
  <c r="K456" i="48"/>
  <c r="K457" i="48"/>
  <c r="K458" i="48"/>
  <c r="K459" i="48"/>
  <c r="K460" i="48"/>
  <c r="K461" i="48"/>
  <c r="K462" i="48"/>
  <c r="K463" i="48"/>
  <c r="K464" i="48"/>
  <c r="K465" i="48"/>
  <c r="K466" i="48"/>
  <c r="K467" i="48"/>
  <c r="K468" i="48"/>
  <c r="K469" i="48"/>
  <c r="K470" i="48"/>
  <c r="K471" i="48"/>
  <c r="K472" i="48"/>
  <c r="K473" i="48"/>
  <c r="K474" i="48"/>
  <c r="K475" i="48"/>
  <c r="K476" i="48"/>
  <c r="K477" i="48"/>
  <c r="K478" i="48"/>
  <c r="K479" i="48"/>
  <c r="K480" i="48"/>
  <c r="K481" i="48"/>
  <c r="K482" i="48"/>
  <c r="K483" i="48"/>
  <c r="K484" i="48"/>
  <c r="K485" i="48"/>
  <c r="K486" i="48"/>
  <c r="K487" i="48"/>
  <c r="K488" i="48"/>
  <c r="K489" i="48"/>
  <c r="K490" i="48"/>
  <c r="K491" i="48"/>
  <c r="K492" i="48"/>
  <c r="K493" i="48"/>
  <c r="K494" i="48"/>
  <c r="K495" i="48"/>
  <c r="K496" i="48"/>
  <c r="K497" i="48"/>
  <c r="K498" i="48"/>
  <c r="K499" i="48"/>
  <c r="K500" i="48"/>
  <c r="K501" i="48"/>
  <c r="K502" i="48"/>
  <c r="K503" i="48"/>
  <c r="K504" i="48"/>
  <c r="K505" i="48"/>
  <c r="K506" i="48"/>
  <c r="K507" i="48"/>
  <c r="K508" i="48"/>
  <c r="K509" i="48"/>
  <c r="K510" i="48"/>
  <c r="K511" i="48"/>
  <c r="K512" i="48"/>
  <c r="K513" i="48"/>
  <c r="K514" i="48"/>
  <c r="K515" i="48"/>
  <c r="K516" i="48"/>
  <c r="K517" i="48"/>
  <c r="K518" i="48"/>
  <c r="K519" i="48"/>
  <c r="K520" i="48"/>
  <c r="K521" i="48"/>
  <c r="K522" i="48"/>
  <c r="K523" i="48"/>
  <c r="K524" i="48"/>
  <c r="K525" i="48"/>
  <c r="K526" i="48"/>
  <c r="K527" i="48"/>
  <c r="K528" i="48"/>
  <c r="K529" i="48"/>
  <c r="K530" i="48"/>
  <c r="K531" i="48"/>
  <c r="K532" i="48"/>
  <c r="K533" i="48"/>
  <c r="K534" i="48"/>
  <c r="K535" i="48"/>
  <c r="K536" i="48"/>
  <c r="K537" i="48"/>
  <c r="K538" i="48"/>
  <c r="K539" i="48"/>
  <c r="K540" i="48"/>
  <c r="K541" i="48"/>
  <c r="K542" i="48"/>
  <c r="K543" i="48"/>
  <c r="K544" i="48"/>
  <c r="K545" i="48"/>
  <c r="K546" i="48"/>
  <c r="K547" i="48"/>
  <c r="K548" i="48"/>
  <c r="K549" i="48"/>
  <c r="K550" i="48"/>
  <c r="K551" i="48"/>
  <c r="K552" i="48"/>
  <c r="K553" i="48"/>
  <c r="K554" i="48"/>
  <c r="K555" i="48"/>
  <c r="K556" i="48"/>
  <c r="K557" i="48"/>
  <c r="K558" i="48"/>
  <c r="K559" i="48"/>
  <c r="K560" i="48"/>
  <c r="K561" i="48"/>
  <c r="K562" i="48"/>
  <c r="K563" i="48"/>
  <c r="K564" i="48"/>
  <c r="K565" i="48"/>
  <c r="K566" i="48"/>
  <c r="K567" i="48"/>
  <c r="K568" i="48"/>
  <c r="K569" i="48"/>
  <c r="K570" i="48"/>
  <c r="K571" i="48"/>
  <c r="K572" i="48"/>
  <c r="K573" i="48"/>
  <c r="K574" i="48"/>
  <c r="K575" i="48"/>
  <c r="K576" i="48"/>
  <c r="K577" i="48"/>
  <c r="K578" i="48"/>
  <c r="K579" i="48"/>
  <c r="K580" i="48"/>
  <c r="K581" i="48"/>
  <c r="K582" i="48"/>
  <c r="K583" i="48"/>
  <c r="K584" i="48"/>
  <c r="K585" i="48"/>
  <c r="K586" i="48"/>
  <c r="K587" i="48"/>
  <c r="K588" i="48"/>
  <c r="K589" i="48"/>
  <c r="K590" i="48"/>
  <c r="K591" i="48"/>
  <c r="K592" i="48"/>
  <c r="K593" i="48"/>
  <c r="K594" i="48"/>
  <c r="K595" i="48"/>
  <c r="K596" i="48"/>
  <c r="K597" i="48"/>
  <c r="K598" i="48"/>
  <c r="K599" i="48"/>
  <c r="K600" i="48"/>
  <c r="K601" i="48"/>
  <c r="K602" i="48"/>
  <c r="K603" i="48"/>
  <c r="K604" i="48"/>
  <c r="K605" i="48"/>
  <c r="K606" i="48"/>
  <c r="K607" i="48"/>
  <c r="K608" i="48"/>
  <c r="K609" i="48"/>
  <c r="K610" i="48"/>
  <c r="K611" i="48"/>
  <c r="K612" i="48"/>
  <c r="K613" i="48"/>
  <c r="K614" i="48"/>
  <c r="K615" i="48"/>
  <c r="K616" i="48"/>
  <c r="K617" i="48"/>
  <c r="K618" i="48"/>
  <c r="K619" i="48"/>
  <c r="K620" i="48"/>
  <c r="K621" i="48"/>
  <c r="K622" i="48"/>
  <c r="K623" i="48"/>
  <c r="K624" i="48"/>
  <c r="K625" i="48"/>
  <c r="K626" i="48"/>
  <c r="K627" i="48"/>
  <c r="K628" i="48"/>
  <c r="K629" i="48"/>
  <c r="K630" i="48"/>
  <c r="K631" i="48"/>
  <c r="K632" i="48"/>
  <c r="K633" i="48"/>
  <c r="K634" i="48"/>
  <c r="K635" i="48"/>
  <c r="K636" i="48"/>
  <c r="K637" i="48"/>
  <c r="K638" i="48"/>
  <c r="K639" i="48"/>
  <c r="K640" i="48"/>
  <c r="K641" i="48"/>
  <c r="K642" i="48"/>
  <c r="K643" i="48"/>
  <c r="K644" i="48"/>
  <c r="K645" i="48"/>
  <c r="K646" i="48"/>
  <c r="K647" i="48"/>
  <c r="K648" i="48"/>
  <c r="K649" i="48"/>
  <c r="K650" i="48"/>
  <c r="K651" i="48"/>
  <c r="K652" i="48"/>
  <c r="K653" i="48"/>
  <c r="K654" i="48"/>
  <c r="K655" i="48"/>
  <c r="K656" i="48"/>
  <c r="K657" i="48"/>
  <c r="K658" i="48"/>
  <c r="K659" i="48"/>
  <c r="K660" i="48"/>
  <c r="K661" i="48"/>
  <c r="K662" i="48"/>
  <c r="K663" i="48"/>
  <c r="K664" i="48"/>
  <c r="K665" i="48"/>
  <c r="K666" i="48"/>
  <c r="K667" i="48"/>
  <c r="K668" i="48"/>
  <c r="K669" i="48"/>
  <c r="K670" i="48"/>
  <c r="K671" i="48"/>
  <c r="K672" i="48"/>
  <c r="K673" i="48"/>
  <c r="K674" i="48"/>
  <c r="K675" i="48"/>
  <c r="K676" i="48"/>
  <c r="K677" i="48"/>
  <c r="K678" i="48"/>
  <c r="K679" i="48"/>
  <c r="K680" i="48"/>
  <c r="K681" i="48"/>
  <c r="K682" i="48"/>
  <c r="K683" i="48"/>
  <c r="K684" i="48"/>
  <c r="K685" i="48"/>
  <c r="K686" i="48"/>
  <c r="K687" i="48"/>
  <c r="K688" i="48"/>
  <c r="K689" i="48"/>
  <c r="K690" i="48"/>
  <c r="K691" i="48"/>
  <c r="K692" i="48"/>
  <c r="K693" i="48"/>
  <c r="K694" i="48"/>
  <c r="K695" i="48"/>
  <c r="K696" i="48"/>
  <c r="K697" i="48"/>
  <c r="K698" i="48"/>
  <c r="K699" i="48"/>
  <c r="K700" i="48"/>
  <c r="K701" i="48"/>
  <c r="K702" i="48"/>
  <c r="K703" i="48"/>
  <c r="K704" i="48"/>
  <c r="K705" i="48"/>
  <c r="K706" i="48"/>
  <c r="K707" i="48"/>
  <c r="K708" i="48"/>
  <c r="K709" i="48"/>
  <c r="K710" i="48"/>
  <c r="K711" i="48"/>
  <c r="K712" i="48"/>
  <c r="K713" i="48"/>
  <c r="K714" i="48"/>
  <c r="K715" i="48"/>
  <c r="K716" i="48"/>
  <c r="K717" i="48"/>
  <c r="K718" i="48"/>
  <c r="K719" i="48"/>
  <c r="K720" i="48"/>
  <c r="K721" i="48"/>
  <c r="K722" i="48"/>
  <c r="K723" i="48"/>
  <c r="K724" i="48"/>
  <c r="K725" i="48"/>
  <c r="K726" i="48"/>
  <c r="K727" i="48"/>
  <c r="K728" i="48"/>
  <c r="K729" i="48"/>
  <c r="K730" i="48"/>
  <c r="K731" i="48"/>
  <c r="K732" i="48"/>
  <c r="K733" i="48"/>
  <c r="K734" i="48"/>
  <c r="K735" i="48"/>
  <c r="K736" i="48"/>
  <c r="K737" i="48"/>
  <c r="K738" i="48"/>
  <c r="K739" i="48"/>
  <c r="K740" i="48"/>
  <c r="K741" i="48"/>
  <c r="K742" i="48"/>
  <c r="K743" i="48"/>
  <c r="K744" i="48"/>
  <c r="K745" i="48"/>
  <c r="K746" i="48"/>
  <c r="K747" i="48"/>
  <c r="K748" i="48"/>
  <c r="K749" i="48"/>
  <c r="K750" i="48"/>
  <c r="K751" i="48"/>
  <c r="K752" i="48"/>
  <c r="K753" i="48"/>
  <c r="K754" i="48"/>
  <c r="K755" i="48"/>
  <c r="K756" i="48"/>
  <c r="K757" i="48"/>
  <c r="K758" i="48"/>
  <c r="K759" i="48"/>
  <c r="K760" i="48"/>
  <c r="K761" i="48"/>
  <c r="K762" i="48"/>
  <c r="K763" i="48"/>
  <c r="K764" i="48"/>
  <c r="K765" i="48"/>
  <c r="K766" i="48"/>
  <c r="K767" i="48"/>
  <c r="K768" i="48"/>
  <c r="K769" i="48"/>
  <c r="K770" i="48"/>
  <c r="K771" i="48"/>
  <c r="K772" i="48"/>
  <c r="K773" i="48"/>
  <c r="K774" i="48"/>
  <c r="K775" i="48"/>
  <c r="K776" i="48"/>
  <c r="K777" i="48"/>
  <c r="K778" i="48"/>
  <c r="K779" i="48"/>
  <c r="K780" i="48"/>
  <c r="K781" i="48"/>
  <c r="K782" i="48"/>
  <c r="K783" i="48"/>
  <c r="K784" i="48"/>
  <c r="K785" i="48"/>
  <c r="K786" i="48"/>
  <c r="K787" i="48"/>
  <c r="K788" i="48"/>
  <c r="K789" i="48"/>
  <c r="K790" i="48"/>
  <c r="K791" i="48"/>
  <c r="K792" i="48"/>
  <c r="K793" i="48"/>
  <c r="K794" i="48"/>
  <c r="K795" i="48"/>
  <c r="K796" i="48"/>
  <c r="K797" i="48"/>
  <c r="K798" i="48"/>
  <c r="K799" i="48"/>
  <c r="K800" i="48"/>
  <c r="K801" i="48"/>
  <c r="K802" i="48"/>
  <c r="K803" i="48"/>
  <c r="K804" i="48"/>
  <c r="K805" i="48"/>
  <c r="K806" i="48"/>
  <c r="K807" i="48"/>
  <c r="K808" i="48"/>
  <c r="K809" i="48"/>
  <c r="K810" i="48"/>
  <c r="K811" i="48"/>
  <c r="K812" i="48"/>
  <c r="K813" i="48"/>
  <c r="K814" i="48"/>
  <c r="K815" i="48"/>
  <c r="K816" i="48"/>
  <c r="K817" i="48"/>
  <c r="K818" i="48"/>
  <c r="K819" i="48"/>
  <c r="K820" i="48"/>
  <c r="K821" i="48"/>
  <c r="K822" i="48"/>
  <c r="K823" i="48"/>
  <c r="K824" i="48"/>
  <c r="K825" i="48"/>
  <c r="K826" i="48"/>
  <c r="K827" i="48"/>
  <c r="K828" i="48"/>
  <c r="K829" i="48"/>
  <c r="K830" i="48"/>
  <c r="K831" i="48"/>
  <c r="K832" i="48"/>
  <c r="K833" i="48"/>
  <c r="K834" i="48"/>
  <c r="K835" i="48"/>
  <c r="K836" i="48"/>
  <c r="K837" i="48"/>
  <c r="K307" i="47"/>
  <c r="K308" i="47"/>
  <c r="K309" i="47"/>
  <c r="K310" i="47"/>
  <c r="K311" i="47"/>
  <c r="K312" i="47"/>
  <c r="K313" i="47"/>
  <c r="K314" i="47"/>
  <c r="K2" i="47"/>
  <c r="K3" i="47"/>
  <c r="K4" i="47"/>
  <c r="K5" i="47"/>
  <c r="K315" i="47"/>
  <c r="K316" i="47"/>
  <c r="K6" i="47"/>
  <c r="K7" i="47"/>
  <c r="K8" i="47"/>
  <c r="K9" i="47"/>
  <c r="K10" i="47"/>
  <c r="K11" i="47"/>
  <c r="K12" i="47"/>
  <c r="K13" i="47"/>
  <c r="K317" i="47"/>
  <c r="K318" i="47"/>
  <c r="K319" i="47"/>
  <c r="K320" i="47"/>
  <c r="K321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322" i="47"/>
  <c r="K323" i="47"/>
  <c r="K324" i="47"/>
  <c r="K325" i="47"/>
  <c r="K326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27" i="47"/>
  <c r="K328" i="47"/>
  <c r="K329" i="47"/>
  <c r="K330" i="47"/>
  <c r="K331" i="47"/>
  <c r="K38" i="47"/>
  <c r="K39" i="47"/>
  <c r="K40" i="47"/>
  <c r="K41" i="47"/>
  <c r="K42" i="47"/>
  <c r="K43" i="47"/>
  <c r="K332" i="47"/>
  <c r="K44" i="47"/>
  <c r="K45" i="47"/>
  <c r="K46" i="47"/>
  <c r="K47" i="47"/>
  <c r="K48" i="47"/>
  <c r="K49" i="47"/>
  <c r="K333" i="47"/>
  <c r="K334" i="47"/>
  <c r="K335" i="47"/>
  <c r="K336" i="47"/>
  <c r="K337" i="47"/>
  <c r="K338" i="47"/>
  <c r="K339" i="47"/>
  <c r="K340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341" i="47"/>
  <c r="K342" i="47"/>
  <c r="K343" i="47"/>
  <c r="K344" i="47"/>
  <c r="K345" i="47"/>
  <c r="K346" i="47"/>
  <c r="K347" i="47"/>
  <c r="K348" i="47"/>
  <c r="K349" i="47"/>
  <c r="K350" i="47"/>
  <c r="K351" i="47"/>
  <c r="K352" i="47"/>
  <c r="K353" i="47"/>
  <c r="K354" i="47"/>
  <c r="K355" i="47"/>
  <c r="K356" i="47"/>
  <c r="K357" i="47"/>
  <c r="K358" i="47"/>
  <c r="K64" i="47"/>
  <c r="K359" i="47"/>
  <c r="K65" i="47"/>
  <c r="K360" i="47"/>
  <c r="K66" i="47"/>
  <c r="K361" i="47"/>
  <c r="K362" i="47"/>
  <c r="K363" i="47"/>
  <c r="K364" i="47"/>
  <c r="K365" i="47"/>
  <c r="K366" i="47"/>
  <c r="K367" i="47"/>
  <c r="K368" i="47"/>
  <c r="K369" i="47"/>
  <c r="K370" i="47"/>
  <c r="K371" i="47"/>
  <c r="K372" i="47"/>
  <c r="K373" i="47"/>
  <c r="K374" i="47"/>
  <c r="K375" i="47"/>
  <c r="K67" i="47"/>
  <c r="K68" i="47"/>
  <c r="K69" i="47"/>
  <c r="K376" i="47"/>
  <c r="K377" i="47"/>
  <c r="K378" i="47"/>
  <c r="K379" i="47"/>
  <c r="K380" i="47"/>
  <c r="K381" i="47"/>
  <c r="K382" i="47"/>
  <c r="K383" i="47"/>
  <c r="K384" i="47"/>
  <c r="K385" i="47"/>
  <c r="K386" i="47"/>
  <c r="K387" i="47"/>
  <c r="K388" i="47"/>
  <c r="K389" i="47"/>
  <c r="K390" i="47"/>
  <c r="K391" i="47"/>
  <c r="K70" i="47"/>
  <c r="K392" i="47"/>
  <c r="K71" i="47"/>
  <c r="K393" i="47"/>
  <c r="K72" i="47"/>
  <c r="K394" i="47"/>
  <c r="K395" i="47"/>
  <c r="K396" i="47"/>
  <c r="K397" i="47"/>
  <c r="K398" i="47"/>
  <c r="K399" i="47"/>
  <c r="K400" i="47"/>
  <c r="K401" i="47"/>
  <c r="K402" i="47"/>
  <c r="K403" i="47"/>
  <c r="K404" i="47"/>
  <c r="K405" i="47"/>
  <c r="K406" i="47"/>
  <c r="K407" i="47"/>
  <c r="K73" i="47"/>
  <c r="K408" i="47"/>
  <c r="K74" i="47"/>
  <c r="K75" i="47"/>
  <c r="K409" i="47"/>
  <c r="K410" i="47"/>
  <c r="K411" i="47"/>
  <c r="K412" i="47"/>
  <c r="K413" i="47"/>
  <c r="K414" i="47"/>
  <c r="K415" i="47"/>
  <c r="K416" i="47"/>
  <c r="K417" i="47"/>
  <c r="K418" i="47"/>
  <c r="K76" i="47"/>
  <c r="K419" i="47"/>
  <c r="K77" i="47"/>
  <c r="K420" i="47"/>
  <c r="K78" i="47"/>
  <c r="K421" i="47"/>
  <c r="K79" i="47"/>
  <c r="K422" i="47"/>
  <c r="K80" i="47"/>
  <c r="K423" i="47"/>
  <c r="K81" i="47"/>
  <c r="K82" i="47"/>
  <c r="K424" i="47"/>
  <c r="K83" i="47"/>
  <c r="K425" i="47"/>
  <c r="K84" i="47"/>
  <c r="K426" i="47"/>
  <c r="K85" i="47"/>
  <c r="K427" i="47"/>
  <c r="K86" i="47"/>
  <c r="K428" i="47"/>
  <c r="K87" i="47"/>
  <c r="K429" i="47"/>
  <c r="K88" i="47"/>
  <c r="K89" i="47"/>
  <c r="K430" i="47"/>
  <c r="K90" i="47"/>
  <c r="K431" i="47"/>
  <c r="K91" i="47"/>
  <c r="K432" i="47"/>
  <c r="K92" i="47"/>
  <c r="K433" i="47"/>
  <c r="K93" i="47"/>
  <c r="K94" i="47"/>
  <c r="K434" i="47"/>
  <c r="K95" i="47"/>
  <c r="K435" i="47"/>
  <c r="K96" i="47"/>
  <c r="K436" i="47"/>
  <c r="K97" i="47"/>
  <c r="K437" i="47"/>
  <c r="K98" i="47"/>
  <c r="K99" i="47"/>
  <c r="K438" i="47"/>
  <c r="K100" i="47"/>
  <c r="K439" i="47"/>
  <c r="K101" i="47"/>
  <c r="K440" i="47"/>
  <c r="K102" i="47"/>
  <c r="K103" i="47"/>
  <c r="K104" i="47"/>
  <c r="K105" i="47"/>
  <c r="K441" i="47"/>
  <c r="K106" i="47"/>
  <c r="K442" i="47"/>
  <c r="K107" i="47"/>
  <c r="K443" i="47"/>
  <c r="K108" i="47"/>
  <c r="K109" i="47"/>
  <c r="K444" i="47"/>
  <c r="K110" i="47"/>
  <c r="K445" i="47"/>
  <c r="K111" i="47"/>
  <c r="K446" i="47"/>
  <c r="K112" i="47"/>
  <c r="K447" i="47"/>
  <c r="K113" i="47"/>
  <c r="K448" i="47"/>
  <c r="K114" i="47"/>
  <c r="K449" i="47"/>
  <c r="K115" i="47"/>
  <c r="K116" i="47"/>
  <c r="K450" i="47"/>
  <c r="K117" i="47"/>
  <c r="K451" i="47"/>
  <c r="K118" i="47"/>
  <c r="K452" i="47"/>
  <c r="K119" i="47"/>
  <c r="K120" i="47"/>
  <c r="K453" i="47"/>
  <c r="K121" i="47"/>
  <c r="K454" i="47"/>
  <c r="K122" i="47"/>
  <c r="K455" i="47"/>
  <c r="K123" i="47"/>
  <c r="K456" i="47"/>
  <c r="K124" i="47"/>
  <c r="K457" i="47"/>
  <c r="K125" i="47"/>
  <c r="K458" i="47"/>
  <c r="K126" i="47"/>
  <c r="K127" i="47"/>
  <c r="K459" i="47"/>
  <c r="K128" i="47"/>
  <c r="K129" i="47"/>
  <c r="K460" i="47"/>
  <c r="K130" i="47"/>
  <c r="K461" i="47"/>
  <c r="K131" i="47"/>
  <c r="K462" i="47"/>
  <c r="K132" i="47"/>
  <c r="K463" i="47"/>
  <c r="K133" i="47"/>
  <c r="K134" i="47"/>
  <c r="K464" i="47"/>
  <c r="K135" i="47"/>
  <c r="K465" i="47"/>
  <c r="K136" i="47"/>
  <c r="K466" i="47"/>
  <c r="K137" i="47"/>
  <c r="K467" i="47"/>
  <c r="K138" i="47"/>
  <c r="K468" i="47"/>
  <c r="K139" i="47"/>
  <c r="K469" i="47"/>
  <c r="K140" i="47"/>
  <c r="K470" i="47"/>
  <c r="K141" i="47"/>
  <c r="K142" i="47"/>
  <c r="K471" i="47"/>
  <c r="K143" i="47"/>
  <c r="K472" i="47"/>
  <c r="K144" i="47"/>
  <c r="K145" i="47"/>
  <c r="K473" i="47"/>
  <c r="K146" i="47"/>
  <c r="K474" i="47"/>
  <c r="K147" i="47"/>
  <c r="K475" i="47"/>
  <c r="K148" i="47"/>
  <c r="K476" i="47"/>
  <c r="K149" i="47"/>
  <c r="K150" i="47"/>
  <c r="K477" i="47"/>
  <c r="K151" i="47"/>
  <c r="K152" i="47"/>
  <c r="K153" i="47"/>
  <c r="K478" i="47"/>
  <c r="K154" i="47"/>
  <c r="K155" i="47"/>
  <c r="K479" i="47"/>
  <c r="K156" i="47"/>
  <c r="K157" i="47"/>
  <c r="K480" i="47"/>
  <c r="K158" i="47"/>
  <c r="K159" i="47"/>
  <c r="K160" i="47"/>
  <c r="K481" i="47"/>
  <c r="K161" i="47"/>
  <c r="K482" i="47"/>
  <c r="K162" i="47"/>
  <c r="K483" i="47"/>
  <c r="K163" i="47"/>
  <c r="K484" i="47"/>
  <c r="K164" i="47"/>
  <c r="K485" i="47"/>
  <c r="K165" i="47"/>
  <c r="K486" i="47"/>
  <c r="K166" i="47"/>
  <c r="K487" i="47"/>
  <c r="K167" i="47"/>
  <c r="K488" i="47"/>
  <c r="K168" i="47"/>
  <c r="K169" i="47"/>
  <c r="K489" i="47"/>
  <c r="K170" i="47"/>
  <c r="K490" i="47"/>
  <c r="K171" i="47"/>
  <c r="K491" i="47"/>
  <c r="K172" i="47"/>
  <c r="K492" i="47"/>
  <c r="K173" i="47"/>
  <c r="K493" i="47"/>
  <c r="K174" i="47"/>
  <c r="K494" i="47"/>
  <c r="K175" i="47"/>
  <c r="K495" i="47"/>
  <c r="K176" i="47"/>
  <c r="K496" i="47"/>
  <c r="K177" i="47"/>
  <c r="K497" i="47"/>
  <c r="K178" i="47"/>
  <c r="K498" i="47"/>
  <c r="K179" i="47"/>
  <c r="K499" i="47"/>
  <c r="K180" i="47"/>
  <c r="K500" i="47"/>
  <c r="K181" i="47"/>
  <c r="K182" i="47"/>
  <c r="K501" i="47"/>
  <c r="K183" i="47"/>
  <c r="K502" i="47"/>
  <c r="K184" i="47"/>
  <c r="K503" i="47"/>
  <c r="K185" i="47"/>
  <c r="K504" i="47"/>
  <c r="K186" i="47"/>
  <c r="K187" i="47"/>
  <c r="K505" i="47"/>
  <c r="K188" i="47"/>
  <c r="K506" i="47"/>
  <c r="K189" i="47"/>
  <c r="K507" i="47"/>
  <c r="K190" i="47"/>
  <c r="K508" i="47"/>
  <c r="K191" i="47"/>
  <c r="K509" i="47"/>
  <c r="K192" i="47"/>
  <c r="K510" i="47"/>
  <c r="K193" i="47"/>
  <c r="K511" i="47"/>
  <c r="K194" i="47"/>
  <c r="K512" i="47"/>
  <c r="K195" i="47"/>
  <c r="K196" i="47"/>
  <c r="K513" i="47"/>
  <c r="K197" i="47"/>
  <c r="K198" i="47"/>
  <c r="K514" i="47"/>
  <c r="K199" i="47"/>
  <c r="K515" i="47"/>
  <c r="K200" i="47"/>
  <c r="K516" i="47"/>
  <c r="K201" i="47"/>
  <c r="K517" i="47"/>
  <c r="K202" i="47"/>
  <c r="K518" i="47"/>
  <c r="K203" i="47"/>
  <c r="K519" i="47"/>
  <c r="K204" i="47"/>
  <c r="K205" i="47"/>
  <c r="K520" i="47"/>
  <c r="K206" i="47"/>
  <c r="K521" i="47"/>
  <c r="K207" i="47"/>
  <c r="K522" i="47"/>
  <c r="K208" i="47"/>
  <c r="K523" i="47"/>
  <c r="K209" i="47"/>
  <c r="K524" i="47"/>
  <c r="K210" i="47"/>
  <c r="K525" i="47"/>
  <c r="K211" i="47"/>
  <c r="K526" i="47"/>
  <c r="K212" i="47"/>
  <c r="K527" i="47"/>
  <c r="K213" i="47"/>
  <c r="K528" i="47"/>
  <c r="K214" i="47"/>
  <c r="K529" i="47"/>
  <c r="K215" i="47"/>
  <c r="K530" i="47"/>
  <c r="K216" i="47"/>
  <c r="K531" i="47"/>
  <c r="K217" i="47"/>
  <c r="K532" i="47"/>
  <c r="K218" i="47"/>
  <c r="K533" i="47"/>
  <c r="K219" i="47"/>
  <c r="K534" i="47"/>
  <c r="K220" i="47"/>
  <c r="K535" i="47"/>
  <c r="K221" i="47"/>
  <c r="K536" i="47"/>
  <c r="K222" i="47"/>
  <c r="K537" i="47"/>
  <c r="K223" i="47"/>
  <c r="K538" i="47"/>
  <c r="K224" i="47"/>
  <c r="K539" i="47"/>
  <c r="K225" i="47"/>
  <c r="K540" i="47"/>
  <c r="K226" i="47"/>
  <c r="K541" i="47"/>
  <c r="K227" i="47"/>
  <c r="K542" i="47"/>
  <c r="K228" i="47"/>
  <c r="K543" i="47"/>
  <c r="K229" i="47"/>
  <c r="K544" i="47"/>
  <c r="K230" i="47"/>
  <c r="K545" i="47"/>
  <c r="K231" i="47"/>
  <c r="K546" i="47"/>
  <c r="K232" i="47"/>
  <c r="K547" i="47"/>
  <c r="K233" i="47"/>
  <c r="K548" i="47"/>
  <c r="K234" i="47"/>
  <c r="K549" i="47"/>
  <c r="K235" i="47"/>
  <c r="K550" i="47"/>
  <c r="K236" i="47"/>
  <c r="K237" i="47"/>
  <c r="K551" i="47"/>
  <c r="K238" i="47"/>
  <c r="K552" i="47"/>
  <c r="K239" i="47"/>
  <c r="K240" i="47"/>
  <c r="K553" i="47"/>
  <c r="K554" i="47"/>
  <c r="K241" i="47"/>
  <c r="K555" i="47"/>
  <c r="K556" i="47"/>
  <c r="K557" i="47"/>
  <c r="K558" i="47"/>
  <c r="K559" i="47"/>
  <c r="K560" i="47"/>
  <c r="K561" i="47"/>
  <c r="K242" i="47"/>
  <c r="K562" i="47"/>
  <c r="K563" i="47"/>
  <c r="K564" i="47"/>
  <c r="K565" i="47"/>
  <c r="K566" i="47"/>
  <c r="K567" i="47"/>
  <c r="K568" i="47"/>
  <c r="K243" i="47"/>
  <c r="K569" i="47"/>
  <c r="K570" i="47"/>
  <c r="K571" i="47"/>
  <c r="K572" i="47"/>
  <c r="K573" i="47"/>
  <c r="K244" i="47"/>
  <c r="K574" i="47"/>
  <c r="K575" i="47"/>
  <c r="K576" i="47"/>
  <c r="K577" i="47"/>
  <c r="K578" i="47"/>
  <c r="K245" i="47"/>
  <c r="K579" i="47"/>
  <c r="K580" i="47"/>
  <c r="K581" i="47"/>
  <c r="K582" i="47"/>
  <c r="K583" i="47"/>
  <c r="K584" i="47"/>
  <c r="K585" i="47"/>
  <c r="K586" i="47"/>
  <c r="K587" i="47"/>
  <c r="K588" i="47"/>
  <c r="K589" i="47"/>
  <c r="K590" i="47"/>
  <c r="K591" i="47"/>
  <c r="K592" i="47"/>
  <c r="K593" i="47"/>
  <c r="K594" i="47"/>
  <c r="K595" i="47"/>
  <c r="K596" i="47"/>
  <c r="K597" i="47"/>
  <c r="K598" i="47"/>
  <c r="K599" i="47"/>
  <c r="K246" i="47"/>
  <c r="K247" i="47"/>
  <c r="K248" i="47"/>
  <c r="K600" i="47"/>
  <c r="K601" i="47"/>
  <c r="K602" i="47"/>
  <c r="K603" i="47"/>
  <c r="K604" i="47"/>
  <c r="K605" i="47"/>
  <c r="K606" i="47"/>
  <c r="K607" i="47"/>
  <c r="K608" i="47"/>
  <c r="K609" i="47"/>
  <c r="K610" i="47"/>
  <c r="K611" i="47"/>
  <c r="K612" i="47"/>
  <c r="K249" i="47"/>
  <c r="K613" i="47"/>
  <c r="K614" i="47"/>
  <c r="K250" i="47"/>
  <c r="K615" i="47"/>
  <c r="K616" i="47"/>
  <c r="K617" i="47"/>
  <c r="K618" i="47"/>
  <c r="K619" i="47"/>
  <c r="K620" i="47"/>
  <c r="K621" i="47"/>
  <c r="K622" i="47"/>
  <c r="K623" i="47"/>
  <c r="K624" i="47"/>
  <c r="K625" i="47"/>
  <c r="K626" i="47"/>
  <c r="K627" i="47"/>
  <c r="K628" i="47"/>
  <c r="K629" i="47"/>
  <c r="K630" i="47"/>
  <c r="K631" i="47"/>
  <c r="K251" i="47"/>
  <c r="K632" i="47"/>
  <c r="K633" i="47"/>
  <c r="K634" i="47"/>
  <c r="K635" i="47"/>
  <c r="K636" i="47"/>
  <c r="K637" i="47"/>
  <c r="K638" i="47"/>
  <c r="K639" i="47"/>
  <c r="K640" i="47"/>
  <c r="K641" i="47"/>
  <c r="K642" i="47"/>
  <c r="K643" i="47"/>
  <c r="K644" i="47"/>
  <c r="K645" i="47"/>
  <c r="K646" i="47"/>
  <c r="K647" i="47"/>
  <c r="K648" i="47"/>
  <c r="K649" i="47"/>
  <c r="K650" i="47"/>
  <c r="K651" i="47"/>
  <c r="K652" i="47"/>
  <c r="K252" i="47"/>
  <c r="K653" i="47"/>
  <c r="K253" i="47"/>
  <c r="K654" i="47"/>
  <c r="K254" i="47"/>
  <c r="K655" i="47"/>
  <c r="K656" i="47"/>
  <c r="K657" i="47"/>
  <c r="K658" i="47"/>
  <c r="K659" i="47"/>
  <c r="K660" i="47"/>
  <c r="K661" i="47"/>
  <c r="K662" i="47"/>
  <c r="K663" i="47"/>
  <c r="K664" i="47"/>
  <c r="K665" i="47"/>
  <c r="K666" i="47"/>
  <c r="K667" i="47"/>
  <c r="K668" i="47"/>
  <c r="K669" i="47"/>
  <c r="K670" i="47"/>
  <c r="K671" i="47"/>
  <c r="K672" i="47"/>
  <c r="K255" i="47"/>
  <c r="K673" i="47"/>
  <c r="K256" i="47"/>
  <c r="K257" i="47"/>
  <c r="K674" i="47"/>
  <c r="K258" i="47"/>
  <c r="K259" i="47"/>
  <c r="K675" i="47"/>
  <c r="K260" i="47"/>
  <c r="K676" i="47"/>
  <c r="K261" i="47"/>
  <c r="K677" i="47"/>
  <c r="K678" i="47"/>
  <c r="K679" i="47"/>
  <c r="K262" i="47"/>
  <c r="K680" i="47"/>
  <c r="K263" i="47"/>
  <c r="K681" i="47"/>
  <c r="K264" i="47"/>
  <c r="K265" i="47"/>
  <c r="K682" i="47"/>
  <c r="K266" i="47"/>
  <c r="K683" i="47"/>
  <c r="K267" i="47"/>
  <c r="K684" i="47"/>
  <c r="K268" i="47"/>
  <c r="K685" i="47"/>
  <c r="K269" i="47"/>
  <c r="K686" i="47"/>
  <c r="K270" i="47"/>
  <c r="K687" i="47"/>
  <c r="K271" i="47"/>
  <c r="K688" i="47"/>
  <c r="K272" i="47"/>
  <c r="K689" i="47"/>
  <c r="K273" i="47"/>
  <c r="K274" i="47"/>
  <c r="K690" i="47"/>
  <c r="K275" i="47"/>
  <c r="K276" i="47"/>
  <c r="K691" i="47"/>
  <c r="K277" i="47"/>
  <c r="K692" i="47"/>
  <c r="K278" i="47"/>
  <c r="K693" i="47"/>
  <c r="K279" i="47"/>
  <c r="K694" i="47"/>
  <c r="K280" i="47"/>
  <c r="K695" i="47"/>
  <c r="K281" i="47"/>
  <c r="K282" i="47"/>
  <c r="K696" i="47"/>
  <c r="K283" i="47"/>
  <c r="K697" i="47"/>
  <c r="K284" i="47"/>
  <c r="K698" i="47"/>
  <c r="K285" i="47"/>
  <c r="K286" i="47"/>
  <c r="K699" i="47"/>
  <c r="K287" i="47"/>
  <c r="K700" i="47"/>
  <c r="K288" i="47"/>
  <c r="K289" i="47"/>
  <c r="K701" i="47"/>
  <c r="K290" i="47"/>
  <c r="K702" i="47"/>
  <c r="K291" i="47"/>
  <c r="K292" i="47"/>
  <c r="K703" i="47"/>
  <c r="K293" i="47"/>
  <c r="K704" i="47"/>
  <c r="K294" i="47"/>
  <c r="K295" i="47"/>
  <c r="K705" i="47"/>
  <c r="K296" i="47"/>
  <c r="K706" i="47"/>
  <c r="K707" i="47"/>
  <c r="K708" i="47"/>
  <c r="K709" i="47"/>
  <c r="K710" i="47"/>
  <c r="K711" i="47"/>
  <c r="K712" i="47"/>
  <c r="K713" i="47"/>
  <c r="K714" i="47"/>
  <c r="K715" i="47"/>
  <c r="K716" i="47"/>
  <c r="K717" i="47"/>
  <c r="K718" i="47"/>
  <c r="K719" i="47"/>
  <c r="K720" i="47"/>
  <c r="K297" i="47"/>
  <c r="K721" i="47"/>
  <c r="K722" i="47"/>
  <c r="K723" i="47"/>
  <c r="K724" i="47"/>
  <c r="K725" i="47"/>
  <c r="K726" i="47"/>
  <c r="K727" i="47"/>
  <c r="K728" i="47"/>
  <c r="K729" i="47"/>
  <c r="K730" i="47"/>
  <c r="K731" i="47"/>
  <c r="K732" i="47"/>
  <c r="K733" i="47"/>
  <c r="K298" i="47"/>
  <c r="K734" i="47"/>
  <c r="K735" i="47"/>
  <c r="K736" i="47"/>
  <c r="K737" i="47"/>
  <c r="K738" i="47"/>
  <c r="K739" i="47"/>
  <c r="K740" i="47"/>
  <c r="K741" i="47"/>
  <c r="K742" i="47"/>
  <c r="K743" i="47"/>
  <c r="K744" i="47"/>
  <c r="K745" i="47"/>
  <c r="K746" i="47"/>
  <c r="K747" i="47"/>
  <c r="K299" i="47"/>
  <c r="K748" i="47"/>
  <c r="K749" i="47"/>
  <c r="K300" i="47"/>
  <c r="K750" i="47"/>
  <c r="K751" i="47"/>
  <c r="K752" i="47"/>
  <c r="K753" i="47"/>
  <c r="K754" i="47"/>
  <c r="K755" i="47"/>
  <c r="K756" i="47"/>
  <c r="K757" i="47"/>
  <c r="K758" i="47"/>
  <c r="K759" i="47"/>
  <c r="K760" i="47"/>
  <c r="K761" i="47"/>
  <c r="K301" i="47"/>
  <c r="K302" i="47"/>
  <c r="K762" i="47"/>
  <c r="K303" i="47"/>
  <c r="K763" i="47"/>
  <c r="K764" i="47"/>
  <c r="K765" i="47"/>
  <c r="K766" i="47"/>
  <c r="K767" i="47"/>
  <c r="K768" i="47"/>
  <c r="K769" i="47"/>
  <c r="K770" i="47"/>
  <c r="K771" i="47"/>
  <c r="K772" i="47"/>
  <c r="K304" i="47"/>
  <c r="K305" i="47"/>
  <c r="K773" i="47"/>
  <c r="K774" i="47"/>
  <c r="K775" i="47"/>
  <c r="K306" i="47"/>
  <c r="K776" i="47"/>
  <c r="K777" i="47"/>
  <c r="K778" i="47"/>
  <c r="K779" i="47"/>
  <c r="K780" i="47"/>
  <c r="K781" i="47"/>
  <c r="K782" i="47"/>
  <c r="K783" i="47"/>
  <c r="K784" i="47"/>
  <c r="K785" i="47"/>
  <c r="K786" i="47"/>
  <c r="K787" i="47"/>
  <c r="K788" i="47"/>
  <c r="K789" i="47"/>
  <c r="K790" i="47"/>
  <c r="K791" i="47"/>
  <c r="K792" i="47"/>
  <c r="K793" i="47"/>
  <c r="K794" i="47"/>
  <c r="K795" i="47"/>
  <c r="K796" i="47"/>
  <c r="K797" i="47"/>
  <c r="K798" i="47"/>
  <c r="K799" i="47"/>
  <c r="K800" i="47"/>
  <c r="K801" i="47"/>
  <c r="K802" i="47"/>
  <c r="K803" i="47"/>
  <c r="K804" i="47"/>
  <c r="K805" i="47"/>
  <c r="K806" i="47"/>
  <c r="L2" i="46"/>
  <c r="L3" i="46"/>
  <c r="L4" i="46"/>
  <c r="L5" i="46"/>
  <c r="L6" i="46"/>
  <c r="L7" i="46"/>
  <c r="L8" i="46"/>
  <c r="L9" i="46"/>
  <c r="L10" i="46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L40" i="46"/>
  <c r="L41" i="46"/>
  <c r="L42" i="46"/>
  <c r="L43" i="46"/>
  <c r="L44" i="46"/>
  <c r="L45" i="46"/>
  <c r="L46" i="46"/>
  <c r="L47" i="46"/>
  <c r="L48" i="46"/>
  <c r="L49" i="46"/>
  <c r="L50" i="46"/>
  <c r="L51" i="46"/>
  <c r="L52" i="46"/>
  <c r="L53" i="46"/>
  <c r="L54" i="46"/>
  <c r="L55" i="46"/>
  <c r="L56" i="46"/>
  <c r="L57" i="46"/>
  <c r="L58" i="46"/>
  <c r="L59" i="46"/>
  <c r="L60" i="46"/>
  <c r="L61" i="46"/>
  <c r="L62" i="46"/>
  <c r="L63" i="46"/>
  <c r="L64" i="46"/>
  <c r="L65" i="46"/>
  <c r="L66" i="46"/>
  <c r="L67" i="46"/>
  <c r="L68" i="46"/>
  <c r="L69" i="46"/>
  <c r="L70" i="46"/>
  <c r="L71" i="46"/>
  <c r="L72" i="46"/>
  <c r="L73" i="46"/>
  <c r="L74" i="46"/>
  <c r="L75" i="46"/>
  <c r="L76" i="46"/>
  <c r="L77" i="46"/>
  <c r="L78" i="46"/>
  <c r="L79" i="46"/>
  <c r="L80" i="46"/>
  <c r="L81" i="46"/>
  <c r="L82" i="46"/>
  <c r="L83" i="46"/>
  <c r="L84" i="46"/>
  <c r="L85" i="46"/>
  <c r="L86" i="46"/>
  <c r="L87" i="46"/>
  <c r="L88" i="46"/>
  <c r="L89" i="46"/>
  <c r="L90" i="46"/>
  <c r="L91" i="46"/>
  <c r="L92" i="46"/>
  <c r="L93" i="46"/>
  <c r="L94" i="46"/>
  <c r="L95" i="46"/>
  <c r="L96" i="46"/>
  <c r="L97" i="46"/>
  <c r="L98" i="46"/>
  <c r="L99" i="46"/>
  <c r="L100" i="46"/>
  <c r="L101" i="46"/>
  <c r="L102" i="46"/>
  <c r="L103" i="46"/>
  <c r="L104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L159" i="46"/>
  <c r="L160" i="46"/>
  <c r="L161" i="46"/>
  <c r="L162" i="46"/>
  <c r="L163" i="46"/>
  <c r="L164" i="46"/>
  <c r="L165" i="46"/>
  <c r="L166" i="46"/>
  <c r="L167" i="46"/>
  <c r="L168" i="46"/>
  <c r="L169" i="46"/>
  <c r="L170" i="46"/>
  <c r="L171" i="46"/>
  <c r="L172" i="46"/>
  <c r="L173" i="46"/>
  <c r="L174" i="46"/>
  <c r="L175" i="46"/>
  <c r="L176" i="46"/>
  <c r="L177" i="46"/>
  <c r="L178" i="46"/>
  <c r="L179" i="46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96" i="46"/>
  <c r="L197" i="46"/>
  <c r="L198" i="46"/>
  <c r="L199" i="46"/>
  <c r="L200" i="46"/>
  <c r="L201" i="46"/>
  <c r="L202" i="46"/>
  <c r="L203" i="46"/>
  <c r="L204" i="46"/>
  <c r="L205" i="46"/>
  <c r="L206" i="46"/>
  <c r="L207" i="46"/>
  <c r="L208" i="46"/>
  <c r="L209" i="46"/>
  <c r="L210" i="46"/>
  <c r="L211" i="46"/>
  <c r="L212" i="46"/>
  <c r="L213" i="46"/>
  <c r="L214" i="46"/>
  <c r="L215" i="46"/>
  <c r="L216" i="46"/>
  <c r="L217" i="46"/>
  <c r="L218" i="46"/>
  <c r="L219" i="46"/>
  <c r="L220" i="46"/>
  <c r="L221" i="46"/>
  <c r="L222" i="46"/>
  <c r="L223" i="46"/>
  <c r="L224" i="46"/>
  <c r="L225" i="46"/>
  <c r="L226" i="46"/>
  <c r="C148" i="1"/>
  <c r="C176" i="1"/>
  <c r="C151" i="1"/>
  <c r="C155" i="1"/>
  <c r="C172" i="1"/>
  <c r="C191" i="1"/>
  <c r="C156" i="1"/>
  <c r="C163" i="1"/>
  <c r="C166" i="1"/>
  <c r="C171" i="1"/>
  <c r="C195" i="1"/>
  <c r="C183" i="1"/>
  <c r="C188" i="1"/>
  <c r="C157" i="1"/>
  <c r="C193" i="1"/>
  <c r="C169" i="1"/>
  <c r="C180" i="1"/>
  <c r="C187" i="1"/>
  <c r="C179" i="1"/>
  <c r="C174" i="1"/>
  <c r="C159" i="1"/>
  <c r="C167" i="1"/>
  <c r="C175" i="1"/>
  <c r="C164" i="1"/>
  <c r="C150" i="1"/>
  <c r="C153" i="1"/>
  <c r="Q186" i="1"/>
  <c r="C162" i="1"/>
  <c r="C185" i="1"/>
  <c r="C160" i="1"/>
  <c r="F166" i="1"/>
  <c r="C161" i="1"/>
  <c r="C168" i="1"/>
  <c r="C192" i="1"/>
  <c r="C177" i="1"/>
  <c r="C186" i="1"/>
  <c r="C173" i="1"/>
  <c r="C154" i="1"/>
  <c r="C149" i="1"/>
  <c r="Q154" i="1"/>
  <c r="C178" i="1"/>
  <c r="F168" i="1"/>
  <c r="C189" i="1"/>
  <c r="Q157" i="1"/>
  <c r="F174" i="1"/>
  <c r="O174" i="1"/>
  <c r="F186" i="1"/>
  <c r="O166" i="1"/>
  <c r="C194" i="1"/>
  <c r="C158" i="1"/>
  <c r="O172" i="1"/>
  <c r="O186" i="1"/>
  <c r="D186" i="1"/>
  <c r="C181" i="1"/>
  <c r="C165" i="1"/>
  <c r="C184" i="1"/>
  <c r="F165" i="1"/>
  <c r="C182" i="1"/>
  <c r="C190" i="1"/>
  <c r="C170" i="1"/>
  <c r="C152" i="1"/>
  <c r="Q189" i="1"/>
  <c r="F189" i="1"/>
  <c r="D189" i="1"/>
  <c r="B31" i="3"/>
  <c r="C31" i="3"/>
  <c r="D31" i="3"/>
  <c r="E31" i="3"/>
  <c r="G31" i="3"/>
  <c r="H31" i="3"/>
  <c r="I31" i="3"/>
  <c r="J31" i="3"/>
  <c r="K31" i="3"/>
  <c r="L31" i="3"/>
  <c r="M31" i="3"/>
  <c r="N31" i="3"/>
  <c r="O31" i="3"/>
  <c r="U31" i="3"/>
  <c r="B33" i="3"/>
  <c r="C33" i="3"/>
  <c r="D33" i="3"/>
  <c r="E33" i="3"/>
  <c r="G33" i="3"/>
  <c r="H33" i="3"/>
  <c r="I33" i="3"/>
  <c r="J33" i="3"/>
  <c r="K33" i="3"/>
  <c r="L33" i="3"/>
  <c r="M33" i="3"/>
  <c r="N33" i="3"/>
  <c r="O33" i="3"/>
  <c r="U33" i="3"/>
  <c r="B67" i="3"/>
  <c r="B69" i="3"/>
  <c r="C67" i="3"/>
  <c r="D67" i="3"/>
  <c r="D69" i="3"/>
  <c r="E67" i="3"/>
  <c r="G67" i="3"/>
  <c r="G69" i="3"/>
  <c r="H67" i="3"/>
  <c r="I67" i="3"/>
  <c r="I69" i="3"/>
  <c r="J67" i="3"/>
  <c r="K67" i="3"/>
  <c r="K69" i="3"/>
  <c r="L67" i="3"/>
  <c r="M67" i="3"/>
  <c r="M69" i="3"/>
  <c r="N67" i="3"/>
  <c r="O67" i="3"/>
  <c r="O69" i="3"/>
  <c r="C69" i="3"/>
  <c r="E69" i="3"/>
  <c r="H69" i="3"/>
  <c r="J69" i="3"/>
  <c r="L69" i="3"/>
  <c r="N69" i="3"/>
  <c r="O31" i="2"/>
  <c r="O33" i="2"/>
  <c r="N31" i="2"/>
  <c r="N33" i="2"/>
  <c r="M31" i="2"/>
  <c r="M33" i="2"/>
  <c r="L31" i="2"/>
  <c r="L33" i="2"/>
  <c r="K31" i="2"/>
  <c r="K33" i="2"/>
  <c r="J31" i="2"/>
  <c r="J33" i="2"/>
  <c r="I31" i="2"/>
  <c r="I33" i="2"/>
  <c r="H31" i="2"/>
  <c r="H33" i="2"/>
  <c r="G31" i="2"/>
  <c r="G33" i="2"/>
  <c r="E31" i="2"/>
  <c r="E33" i="2"/>
  <c r="D31" i="2"/>
  <c r="D33" i="2"/>
  <c r="C31" i="2"/>
  <c r="C33" i="2"/>
  <c r="B31" i="2"/>
  <c r="B33" i="2"/>
  <c r="Q165" i="1"/>
  <c r="Q174" i="1"/>
  <c r="D157" i="1"/>
  <c r="O187" i="1"/>
  <c r="Q162" i="1"/>
  <c r="Q193" i="1"/>
  <c r="O156" i="1"/>
  <c r="Q151" i="1"/>
  <c r="Q166" i="1"/>
  <c r="O183" i="1"/>
  <c r="O151" i="1"/>
  <c r="O154" i="1"/>
  <c r="Q153" i="1"/>
  <c r="Q173" i="1"/>
  <c r="F157" i="1"/>
  <c r="Q149" i="1"/>
  <c r="Q194" i="1"/>
  <c r="O194" i="1"/>
  <c r="O168" i="1"/>
  <c r="O159" i="1"/>
  <c r="O173" i="1"/>
  <c r="Q172" i="1"/>
  <c r="Q178" i="1"/>
  <c r="O178" i="1"/>
  <c r="Q181" i="1"/>
  <c r="O149" i="1"/>
  <c r="O157" i="1"/>
  <c r="O189" i="1"/>
  <c r="F184" i="1"/>
  <c r="F182" i="1"/>
  <c r="Q190" i="1"/>
  <c r="F190" i="1"/>
  <c r="D190" i="1"/>
  <c r="C146" i="1"/>
  <c r="C142" i="1"/>
  <c r="C138" i="1"/>
  <c r="C130" i="1"/>
  <c r="D126" i="1"/>
  <c r="C118" i="1"/>
  <c r="C110" i="1"/>
  <c r="C106" i="1"/>
  <c r="C102" i="1"/>
  <c r="C98" i="1"/>
  <c r="C86" i="1"/>
  <c r="C82" i="1"/>
  <c r="C78" i="1"/>
  <c r="C74" i="1"/>
  <c r="C70" i="1"/>
  <c r="C42" i="1"/>
  <c r="C34" i="1"/>
  <c r="C18" i="1"/>
  <c r="C145" i="1"/>
  <c r="C141" i="1"/>
  <c r="C129" i="1"/>
  <c r="C125" i="1"/>
  <c r="C121" i="1"/>
  <c r="C117" i="1"/>
  <c r="C113" i="1"/>
  <c r="D97" i="1"/>
  <c r="C93" i="1"/>
  <c r="D89" i="1"/>
  <c r="C85" i="1"/>
  <c r="C73" i="1"/>
  <c r="C49" i="1"/>
  <c r="C45" i="1"/>
  <c r="C41" i="1"/>
  <c r="C25" i="1"/>
  <c r="C21" i="1"/>
  <c r="C13" i="1"/>
  <c r="C136" i="1"/>
  <c r="C124" i="1"/>
  <c r="C120" i="1"/>
  <c r="C116" i="1"/>
  <c r="C112" i="1"/>
  <c r="C108" i="1"/>
  <c r="C104" i="1"/>
  <c r="C96" i="1"/>
  <c r="C92" i="1"/>
  <c r="C88" i="1"/>
  <c r="C84" i="1"/>
  <c r="C80" i="1"/>
  <c r="C76" i="1"/>
  <c r="C72" i="1"/>
  <c r="C64" i="1"/>
  <c r="C60" i="1"/>
  <c r="C56" i="1"/>
  <c r="C52" i="1"/>
  <c r="C48" i="1"/>
  <c r="C44" i="1"/>
  <c r="C40" i="1"/>
  <c r="C36" i="1"/>
  <c r="C32" i="1"/>
  <c r="C28" i="1"/>
  <c r="C24" i="1"/>
  <c r="C20" i="1"/>
  <c r="C16" i="1"/>
  <c r="C8" i="1"/>
  <c r="C135" i="1"/>
  <c r="C127" i="1"/>
  <c r="C119" i="1"/>
  <c r="C111" i="1"/>
  <c r="C103" i="1"/>
  <c r="C87" i="1"/>
  <c r="C83" i="1"/>
  <c r="C71" i="1"/>
  <c r="C63" i="1"/>
  <c r="C59" i="1"/>
  <c r="C55" i="1"/>
  <c r="C51" i="1"/>
  <c r="C23" i="1"/>
  <c r="C19" i="1"/>
  <c r="C6" i="1"/>
  <c r="C7" i="1"/>
  <c r="Q163" i="1"/>
  <c r="O165" i="1"/>
  <c r="O162" i="1"/>
  <c r="Q184" i="1"/>
  <c r="Q187" i="1"/>
  <c r="Q195" i="1"/>
  <c r="Q191" i="1"/>
  <c r="O191" i="1"/>
  <c r="Q185" i="1"/>
  <c r="O185" i="1"/>
  <c r="Q176" i="1"/>
  <c r="O176" i="1"/>
  <c r="Q175" i="1"/>
  <c r="O175" i="1"/>
  <c r="Q169" i="1"/>
  <c r="O169" i="1"/>
  <c r="Q171" i="1"/>
  <c r="O171" i="1"/>
  <c r="Q170" i="1"/>
  <c r="Q152" i="1"/>
  <c r="Q148" i="1"/>
  <c r="C9" i="1"/>
  <c r="C29" i="1"/>
  <c r="O153" i="1"/>
  <c r="O193" i="1"/>
  <c r="Q156" i="1"/>
  <c r="C2" i="1"/>
  <c r="O148" i="1"/>
  <c r="Q161" i="1"/>
  <c r="Q155" i="1"/>
  <c r="O195" i="1"/>
  <c r="Q179" i="1"/>
  <c r="Q188" i="1"/>
  <c r="Q183" i="1"/>
  <c r="Q192" i="1"/>
  <c r="O192" i="1"/>
  <c r="C17" i="1"/>
  <c r="C109" i="1"/>
  <c r="C61" i="1"/>
  <c r="Q177" i="1"/>
  <c r="O179" i="1"/>
  <c r="Q168" i="1"/>
  <c r="O177" i="1"/>
  <c r="Q159" i="1"/>
  <c r="J197" i="1"/>
  <c r="F78" i="1"/>
  <c r="O161" i="1"/>
  <c r="Q180" i="1"/>
  <c r="O181" i="1"/>
  <c r="O188" i="1"/>
  <c r="Q182" i="1"/>
  <c r="O163" i="1"/>
  <c r="Q158" i="1"/>
  <c r="O158" i="1"/>
  <c r="Q150" i="1"/>
  <c r="O150" i="1"/>
  <c r="Q167" i="1"/>
  <c r="O190" i="1"/>
  <c r="O152" i="1"/>
  <c r="O182" i="1"/>
  <c r="F118" i="1"/>
  <c r="C33" i="1"/>
  <c r="C140" i="1"/>
  <c r="C94" i="1"/>
  <c r="C62" i="1"/>
  <c r="C46" i="1"/>
  <c r="C38" i="1"/>
  <c r="C134" i="1"/>
  <c r="C137" i="1"/>
  <c r="Q86" i="1"/>
  <c r="C105" i="1"/>
  <c r="C126" i="1"/>
  <c r="C3" i="1"/>
  <c r="F40" i="1"/>
  <c r="C91" i="1"/>
  <c r="C131" i="1"/>
  <c r="C107" i="1"/>
  <c r="Q124" i="1"/>
  <c r="C100" i="1"/>
  <c r="F73" i="1"/>
  <c r="C81" i="1"/>
  <c r="Q110" i="1"/>
  <c r="C27" i="1"/>
  <c r="C147" i="1"/>
  <c r="C115" i="1"/>
  <c r="C22" i="1"/>
  <c r="C139" i="1"/>
  <c r="F84" i="1"/>
  <c r="C67" i="1"/>
  <c r="C54" i="1"/>
  <c r="C14" i="1"/>
  <c r="C132" i="1"/>
  <c r="C68" i="1"/>
  <c r="C77" i="1"/>
  <c r="F125" i="1"/>
  <c r="Q93" i="1"/>
  <c r="C43" i="1"/>
  <c r="C11" i="1"/>
  <c r="C35" i="1"/>
  <c r="C75" i="1"/>
  <c r="C99" i="1"/>
  <c r="F119" i="1"/>
  <c r="C133" i="1"/>
  <c r="Q82" i="1"/>
  <c r="C57" i="1"/>
  <c r="F25" i="1"/>
  <c r="C10" i="1"/>
  <c r="D98" i="1"/>
  <c r="F111" i="1"/>
  <c r="C58" i="1"/>
  <c r="F104" i="1"/>
  <c r="D64" i="1"/>
  <c r="C128" i="1"/>
  <c r="C101" i="1"/>
  <c r="Q85" i="1"/>
  <c r="C37" i="1"/>
  <c r="F117" i="1"/>
  <c r="C53" i="1"/>
  <c r="F24" i="1"/>
  <c r="F74" i="1"/>
  <c r="Q80" i="1"/>
  <c r="C66" i="1"/>
  <c r="C15" i="1"/>
  <c r="C69" i="1"/>
  <c r="D106" i="1"/>
  <c r="C122" i="1"/>
  <c r="Q72" i="1"/>
  <c r="C47" i="1"/>
  <c r="C143" i="1"/>
  <c r="Q103" i="1"/>
  <c r="F23" i="1"/>
  <c r="C4" i="1"/>
  <c r="Q127" i="1"/>
  <c r="C31" i="1"/>
  <c r="C95" i="1"/>
  <c r="F87" i="1"/>
  <c r="C79" i="1"/>
  <c r="F55" i="1"/>
  <c r="C39" i="1"/>
  <c r="C12" i="1"/>
  <c r="C144" i="1"/>
  <c r="C123" i="1"/>
  <c r="Q116" i="1"/>
  <c r="C114" i="1"/>
  <c r="F102" i="1"/>
  <c r="C97" i="1"/>
  <c r="C90" i="1"/>
  <c r="C89" i="1"/>
  <c r="C65" i="1"/>
  <c r="C50" i="1"/>
  <c r="C30" i="1"/>
  <c r="C26" i="1"/>
  <c r="F8" i="1"/>
  <c r="C5" i="1"/>
  <c r="Q40" i="1"/>
  <c r="Q101" i="1"/>
  <c r="F101" i="1"/>
  <c r="F12" i="1"/>
  <c r="Q109" i="1"/>
  <c r="F109" i="1"/>
  <c r="Q79" i="1"/>
  <c r="F79" i="1"/>
  <c r="Q97" i="1"/>
  <c r="F97" i="1"/>
  <c r="Q126" i="1"/>
  <c r="F126" i="1"/>
  <c r="F107" i="1"/>
  <c r="Q107" i="1"/>
  <c r="F17" i="1"/>
  <c r="F147" i="1"/>
  <c r="F15" i="1"/>
  <c r="F9" i="1"/>
  <c r="F10" i="1"/>
  <c r="F75" i="1"/>
  <c r="Q75" i="1"/>
  <c r="Q94" i="1"/>
  <c r="F94" i="1"/>
  <c r="Q90" i="1"/>
  <c r="F90" i="1"/>
  <c r="F146" i="1"/>
  <c r="Q89" i="1"/>
  <c r="F89" i="1"/>
  <c r="F123" i="1"/>
  <c r="Q123" i="1"/>
  <c r="Q105" i="1"/>
  <c r="F105" i="1"/>
  <c r="F115" i="1"/>
  <c r="Q115" i="1"/>
  <c r="F22" i="1"/>
  <c r="F30" i="1"/>
  <c r="Q30" i="1"/>
  <c r="F38" i="1"/>
  <c r="Q38" i="1"/>
  <c r="D94" i="1"/>
  <c r="D79" i="1"/>
  <c r="D33" i="1"/>
  <c r="D109" i="1"/>
  <c r="D69" i="1"/>
  <c r="D75" i="1"/>
  <c r="D107" i="1"/>
  <c r="D57" i="1"/>
  <c r="D68" i="1"/>
  <c r="D67" i="1"/>
  <c r="D115" i="1"/>
  <c r="D66" i="1"/>
  <c r="D30" i="1"/>
  <c r="D38" i="1"/>
  <c r="D123" i="1"/>
  <c r="D58" i="1"/>
  <c r="D105" i="1"/>
  <c r="D101" i="1"/>
  <c r="D90" i="1"/>
  <c r="D61" i="1"/>
  <c r="F86" i="1"/>
  <c r="O184" i="1"/>
  <c r="O146" i="1"/>
  <c r="Q10" i="1"/>
  <c r="O17" i="1"/>
  <c r="O167" i="1"/>
  <c r="O170" i="1"/>
  <c r="Q95" i="1"/>
  <c r="Q144" i="1"/>
  <c r="Q31" i="1"/>
  <c r="Q91" i="1"/>
  <c r="Q50" i="1"/>
  <c r="Q131" i="1"/>
  <c r="Q99" i="1"/>
  <c r="Q46" i="1"/>
  <c r="Q35" i="1"/>
  <c r="Q77" i="1"/>
  <c r="Q43" i="1"/>
  <c r="Q47" i="1"/>
  <c r="O139" i="1"/>
  <c r="D80" i="1"/>
  <c r="D87" i="1"/>
  <c r="D110" i="1"/>
  <c r="O25" i="1"/>
  <c r="D73" i="1"/>
  <c r="Q92" i="1"/>
  <c r="O76" i="1"/>
  <c r="O155" i="1"/>
  <c r="Q102" i="1"/>
  <c r="O145" i="1"/>
  <c r="Q84" i="1"/>
  <c r="D104" i="1"/>
  <c r="D40" i="1"/>
  <c r="Q21" i="1"/>
  <c r="Q78" i="1"/>
  <c r="Q60" i="1"/>
  <c r="D124" i="1"/>
  <c r="D78" i="1"/>
  <c r="D85" i="1"/>
  <c r="D111" i="1"/>
  <c r="Q118" i="1"/>
  <c r="Q111" i="1"/>
  <c r="Q23" i="1"/>
  <c r="O83" i="1"/>
  <c r="F80" i="1"/>
  <c r="Q20" i="1"/>
  <c r="Q24" i="1"/>
  <c r="Q125" i="1"/>
  <c r="F85" i="1"/>
  <c r="F130" i="1"/>
  <c r="Q104" i="1"/>
  <c r="D130" i="1"/>
  <c r="D70" i="1"/>
  <c r="D84" i="1"/>
  <c r="D125" i="1"/>
  <c r="D60" i="1"/>
  <c r="D118" i="1"/>
  <c r="D72" i="1"/>
  <c r="Q52" i="1"/>
  <c r="F72" i="1"/>
  <c r="D55" i="1"/>
  <c r="D93" i="1"/>
  <c r="Q55" i="1"/>
  <c r="Q87" i="1"/>
  <c r="Q39" i="1"/>
  <c r="Q119" i="1"/>
  <c r="F110" i="1"/>
  <c r="Q73" i="1"/>
  <c r="O41" i="1"/>
  <c r="O26" i="1"/>
  <c r="D86" i="1"/>
  <c r="Q122" i="1"/>
  <c r="Q117" i="1"/>
  <c r="O108" i="1"/>
  <c r="Q11" i="1"/>
  <c r="Q57" i="1"/>
  <c r="Q58" i="1"/>
  <c r="O4" i="1"/>
  <c r="O44" i="1"/>
  <c r="O13" i="1"/>
  <c r="Q74" i="1"/>
  <c r="Q141" i="1"/>
  <c r="Q14" i="1"/>
  <c r="Q2" i="1"/>
  <c r="Q81" i="1"/>
  <c r="Q61" i="1"/>
  <c r="Q29" i="1"/>
  <c r="Q33" i="1"/>
  <c r="F124" i="1"/>
  <c r="Q68" i="1"/>
  <c r="F16" i="1"/>
  <c r="Q37" i="1"/>
  <c r="Q160" i="1"/>
  <c r="O160" i="1"/>
  <c r="Q5" i="1"/>
  <c r="Q17" i="1"/>
  <c r="Q130" i="1"/>
  <c r="Q139" i="1"/>
  <c r="Q164" i="1"/>
  <c r="O164" i="1"/>
  <c r="Q9" i="1"/>
  <c r="Q15" i="1"/>
  <c r="Q147" i="1"/>
  <c r="Q22" i="1"/>
  <c r="Q146" i="1"/>
  <c r="Q12" i="1"/>
  <c r="O180" i="1"/>
  <c r="Q100" i="1"/>
  <c r="Q134" i="1"/>
  <c r="Q128" i="1"/>
  <c r="Q143" i="1"/>
  <c r="Q70" i="1"/>
  <c r="Q65" i="1"/>
  <c r="Q69" i="1"/>
  <c r="Q66" i="1"/>
  <c r="Q132" i="1"/>
  <c r="Q133" i="1"/>
  <c r="Q137" i="1"/>
  <c r="Q3" i="1"/>
  <c r="Q114" i="1"/>
  <c r="Q53" i="1"/>
  <c r="Q62" i="1"/>
  <c r="Q54" i="1"/>
  <c r="Q140" i="1"/>
  <c r="Q67" i="1"/>
  <c r="Q27" i="1"/>
  <c r="O6" i="1"/>
  <c r="N207" i="1"/>
  <c r="L207" i="1"/>
  <c r="L206" i="1"/>
  <c r="L213" i="1"/>
  <c r="L203" i="1"/>
  <c r="O99" i="1"/>
  <c r="L201" i="1"/>
  <c r="L212" i="1"/>
  <c r="N210" i="1"/>
  <c r="L210" i="1"/>
  <c r="L209" i="1"/>
  <c r="L200" i="1"/>
  <c r="N204" i="1"/>
  <c r="L204" i="1"/>
  <c r="O9" i="1"/>
  <c r="O5" i="1"/>
  <c r="F106" i="1"/>
  <c r="F93" i="1"/>
  <c r="D63" i="1"/>
  <c r="D56" i="1"/>
  <c r="Q106" i="1"/>
  <c r="D117" i="1"/>
  <c r="D119" i="1"/>
  <c r="D74" i="1"/>
  <c r="D82" i="1"/>
  <c r="F98" i="1"/>
  <c r="F127" i="1"/>
  <c r="D127" i="1"/>
  <c r="D116" i="1"/>
  <c r="F116" i="1"/>
  <c r="Q98" i="1"/>
  <c r="F82" i="1"/>
  <c r="D103" i="1"/>
  <c r="Q138" i="1"/>
  <c r="F103" i="1"/>
  <c r="L197" i="1"/>
  <c r="Q42" i="1"/>
  <c r="O95" i="1"/>
  <c r="O61" i="1"/>
  <c r="O79" i="1"/>
  <c r="O16" i="1"/>
  <c r="O93" i="1"/>
  <c r="O50" i="1"/>
  <c r="O75" i="1"/>
  <c r="D102" i="1"/>
  <c r="O123" i="1"/>
  <c r="O22" i="1"/>
  <c r="O103" i="1"/>
  <c r="O126" i="1"/>
  <c r="O105" i="1"/>
  <c r="O85" i="1"/>
  <c r="O38" i="1"/>
  <c r="O89" i="1"/>
  <c r="O115" i="1"/>
  <c r="O80" i="1"/>
  <c r="O147" i="1"/>
  <c r="O47" i="1"/>
  <c r="O82" i="1"/>
  <c r="O116" i="1"/>
  <c r="O72" i="1"/>
  <c r="O35" i="1"/>
  <c r="O124" i="1"/>
  <c r="O34" i="1"/>
  <c r="O110" i="1"/>
  <c r="O109" i="1"/>
  <c r="O30" i="1"/>
  <c r="O40" i="1"/>
  <c r="O77" i="1"/>
  <c r="O86" i="1"/>
  <c r="O94" i="1"/>
  <c r="O113" i="1"/>
  <c r="O91" i="1"/>
  <c r="O97" i="1"/>
  <c r="O90" i="1"/>
  <c r="O107" i="1"/>
  <c r="O127" i="1"/>
  <c r="O101" i="1"/>
  <c r="O43" i="1"/>
  <c r="O144" i="1"/>
  <c r="N200" i="1"/>
  <c r="O31" i="1"/>
  <c r="O46" i="1"/>
  <c r="O131" i="1"/>
  <c r="N206" i="1"/>
  <c r="N203" i="1"/>
  <c r="Q48" i="1"/>
  <c r="N212" i="1"/>
  <c r="Q113" i="1"/>
  <c r="Q32" i="1"/>
  <c r="Q129" i="1"/>
  <c r="O129" i="1"/>
  <c r="Q120" i="1"/>
  <c r="O18" i="1"/>
  <c r="Q34" i="1"/>
  <c r="O119" i="1"/>
  <c r="O84" i="1"/>
  <c r="O23" i="1"/>
  <c r="O55" i="1"/>
  <c r="O2" i="1"/>
  <c r="O70" i="1"/>
  <c r="O52" i="1"/>
  <c r="O78" i="1"/>
  <c r="O141" i="1"/>
  <c r="O58" i="1"/>
  <c r="O120" i="1"/>
  <c r="O125" i="1"/>
  <c r="O24" i="1"/>
  <c r="O102" i="1"/>
  <c r="O122" i="1"/>
  <c r="O111" i="1"/>
  <c r="O11" i="1"/>
  <c r="Q28" i="1"/>
  <c r="Q108" i="1"/>
  <c r="O28" i="1"/>
  <c r="Q36" i="1"/>
  <c r="O137" i="1"/>
  <c r="O65" i="1"/>
  <c r="O118" i="1"/>
  <c r="Q45" i="1"/>
  <c r="O60" i="1"/>
  <c r="P207" i="1"/>
  <c r="O104" i="1"/>
  <c r="O66" i="1"/>
  <c r="O133" i="1"/>
  <c r="O87" i="1"/>
  <c r="O143" i="1"/>
  <c r="O100" i="1"/>
  <c r="O67" i="1"/>
  <c r="O45" i="1"/>
  <c r="O114" i="1"/>
  <c r="P204" i="1"/>
  <c r="O14" i="1"/>
  <c r="Q25" i="1"/>
  <c r="Q26" i="1"/>
  <c r="Q145" i="1"/>
  <c r="Q142" i="1"/>
  <c r="P212" i="1"/>
  <c r="O74" i="1"/>
  <c r="O32" i="1"/>
  <c r="O53" i="1"/>
  <c r="O140" i="1"/>
  <c r="O57" i="1"/>
  <c r="O39" i="1"/>
  <c r="P210" i="1"/>
  <c r="Q88" i="1"/>
  <c r="Q16" i="1"/>
  <c r="Q83" i="1"/>
  <c r="Q112" i="1"/>
  <c r="O112" i="1"/>
  <c r="Q121" i="1"/>
  <c r="O121" i="1"/>
  <c r="O37" i="1"/>
  <c r="O117" i="1"/>
  <c r="O33" i="1"/>
  <c r="O134" i="1"/>
  <c r="O27" i="1"/>
  <c r="O68" i="1"/>
  <c r="O128" i="1"/>
  <c r="O132" i="1"/>
  <c r="O73" i="1"/>
  <c r="O29" i="1"/>
  <c r="O54" i="1"/>
  <c r="O36" i="1"/>
  <c r="P206" i="1"/>
  <c r="P208" i="1"/>
  <c r="O69" i="1"/>
  <c r="O21" i="1"/>
  <c r="O81" i="1"/>
  <c r="P203" i="1"/>
  <c r="P201" i="1"/>
  <c r="P209" i="1"/>
  <c r="O142" i="1"/>
  <c r="Q76" i="1"/>
  <c r="O15" i="1"/>
  <c r="P213" i="1"/>
  <c r="Q135" i="1"/>
  <c r="O135" i="1"/>
  <c r="Q56" i="1"/>
  <c r="Q136" i="1"/>
  <c r="M207" i="1"/>
  <c r="Q51" i="1"/>
  <c r="Q44" i="1"/>
  <c r="Q206" i="1"/>
  <c r="O92" i="1"/>
  <c r="O88" i="1"/>
  <c r="O62" i="1"/>
  <c r="O49" i="1"/>
  <c r="Q63" i="1"/>
  <c r="Q6" i="1"/>
  <c r="O130" i="1"/>
  <c r="Q13" i="1"/>
  <c r="Q71" i="1"/>
  <c r="Q8" i="1"/>
  <c r="P200" i="1"/>
  <c r="P197" i="1"/>
  <c r="Q41" i="1"/>
  <c r="Q96" i="1"/>
  <c r="Q200" i="1"/>
  <c r="O3" i="1"/>
  <c r="Q7" i="1"/>
  <c r="Q19" i="1"/>
  <c r="Q207" i="1"/>
  <c r="Q4" i="1"/>
  <c r="O56" i="1"/>
  <c r="Q64" i="1"/>
  <c r="M210" i="1"/>
  <c r="L214" i="1"/>
  <c r="L205" i="1"/>
  <c r="O207" i="1"/>
  <c r="O12" i="1"/>
  <c r="L216" i="1"/>
  <c r="L202" i="1"/>
  <c r="O138" i="1"/>
  <c r="M206" i="1"/>
  <c r="N209" i="1"/>
  <c r="N201" i="1"/>
  <c r="O19" i="1"/>
  <c r="N213" i="1"/>
  <c r="L208" i="1"/>
  <c r="O206" i="1"/>
  <c r="O20" i="1"/>
  <c r="O10" i="1"/>
  <c r="N197" i="1"/>
  <c r="O42" i="1"/>
  <c r="L211" i="1"/>
  <c r="L217" i="1"/>
  <c r="N208" i="1"/>
  <c r="Q209" i="1"/>
  <c r="Q212" i="1"/>
  <c r="M212" i="1"/>
  <c r="N205" i="1"/>
  <c r="Q18" i="1"/>
  <c r="P205" i="1"/>
  <c r="P214" i="1"/>
  <c r="Q59" i="1"/>
  <c r="O210" i="1"/>
  <c r="P211" i="1"/>
  <c r="P217" i="1"/>
  <c r="M208" i="1"/>
  <c r="M203" i="1"/>
  <c r="O201" i="1"/>
  <c r="M201" i="1"/>
  <c r="N214" i="1"/>
  <c r="O51" i="1"/>
  <c r="N211" i="1"/>
  <c r="O63" i="1"/>
  <c r="M204" i="1"/>
  <c r="O204" i="1"/>
  <c r="Q204" i="1"/>
  <c r="O59" i="1"/>
  <c r="O213" i="1"/>
  <c r="Q210" i="1"/>
  <c r="Q211" i="1"/>
  <c r="O203" i="1"/>
  <c r="Q208" i="1"/>
  <c r="O136" i="1"/>
  <c r="Q201" i="1"/>
  <c r="Q202" i="1"/>
  <c r="O7" i="1"/>
  <c r="O208" i="1"/>
  <c r="Q203" i="1"/>
  <c r="O96" i="1"/>
  <c r="P216" i="1"/>
  <c r="P202" i="1"/>
  <c r="O71" i="1"/>
  <c r="Q49" i="1"/>
  <c r="Q197" i="1"/>
  <c r="Q213" i="1"/>
  <c r="Q214" i="1"/>
  <c r="M200" i="1"/>
  <c r="M213" i="1"/>
  <c r="O64" i="1"/>
  <c r="N217" i="1"/>
  <c r="O48" i="1"/>
  <c r="N216" i="1"/>
  <c r="L218" i="1"/>
  <c r="M197" i="1"/>
  <c r="O106" i="1"/>
  <c r="N202" i="1"/>
  <c r="O98" i="1"/>
  <c r="O212" i="1"/>
  <c r="M209" i="1"/>
  <c r="M211" i="1"/>
  <c r="O200" i="1"/>
  <c r="O8" i="1"/>
  <c r="O209" i="1"/>
  <c r="O211" i="1"/>
  <c r="P218" i="1"/>
  <c r="M217" i="1"/>
  <c r="M205" i="1"/>
  <c r="M202" i="1"/>
  <c r="O205" i="1"/>
  <c r="O217" i="1"/>
  <c r="O214" i="1"/>
  <c r="Q205" i="1"/>
  <c r="E216" i="1"/>
  <c r="H216" i="1"/>
  <c r="N218" i="1"/>
  <c r="E217" i="1"/>
  <c r="I217" i="1"/>
  <c r="Q216" i="1"/>
  <c r="Q217" i="1"/>
  <c r="O202" i="1"/>
  <c r="O197" i="1"/>
  <c r="M214" i="1"/>
  <c r="M216" i="1"/>
  <c r="O216" i="1"/>
  <c r="M218" i="1"/>
  <c r="H217" i="1"/>
  <c r="O218" i="1"/>
  <c r="I216" i="1"/>
  <c r="Q218" i="1"/>
</calcChain>
</file>

<file path=xl/sharedStrings.xml><?xml version="1.0" encoding="utf-8"?>
<sst xmlns="http://schemas.openxmlformats.org/spreadsheetml/2006/main" count="106945" uniqueCount="2483">
  <si>
    <t>Passenger</t>
  </si>
  <si>
    <t xml:space="preserve"> Huntly A2B service</t>
  </si>
  <si>
    <t xml:space="preserve"> distance on road in miles</t>
  </si>
  <si>
    <t>taxi fare in pounds</t>
  </si>
  <si>
    <t>cheapest flexible transport option</t>
  </si>
  <si>
    <t>TOTAL</t>
  </si>
  <si>
    <t>saving possible</t>
  </si>
  <si>
    <t>saving</t>
  </si>
  <si>
    <t>Service name</t>
  </si>
  <si>
    <t>Alford A2B dial-a-bus</t>
  </si>
  <si>
    <t>Central Buchan A2B service</t>
  </si>
  <si>
    <t>Fraserburgh A2B dial-a-bus: Rural Area</t>
  </si>
  <si>
    <t>Fraserburgh A2B dial-a-bus: Town Service</t>
  </si>
  <si>
    <t>Huntly A2B dial-a-bus</t>
  </si>
  <si>
    <t>Inverurie A2B dial-a-bus: Rural Area</t>
  </si>
  <si>
    <t>Inverurie A2B dial-a-bus: Town Service</t>
  </si>
  <si>
    <t>Oldmeldrum A2B dial-a-bus</t>
  </si>
  <si>
    <t>Peterhead A2B dial-a-bus: Monday</t>
  </si>
  <si>
    <t>Peterhead A2B dial-a-bus: Tuesday</t>
  </si>
  <si>
    <t>Peterhead A2B dial-a-bus: Wednesday and Thursday</t>
  </si>
  <si>
    <t>Peterhead A2B dial-a-bus: Friday</t>
  </si>
  <si>
    <t>Turriff A2B service</t>
  </si>
  <si>
    <t>Westhill A2B dial-a-bus</t>
  </si>
  <si>
    <t>M for Moray Keith service</t>
  </si>
  <si>
    <t>M for Moray Forres service</t>
  </si>
  <si>
    <t>M for Moray Elgin service</t>
  </si>
  <si>
    <t>M for Moray Speyside service</t>
  </si>
  <si>
    <t>M for Moray Buckie service</t>
  </si>
  <si>
    <t>Banffshire Partnership Dial a Bus</t>
  </si>
  <si>
    <t>Service description</t>
  </si>
  <si>
    <t>Alford area wheelchair accessible on-demand bus</t>
  </si>
  <si>
    <t>Buchan area wheelchair accessible on-demand bus</t>
  </si>
  <si>
    <t>Fraserburgh area wheelchair accessible on-demand bus</t>
  </si>
  <si>
    <t>Huntly area wheelchair accessible on-demand bus</t>
  </si>
  <si>
    <t>Inverurie area wheelchair accessible on-demand bus</t>
  </si>
  <si>
    <t>Oldmeldrum area wheelchair accessible on-demand bus</t>
  </si>
  <si>
    <t>Peterhead area wheelchair accessible on-demand bus</t>
  </si>
  <si>
    <t>Turriff area wheelchair accessible on-demand bus</t>
  </si>
  <si>
    <t>Westhill area wheelchair accessible on-demand bus</t>
  </si>
  <si>
    <t>Keith area wheelchair accessible on-demand bus</t>
  </si>
  <si>
    <t>Forres area wheelchair accessible on-demand bus</t>
  </si>
  <si>
    <t>Elgin area wheelchair accessible on-demand bus</t>
  </si>
  <si>
    <t>Speyside area wheelchair accessible on-demand bus</t>
  </si>
  <si>
    <t>Buckie area wheelchair accessible on-demand bus</t>
  </si>
  <si>
    <t>Banffshire wheelchair accessible service</t>
  </si>
  <si>
    <t>Operator</t>
  </si>
  <si>
    <t>Stagecoach Bluebird</t>
  </si>
  <si>
    <t>Classy Taxis</t>
  </si>
  <si>
    <t>Aberdeenshire Council</t>
  </si>
  <si>
    <t>Bains Chauffeur Drive</t>
  </si>
  <si>
    <t>Moray Council</t>
  </si>
  <si>
    <t>Banffshire Partnership</t>
  </si>
  <si>
    <t>Operating hrs</t>
  </si>
  <si>
    <t>0830-1300 Wed and Fri</t>
  </si>
  <si>
    <t>0800-1830 Mon-Sat</t>
  </si>
  <si>
    <t>1000-1345 Mon-Fri</t>
  </si>
  <si>
    <t>1000-1215, 1245-1430 Tues + Thurs</t>
  </si>
  <si>
    <t>0930-1500 Mon-Fri</t>
  </si>
  <si>
    <t>1000-1415, Mon + Wed + Fri</t>
  </si>
  <si>
    <t>1000-1415 Tues + Thurs</t>
  </si>
  <si>
    <t>0915-1130 Tues + Wed</t>
  </si>
  <si>
    <t>0945-1345 Mon</t>
  </si>
  <si>
    <t>0945-1345 Tues</t>
  </si>
  <si>
    <t>0945-1345 Wed + Thurs</t>
  </si>
  <si>
    <t>0945-1345 Fri</t>
  </si>
  <si>
    <t>0930-1450 Mon-Fri</t>
  </si>
  <si>
    <t>0900-1700 Mon-Fri</t>
  </si>
  <si>
    <t>0900-1415 Mon-Fri</t>
  </si>
  <si>
    <t>0800-1700 Mon-Fri</t>
  </si>
  <si>
    <t>0915-1430 Mon-Fri</t>
  </si>
  <si>
    <t>0900-1430 and 1600-1800 Mon-Fri</t>
  </si>
  <si>
    <t>0900-1430 Mon-Fri</t>
  </si>
  <si>
    <t>0900-1600</t>
  </si>
  <si>
    <t>PASSENGER ELIGIBILITY</t>
  </si>
  <si>
    <t>No restrictions</t>
  </si>
  <si>
    <t>No restrictions.</t>
  </si>
  <si>
    <t>Those unable to access regular public transport</t>
  </si>
  <si>
    <t>Unable to use regular public transport, disabled.</t>
  </si>
  <si>
    <t>Unable to use regular public transport</t>
  </si>
  <si>
    <t>FARE STRUCTURE</t>
  </si>
  <si>
    <t>Fare charged?</t>
  </si>
  <si>
    <t>Yes</t>
  </si>
  <si>
    <t>No</t>
  </si>
  <si>
    <t>Y</t>
  </si>
  <si>
    <t>From-To (miles), type, amount</t>
  </si>
  <si>
    <t>0-3, flat, 1.6</t>
  </si>
  <si>
    <t>0-2, flat, 1.55</t>
  </si>
  <si>
    <t>0-2, flat 1.5</t>
  </si>
  <si>
    <t>3+, rate, 0.38</t>
  </si>
  <si>
    <t>2-13, rate, 0.6</t>
  </si>
  <si>
    <t>2-5, rate 0.6</t>
  </si>
  <si>
    <t>13+, flat, 7.1</t>
  </si>
  <si>
    <t>13+, flat, 7.14</t>
  </si>
  <si>
    <t>5-15, rate 0.2</t>
  </si>
  <si>
    <t>15+, flat 5.50</t>
  </si>
  <si>
    <t>Return fare multiplier</t>
  </si>
  <si>
    <t>discount % for over 60s</t>
  </si>
  <si>
    <t>discount % for 16 and under</t>
  </si>
  <si>
    <t>discount % for 17-25</t>
  </si>
  <si>
    <t>discount % for disabled</t>
  </si>
  <si>
    <t>escorts charged a fare?</t>
  </si>
  <si>
    <t>charges dead mileage?</t>
  </si>
  <si>
    <t>SURCHARGES</t>
  </si>
  <si>
    <t>OPERATING OUTSIDE USUAL AREA</t>
  </si>
  <si>
    <t>0-1 mile, flat rate</t>
  </si>
  <si>
    <t>N/A</t>
  </si>
  <si>
    <t>1-2 miles, flat rate</t>
  </si>
  <si>
    <t>2-3 miles, flat rate</t>
  </si>
  <si>
    <t>3-4 miles, flat rate</t>
  </si>
  <si>
    <t>4-5 miles, flat rate</t>
  </si>
  <si>
    <t>5-10 miles, per mile above 5</t>
  </si>
  <si>
    <t>10-20 miles, flat rate</t>
  </si>
  <si>
    <t>10-20 miles, per mile above 10</t>
  </si>
  <si>
    <t>20+ miles, flat rate</t>
  </si>
  <si>
    <t>20+ miles, per mile above 20</t>
  </si>
  <si>
    <t>OPERATING OUTSIDE USUAL ELIGIBILITY</t>
  </si>
  <si>
    <t>Under 16</t>
  </si>
  <si>
    <t>17-21</t>
  </si>
  <si>
    <t>22-54</t>
  </si>
  <si>
    <t>55-59</t>
  </si>
  <si>
    <t>60+</t>
  </si>
  <si>
    <t>Able bodied</t>
  </si>
  <si>
    <t>Unable to use public transport due to mobility</t>
  </si>
  <si>
    <t>Disabled- wheelchair user</t>
  </si>
  <si>
    <t>Disabled- other</t>
  </si>
  <si>
    <t>Health appointment</t>
  </si>
  <si>
    <t>Social care</t>
  </si>
  <si>
    <t>Shopping</t>
  </si>
  <si>
    <t>Leisure/visiting friends</t>
  </si>
  <si>
    <t>School/education</t>
  </si>
  <si>
    <t>Work/commuting</t>
  </si>
  <si>
    <t>Other</t>
  </si>
  <si>
    <t>OPERATING OUTSIDE USUAL TIMES</t>
  </si>
  <si>
    <t>Start 0.5 hrs earlier</t>
  </si>
  <si>
    <t>Start 1 hr earlier</t>
  </si>
  <si>
    <t>Start 1.5 hrs earlier</t>
  </si>
  <si>
    <t>Finish 0.5 hrs later</t>
  </si>
  <si>
    <t>Finish 1 hr later</t>
  </si>
  <si>
    <t>Finish 1.5 hrs later</t>
  </si>
  <si>
    <r>
      <t xml:space="preserve">OPERATING OUTSIDE USUAL AREA </t>
    </r>
    <r>
      <rPr>
        <b/>
        <sz val="11"/>
        <color theme="1"/>
        <rFont val="Calibri"/>
        <family val="2"/>
        <scheme val="minor"/>
      </rPr>
      <t>and</t>
    </r>
    <r>
      <rPr>
        <sz val="11"/>
        <color theme="1"/>
        <rFont val="Calibri"/>
        <family val="2"/>
        <scheme val="minor"/>
      </rPr>
      <t xml:space="preserve"> OUTSIDE USUAL TIMES</t>
    </r>
  </si>
  <si>
    <t>OPERATING OUTSIDE USUAL AREA within USUAL TIMES</t>
  </si>
  <si>
    <t>09:30-11:30 and 1:30 to 3:30  Mon-Fri</t>
  </si>
  <si>
    <t>Local CT provider</t>
  </si>
  <si>
    <t xml:space="preserve"> South_West and North_West</t>
  </si>
  <si>
    <t xml:space="preserve"> 2.7 - 20.5</t>
  </si>
  <si>
    <t xml:space="preserve"> 3.0 - 20.5</t>
  </si>
  <si>
    <t xml:space="preserve"> 0 - 20.5</t>
  </si>
  <si>
    <t xml:space="preserve"> North_West</t>
  </si>
  <si>
    <t xml:space="preserve"> surcharge</t>
  </si>
  <si>
    <t xml:space="preserve"> Shortest distance(o-d)</t>
  </si>
  <si>
    <t xml:space="preserve"> Amount</t>
  </si>
  <si>
    <t xml:space="preserve"> Direction</t>
  </si>
  <si>
    <t xml:space="preserve"> </t>
  </si>
  <si>
    <t xml:space="preserve"> N/A</t>
  </si>
  <si>
    <t xml:space="preserve"> South_West</t>
  </si>
  <si>
    <t xml:space="preserve"> South_East</t>
  </si>
  <si>
    <t xml:space="preserve"> 0 - 8.0</t>
  </si>
  <si>
    <t xml:space="preserve"> 29.1 - 20.5</t>
  </si>
  <si>
    <t xml:space="preserve"> 18.9 - 20.5</t>
  </si>
  <si>
    <t xml:space="preserve"> 17.7 - 20.5</t>
  </si>
  <si>
    <t xml:space="preserve"> 8.7 - 9.6</t>
  </si>
  <si>
    <t xml:space="preserve"> 9.2 - 20.5</t>
  </si>
  <si>
    <t xml:space="preserve"> 3.5 - 20.5</t>
  </si>
  <si>
    <t xml:space="preserve"> 7.7 - 20.5</t>
  </si>
  <si>
    <t xml:space="preserve"> 8.4 - 20.5</t>
  </si>
  <si>
    <t xml:space="preserve"> 2.1 - 20.5</t>
  </si>
  <si>
    <t xml:space="preserve"> North_West and South_West</t>
  </si>
  <si>
    <t xml:space="preserve"> 8.8 - 9.6</t>
  </si>
  <si>
    <t xml:space="preserve"> 9.3 - 20.5</t>
  </si>
  <si>
    <t xml:space="preserve"> 8.9 - 20.5</t>
  </si>
  <si>
    <t xml:space="preserve"> 8.6 - 20.5</t>
  </si>
  <si>
    <t xml:space="preserve"> 8.7 - 20.5</t>
  </si>
  <si>
    <t xml:space="preserve"> 2.6 - 20.5</t>
  </si>
  <si>
    <t xml:space="preserve"> 8.8 - 20.5</t>
  </si>
  <si>
    <t xml:space="preserve"> 20.0 - 20.5</t>
  </si>
  <si>
    <t xml:space="preserve"> 24.7 - 20.5</t>
  </si>
  <si>
    <t xml:space="preserve"> 19.4 - 20.5</t>
  </si>
  <si>
    <t xml:space="preserve"> 19.5 - 20.5</t>
  </si>
  <si>
    <t xml:space="preserve"> 19.2 - 20.5</t>
  </si>
  <si>
    <t xml:space="preserve"> 19.7 - 20.5</t>
  </si>
  <si>
    <t xml:space="preserve"> 19.3 - 20.5</t>
  </si>
  <si>
    <t xml:space="preserve"> 19.1 - 20.5</t>
  </si>
  <si>
    <t xml:space="preserve"> 19.9 - 20.5</t>
  </si>
  <si>
    <t xml:space="preserve"> 31.1 - 30.4</t>
  </si>
  <si>
    <t xml:space="preserve"> 31.1 - 20.5</t>
  </si>
  <si>
    <t xml:space="preserve"> 28.8 - 20.5</t>
  </si>
  <si>
    <t xml:space="preserve"> 31.0 - 20.5</t>
  </si>
  <si>
    <t xml:space="preserve"> 31.6 - 20.5</t>
  </si>
  <si>
    <t xml:space="preserve"> 29.6 - 20.5</t>
  </si>
  <si>
    <t xml:space="preserve"> 31.2 - 20.5</t>
  </si>
  <si>
    <t xml:space="preserve"> 31.8 - 20.5</t>
  </si>
  <si>
    <t xml:space="preserve"> 30.8 - 20.5</t>
  </si>
  <si>
    <t xml:space="preserve"> 30.6 - 20.5</t>
  </si>
  <si>
    <t xml:space="preserve"> 31.4 - 20.5</t>
  </si>
  <si>
    <t xml:space="preserve"> 31.2 - 30.4</t>
  </si>
  <si>
    <t xml:space="preserve"> 31.4 - 30.4</t>
  </si>
  <si>
    <t xml:space="preserve"> 31.9 - 20.5</t>
  </si>
  <si>
    <t xml:space="preserve"> 30.4 - 20.5</t>
  </si>
  <si>
    <t xml:space="preserve"> 31.5 - 20.5</t>
  </si>
  <si>
    <t xml:space="preserve"> 31.3 - 20.5</t>
  </si>
  <si>
    <t xml:space="preserve"> 34.1 - 20.5</t>
  </si>
  <si>
    <t xml:space="preserve"> 12.0 - 20.5</t>
  </si>
  <si>
    <t xml:space="preserve"> 20.6 - 20.5</t>
  </si>
  <si>
    <t xml:space="preserve"> 12.1 - 20.5</t>
  </si>
  <si>
    <t xml:space="preserve"> 12.4 - 20.5</t>
  </si>
  <si>
    <t xml:space="preserve"> 12.9 - 20.5</t>
  </si>
  <si>
    <t xml:space="preserve"> 20.2 - 20.5</t>
  </si>
  <si>
    <t xml:space="preserve"> 20.1 - 20.5</t>
  </si>
  <si>
    <t xml:space="preserve"> 18.8 - 20.5</t>
  </si>
  <si>
    <t xml:space="preserve"> 19.8 - 20.5</t>
  </si>
  <si>
    <t xml:space="preserve"> 19.6 - 20.5</t>
  </si>
  <si>
    <t xml:space="preserve"> 20.3 - 20.5</t>
  </si>
  <si>
    <t xml:space="preserve"> 20.5 - 20.5</t>
  </si>
  <si>
    <t xml:space="preserve"> 20.4 - 20.5</t>
  </si>
  <si>
    <t xml:space="preserve"> 20.8 - 20.5</t>
  </si>
  <si>
    <t xml:space="preserve"> 18.7 - 20.5</t>
  </si>
  <si>
    <t xml:space="preserve"> 21.1 - 20.5</t>
  </si>
  <si>
    <t xml:space="preserve"> 19.0 - 20.5</t>
  </si>
  <si>
    <t xml:space="preserve"> 7.5 - 8.0</t>
  </si>
  <si>
    <t xml:space="preserve"> 7.9 - 20.5</t>
  </si>
  <si>
    <t xml:space="preserve"> 8.1 - 20.5</t>
  </si>
  <si>
    <t xml:space="preserve"> 8.0 - 20.5</t>
  </si>
  <si>
    <t xml:space="preserve"> 7.4 - 8.0</t>
  </si>
  <si>
    <t xml:space="preserve"> 6.1 - 20.5</t>
  </si>
  <si>
    <t xml:space="preserve"> 7.1 - 20.5</t>
  </si>
  <si>
    <t xml:space="preserve"> 6.7 - 20.5</t>
  </si>
  <si>
    <t xml:space="preserve"> 4.9 - 20.5</t>
  </si>
  <si>
    <t xml:space="preserve"> 8.0 - 8.0</t>
  </si>
  <si>
    <t xml:space="preserve"> 4.9 - 8.0</t>
  </si>
  <si>
    <t xml:space="preserve"> 7.3 - 20.5</t>
  </si>
  <si>
    <t xml:space="preserve"> 7.0 - 20.5</t>
  </si>
  <si>
    <t xml:space="preserve"> 7.4 - 20.5</t>
  </si>
  <si>
    <t xml:space="preserve"> 7.2 - 20.5</t>
  </si>
  <si>
    <t xml:space="preserve"> 6.2 - 20.5</t>
  </si>
  <si>
    <t xml:space="preserve"> 7.3 - 8.0</t>
  </si>
  <si>
    <t xml:space="preserve"> 7.8 - 20.5</t>
  </si>
  <si>
    <t xml:space="preserve"> 6.9 - 20.5</t>
  </si>
  <si>
    <t xml:space="preserve"> 7.6 - 20.5</t>
  </si>
  <si>
    <t xml:space="preserve"> OT</t>
  </si>
  <si>
    <t xml:space="preserve"> Surcharge</t>
  </si>
  <si>
    <t>BASE FARE</t>
  </si>
  <si>
    <t>TOTAL FARE</t>
  </si>
  <si>
    <t>OAOUT</t>
  </si>
  <si>
    <t>OAWUT</t>
  </si>
  <si>
    <t>OT</t>
  </si>
  <si>
    <t>Relaxation distance in miles</t>
  </si>
  <si>
    <t>Relaxation time (hrs)</t>
  </si>
  <si>
    <t>Relaxation ratio (distance/time)</t>
  </si>
  <si>
    <t>Base fare</t>
  </si>
  <si>
    <t>Operating area surcharge</t>
  </si>
  <si>
    <t>Operating time surcharge</t>
  </si>
  <si>
    <t>possible with cutoff</t>
  </si>
  <si>
    <t>savings with cutoff</t>
  </si>
  <si>
    <t>Huntly A2B service</t>
  </si>
  <si>
    <t>M for Moray - Buckie service</t>
  </si>
  <si>
    <t>M for Moray - Forres service</t>
  </si>
  <si>
    <t>M for Moray - Keith service</t>
  </si>
  <si>
    <t>M for Moray - Speyside service</t>
  </si>
  <si>
    <t>M for Moray - Elgin service</t>
  </si>
  <si>
    <t>DISTANCES</t>
  </si>
  <si>
    <t>BDW1_Monday_outward</t>
  </si>
  <si>
    <t>BDW3_Monday_outward</t>
  </si>
  <si>
    <t>BDW1_Tuesday_outward</t>
  </si>
  <si>
    <t>BDW3_Tuesday_outward</t>
  </si>
  <si>
    <t>BDW4_Tuesday_outward</t>
  </si>
  <si>
    <t>BDW5_Tuesday_outward</t>
  </si>
  <si>
    <t>BDW5_Tuesday_return</t>
  </si>
  <si>
    <t>BDW11_Tuesday_outward</t>
  </si>
  <si>
    <t>BDW11_Tuesday_return</t>
  </si>
  <si>
    <t>BDW1_Wednesday_outward</t>
  </si>
  <si>
    <t>BDW1_Wednesday_return</t>
  </si>
  <si>
    <t>BDW2_Wednesday_outward</t>
  </si>
  <si>
    <t>BDW3_Wednesday_outward</t>
  </si>
  <si>
    <t>BDW5_Wednesday_outward</t>
  </si>
  <si>
    <t>BDW11_Wednesday_outward</t>
  </si>
  <si>
    <t>BDW11_Wednesday_return</t>
  </si>
  <si>
    <t>BDW1_Thursday_outward</t>
  </si>
  <si>
    <t>BDW1_Thursday_return</t>
  </si>
  <si>
    <t>BDW2_Thursday_outward</t>
  </si>
  <si>
    <t>BDW3_Thursday_outward</t>
  </si>
  <si>
    <t>BDW3_Thursday_return</t>
  </si>
  <si>
    <t>BDW9_Thursday_outward</t>
  </si>
  <si>
    <t>BDW5_Friday_outward</t>
  </si>
  <si>
    <t>BDW5_Friday_return</t>
  </si>
  <si>
    <t>BW5_Monday_outward</t>
  </si>
  <si>
    <t>BW10_Monday_outward</t>
  </si>
  <si>
    <t>BW1_Tuesday_outward</t>
  </si>
  <si>
    <t>BW5_Tuesday_outward</t>
  </si>
  <si>
    <t>BW5_Tuesday_return</t>
  </si>
  <si>
    <t>BW6_Tuesday_outward</t>
  </si>
  <si>
    <t>BW9_Tuesday_outward</t>
  </si>
  <si>
    <t>BW11_Tuesday_return</t>
  </si>
  <si>
    <t>BW2_Wednesday_outward</t>
  </si>
  <si>
    <t>BW3_Wednesday_outward</t>
  </si>
  <si>
    <t>BW6_Wednesday_outward</t>
  </si>
  <si>
    <t>BW9_Wednesday_outward</t>
  </si>
  <si>
    <t>BW9_Wednesday_return</t>
  </si>
  <si>
    <t>BW5_Thursday_outward</t>
  </si>
  <si>
    <t>BW5_Thursday_return</t>
  </si>
  <si>
    <t>BW7_Thursday_outward</t>
  </si>
  <si>
    <t>BW8_Thursday_outward</t>
  </si>
  <si>
    <t>BW10_Thursday_outward</t>
  </si>
  <si>
    <t>BW10_Thursday_return</t>
  </si>
  <si>
    <t>BW1_Friday_outward</t>
  </si>
  <si>
    <t>BW2_Friday_outward</t>
  </si>
  <si>
    <t>BW3_Friday_outward</t>
  </si>
  <si>
    <t>BW5_Friday_outward</t>
  </si>
  <si>
    <t>BW5_Friday_return</t>
  </si>
  <si>
    <t>BW6_Friday_outward</t>
  </si>
  <si>
    <t>BW6_Friday_return</t>
  </si>
  <si>
    <t>BW7_Friday_outward</t>
  </si>
  <si>
    <t>BW7_Friday_return</t>
  </si>
  <si>
    <t>BW8_Friday_outward</t>
  </si>
  <si>
    <t>BW8_Friday_return</t>
  </si>
  <si>
    <t>ECNW10_Monday_return</t>
  </si>
  <si>
    <t>ECNW8_Tuesday_return</t>
  </si>
  <si>
    <t>ECNW10_Tuesday_return</t>
  </si>
  <si>
    <t>ECNW7_Thursday_return</t>
  </si>
  <si>
    <t>ECNW7_Friday_return</t>
  </si>
  <si>
    <t>ECNW9_Friday_return</t>
  </si>
  <si>
    <t>ECNW10_Friday_return</t>
  </si>
  <si>
    <t>ECNW12_Friday_return</t>
  </si>
  <si>
    <t>ECNW16_Friday_return</t>
  </si>
  <si>
    <t>ECSW7_Tuesday_return</t>
  </si>
  <si>
    <t>ECSW12_Tuesday_return</t>
  </si>
  <si>
    <t>ECSW5_Wednesday_return</t>
  </si>
  <si>
    <t>ECSW7_Wednesday_return</t>
  </si>
  <si>
    <t>ECSW14_Wednesday_return</t>
  </si>
  <si>
    <t>ECSW14_Friday_return</t>
  </si>
  <si>
    <t>FLW1_Monday_return</t>
  </si>
  <si>
    <t>FLW3_Monday_outward</t>
  </si>
  <si>
    <t>FLW3_Monday_return</t>
  </si>
  <si>
    <t>FLW3_Tuesday_outward</t>
  </si>
  <si>
    <t>FLW4_Tuesday_outward</t>
  </si>
  <si>
    <t>FLW5_Tuesday_return</t>
  </si>
  <si>
    <t>FLW3_Wednesday_outward</t>
  </si>
  <si>
    <t>FLW4_Thursday_outward</t>
  </si>
  <si>
    <t>FLW4_Thursday_return</t>
  </si>
  <si>
    <t>FLW1_Friday_outward</t>
  </si>
  <si>
    <t>FLW1_Friday_return</t>
  </si>
  <si>
    <t>FLW2_Friday_outward</t>
  </si>
  <si>
    <t>FLW2_Friday_return</t>
  </si>
  <si>
    <t>FLW4_Friday_outward</t>
  </si>
  <si>
    <t>FLW4_Friday_return</t>
  </si>
  <si>
    <t>FW3_Monday_outward</t>
  </si>
  <si>
    <t>FW5_Monday_outward</t>
  </si>
  <si>
    <t>FW7_Monday_outward</t>
  </si>
  <si>
    <t>FW10_Monday_outward</t>
  </si>
  <si>
    <t>FW12_Monday_outward</t>
  </si>
  <si>
    <t>FW1_Tuesday_outward</t>
  </si>
  <si>
    <t>FW1_Tuesday_return</t>
  </si>
  <si>
    <t>FW2_Tuesday_outward</t>
  </si>
  <si>
    <t>FW3_Tuesday_outward</t>
  </si>
  <si>
    <t>FW4_Tuesday_outward</t>
  </si>
  <si>
    <t>FW4_Tuesday_return</t>
  </si>
  <si>
    <t>FW5_Tuesday_outward</t>
  </si>
  <si>
    <t>FW6_Tuesday_outward</t>
  </si>
  <si>
    <t>FW7_Tuesday_outward</t>
  </si>
  <si>
    <t>FW7_Tuesday_return</t>
  </si>
  <si>
    <t>FW8_Tuesday_outward</t>
  </si>
  <si>
    <t>FW10_Tuesday_outward</t>
  </si>
  <si>
    <t>FW10_Tuesday_return</t>
  </si>
  <si>
    <t>FW11_Tuesday_outward</t>
  </si>
  <si>
    <t>FW1_Wednesday_outward</t>
  </si>
  <si>
    <t>FW2_Wednesday_outward</t>
  </si>
  <si>
    <t>FW3_Wednesday_outward</t>
  </si>
  <si>
    <t>FW5_Wednesday_outward</t>
  </si>
  <si>
    <t>FW5_Wednesday_return</t>
  </si>
  <si>
    <t>FW6_Wednesday_outward</t>
  </si>
  <si>
    <t>FW9_Wednesday_outward</t>
  </si>
  <si>
    <t>FW9_Wednesday_return</t>
  </si>
  <si>
    <t>FW10_Wednesday_outward</t>
  </si>
  <si>
    <t>FW10_Wednesday_return</t>
  </si>
  <si>
    <t>FW13_Wednesday_outward</t>
  </si>
  <si>
    <t>FW5_Thursday_outward</t>
  </si>
  <si>
    <t>FW6_Thursday_outward</t>
  </si>
  <si>
    <t>FW6_Thursday_return</t>
  </si>
  <si>
    <t>FW7_Thursday_outward</t>
  </si>
  <si>
    <t>FW8_Thursday_outward</t>
  </si>
  <si>
    <t>FW8_Thursday_return</t>
  </si>
  <si>
    <t>FW10_Thursday_outward</t>
  </si>
  <si>
    <t>FW13_Thursday_outward</t>
  </si>
  <si>
    <t>FW1_Friday_outward</t>
  </si>
  <si>
    <t>FW2_Friday_outward</t>
  </si>
  <si>
    <t>FW3_Friday_outward</t>
  </si>
  <si>
    <t>FW5_Friday_outward</t>
  </si>
  <si>
    <t>FW5_Friday_return</t>
  </si>
  <si>
    <t>FW7_Friday_outward</t>
  </si>
  <si>
    <t>FW9_Friday_outward</t>
  </si>
  <si>
    <t>FW11_Friday_outward</t>
  </si>
  <si>
    <t>HLW8_Monday_return</t>
  </si>
  <si>
    <t>HLW3_Wednesday_return</t>
  </si>
  <si>
    <t>HLW1_Thursday_return</t>
  </si>
  <si>
    <t>HLW5_Thursday_return</t>
  </si>
  <si>
    <t>HLW3_Friday_return</t>
  </si>
  <si>
    <t>HLW6_Friday_return</t>
  </si>
  <si>
    <t>KCW1_Monday_outward</t>
  </si>
  <si>
    <t>KCW2_Monday_outward</t>
  </si>
  <si>
    <t>KCW2_Monday_return</t>
  </si>
  <si>
    <t>KCW3_Monday_outward</t>
  </si>
  <si>
    <t>KCW4_Monday_outward</t>
  </si>
  <si>
    <t>KCW7_Monday_outward</t>
  </si>
  <si>
    <t>KCW8_Monday_outward</t>
  </si>
  <si>
    <t>KCW10_Monday_outward</t>
  </si>
  <si>
    <t>KCW13_Monday_outward</t>
  </si>
  <si>
    <t>KCW13_Monday_return</t>
  </si>
  <si>
    <t>KCW1_Tuesday_outward</t>
  </si>
  <si>
    <t>KCW1_Tuesday_return</t>
  </si>
  <si>
    <t>KCW2_Tuesday_outward</t>
  </si>
  <si>
    <t>KCW2_Tuesday_return</t>
  </si>
  <si>
    <t>KCW5_Tuesday_outward</t>
  </si>
  <si>
    <t>KCW7_Tuesday_outward</t>
  </si>
  <si>
    <t>KCW7_Tuesday_return</t>
  </si>
  <si>
    <t>KCW10_Tuesday_outward</t>
  </si>
  <si>
    <t>KCW1_Wednesday_outward</t>
  </si>
  <si>
    <t>KCW1_Wednesday_return</t>
  </si>
  <si>
    <t>KCW6_Wednesday_outward</t>
  </si>
  <si>
    <t>KCW7_Wednesday_outward</t>
  </si>
  <si>
    <t>KCW7_Wednesday_return</t>
  </si>
  <si>
    <t>KCW8_Wednesday_outward</t>
  </si>
  <si>
    <t>KCW9_Wednesday_outward</t>
  </si>
  <si>
    <t>KCW9_Wednesday_return</t>
  </si>
  <si>
    <t>KCW11_Wednesday_outward</t>
  </si>
  <si>
    <t>KCW13_Wednesday_outward</t>
  </si>
  <si>
    <t>KCW13_Wednesday_return</t>
  </si>
  <si>
    <t>KCW2_Thursday_outward</t>
  </si>
  <si>
    <t>KCW2_Thursday_return</t>
  </si>
  <si>
    <t>KCW3_Thursday_outward</t>
  </si>
  <si>
    <t>KCW5_Thursday_outward</t>
  </si>
  <si>
    <t>KCW6_Thursday_outward</t>
  </si>
  <si>
    <t>KCW7_Thursday_outward</t>
  </si>
  <si>
    <t>KCW9_Thursday_outward</t>
  </si>
  <si>
    <t>KCW13_Thursday_outward</t>
  </si>
  <si>
    <t>KCW1_Friday_outward</t>
  </si>
  <si>
    <t>KCW3_Friday_outward</t>
  </si>
  <si>
    <t>KCW3_Friday_return</t>
  </si>
  <si>
    <t>KCW4_Friday_outward</t>
  </si>
  <si>
    <t>KCW5_Friday_outward</t>
  </si>
  <si>
    <t>KCW6_Friday_outward</t>
  </si>
  <si>
    <t>KCW7_Friday_outward</t>
  </si>
  <si>
    <t>KCW7_Friday_return</t>
  </si>
  <si>
    <t>KCW9_Friday_return</t>
  </si>
  <si>
    <t>KCW13_Friday_outward</t>
  </si>
  <si>
    <t>SGW3_Monday_outward</t>
  </si>
  <si>
    <t>SGW3_Tuesday_outward</t>
  </si>
  <si>
    <t>SGW2_Wednesday_outward</t>
  </si>
  <si>
    <t>SGW3_Wednesday_outward</t>
  </si>
  <si>
    <t>SGW1_Thursday_outward</t>
  </si>
  <si>
    <t>SGW1_Thursday_return</t>
  </si>
  <si>
    <t>SGW2_Thursday_outward</t>
  </si>
  <si>
    <t>SGW2_Thursday_return</t>
  </si>
  <si>
    <t>SGW3_Thursday_outward</t>
  </si>
  <si>
    <t>SGW3_Thursday_return</t>
  </si>
  <si>
    <t>SGW1_Friday_outward</t>
  </si>
  <si>
    <t>TOTALS</t>
  </si>
  <si>
    <t>SGW4_Friday_return</t>
  </si>
  <si>
    <t>SGW4_Friday_outward</t>
  </si>
  <si>
    <t>SGW3_Friday_return</t>
  </si>
  <si>
    <t>SGW3_Friday_outward</t>
  </si>
  <si>
    <t>SGW2_Friday_return</t>
  </si>
  <si>
    <t>SGW2_Friday_outward</t>
  </si>
  <si>
    <t>SGW1_Friday_return</t>
  </si>
  <si>
    <t>SGW4_Thursday_return</t>
  </si>
  <si>
    <t>SGW4_Thursday_outward</t>
  </si>
  <si>
    <t>SGW4_Wednesday_return</t>
  </si>
  <si>
    <t>SGW4_Wednesday_outward</t>
  </si>
  <si>
    <t>SGW3_Wednesday_return</t>
  </si>
  <si>
    <t>SGW2_Wednesday_return</t>
  </si>
  <si>
    <t>SGW1_Wednesday_return</t>
  </si>
  <si>
    <t>SGW1_Wednesday_outward</t>
  </si>
  <si>
    <t>SGW4_Tuesday_return</t>
  </si>
  <si>
    <t>SGW4_Tuesday_outward</t>
  </si>
  <si>
    <t>SGW3_Tuesday_return</t>
  </si>
  <si>
    <t>SGW2_Tuesday_return</t>
  </si>
  <si>
    <t>SGW2_Tuesday_outward</t>
  </si>
  <si>
    <t>SGW1_Tuesday_return</t>
  </si>
  <si>
    <t>SGW1_Tuesday_outward</t>
  </si>
  <si>
    <t>SGW4_Monday_return</t>
  </si>
  <si>
    <t>SGW4_Monday_outward</t>
  </si>
  <si>
    <t>SGW3_Monday_return</t>
  </si>
  <si>
    <t>SGW2_Monday_return</t>
  </si>
  <si>
    <t>SGW2_Monday_outward</t>
  </si>
  <si>
    <t>SGW1_Monday_return</t>
  </si>
  <si>
    <t>SGW1_Monday_outward</t>
  </si>
  <si>
    <t>KCW13_Friday_return</t>
  </si>
  <si>
    <t>KCW12_Friday_return</t>
  </si>
  <si>
    <t>KCW12_Friday_outward</t>
  </si>
  <si>
    <t>KCW11_Friday_return</t>
  </si>
  <si>
    <t>KCW11_Friday_outward</t>
  </si>
  <si>
    <t>KCW10_Friday_return</t>
  </si>
  <si>
    <t>KCW10_Friday_outward</t>
  </si>
  <si>
    <t>KCW9_Friday_outward</t>
  </si>
  <si>
    <t>KCW8_Friday_return</t>
  </si>
  <si>
    <t>KCW8_Friday_outward</t>
  </si>
  <si>
    <t>KCW6_Friday_return</t>
  </si>
  <si>
    <t>KCW5_Friday_return</t>
  </si>
  <si>
    <t>KCW4_Friday_return</t>
  </si>
  <si>
    <t>KCW2_Friday_return</t>
  </si>
  <si>
    <t>KCW2_Friday_outward</t>
  </si>
  <si>
    <t>KCW1_Friday_return</t>
  </si>
  <si>
    <t>KCW13_Thursday_return</t>
  </si>
  <si>
    <t>KCW12_Thursday_return</t>
  </si>
  <si>
    <t>KCW12_Thursday_outward</t>
  </si>
  <si>
    <t>KCW11_Thursday_return</t>
  </si>
  <si>
    <t>KCW11_Thursday_outward</t>
  </si>
  <si>
    <t>KCW10_Thursday_return</t>
  </si>
  <si>
    <t>KCW10_Thursday_outward</t>
  </si>
  <si>
    <t>KCW9_Thursday_return</t>
  </si>
  <si>
    <t>KCW8_Thursday_return</t>
  </si>
  <si>
    <t>KCW8_Thursday_outward</t>
  </si>
  <si>
    <t>KCW7_Thursday_return</t>
  </si>
  <si>
    <t>KCW6_Thursday_return</t>
  </si>
  <si>
    <t>KCW5_Thursday_return</t>
  </si>
  <si>
    <t>KCW4_Thursday_return</t>
  </si>
  <si>
    <t>KCW4_Thursday_outward</t>
  </si>
  <si>
    <t>KCW3_Thursday_return</t>
  </si>
  <si>
    <t>KCW1_Thursday_return</t>
  </si>
  <si>
    <t>KCW1_Thursday_outward</t>
  </si>
  <si>
    <t>KCW12_Wednesday_return</t>
  </si>
  <si>
    <t>KCW12_Wednesday_outward</t>
  </si>
  <si>
    <t>KCW11_Wednesday_return</t>
  </si>
  <si>
    <t>KCW10_Wednesday_return</t>
  </si>
  <si>
    <t>KCW10_Wednesday_outward</t>
  </si>
  <si>
    <t>KCW8_Wednesday_return</t>
  </si>
  <si>
    <t>KCW6_Wednesday_return</t>
  </si>
  <si>
    <t>KCW5_Wednesday_return</t>
  </si>
  <si>
    <t>KCW5_Wednesday_outward</t>
  </si>
  <si>
    <t>KCW4_Wednesday_return</t>
  </si>
  <si>
    <t>KCW4_Wednesday_outward</t>
  </si>
  <si>
    <t>KCW3_Wednesday_return</t>
  </si>
  <si>
    <t>KCW3_Wednesday_outward</t>
  </si>
  <si>
    <t>KCW2_Wednesday_return</t>
  </si>
  <si>
    <t>KCW2_Wednesday_outward</t>
  </si>
  <si>
    <t>KCW13_Tuesday_return</t>
  </si>
  <si>
    <t>KCW13_Tuesday_outward</t>
  </si>
  <si>
    <t>KCW12_Tuesday_return</t>
  </si>
  <si>
    <t>KCW12_Tuesday_outward</t>
  </si>
  <si>
    <t>KCW11_Tuesday_return</t>
  </si>
  <si>
    <t>KCW11_Tuesday_outward</t>
  </si>
  <si>
    <t>KCW10_Tuesday_return</t>
  </si>
  <si>
    <t>KCW9_Tuesday_return</t>
  </si>
  <si>
    <t>KCW9_Tuesday_outward</t>
  </si>
  <si>
    <t>KCW8_Tuesday_return</t>
  </si>
  <si>
    <t>KCW8_Tuesday_outward</t>
  </si>
  <si>
    <t>KCW6_Tuesday_return</t>
  </si>
  <si>
    <t>KCW6_Tuesday_outward</t>
  </si>
  <si>
    <t>KCW5_Tuesday_return</t>
  </si>
  <si>
    <t>KCW4_Tuesday_return</t>
  </si>
  <si>
    <t>KCW4_Tuesday_outward</t>
  </si>
  <si>
    <t>KCW3_Tuesday_return</t>
  </si>
  <si>
    <t>KCW3_Tuesday_outward</t>
  </si>
  <si>
    <t>KCW12_Monday_return</t>
  </si>
  <si>
    <t>KCW12_Monday_outward</t>
  </si>
  <si>
    <t>KCW11_Monday_return</t>
  </si>
  <si>
    <t>KCW11_Monday_outward</t>
  </si>
  <si>
    <t>KCW10_Monday_return</t>
  </si>
  <si>
    <t>KCW9_Monday_return</t>
  </si>
  <si>
    <t>KCW9_Monday_outward</t>
  </si>
  <si>
    <t>KCW8_Monday_return</t>
  </si>
  <si>
    <t>KCW7_Monday_return</t>
  </si>
  <si>
    <t>KCW6_Monday_return</t>
  </si>
  <si>
    <t>KCW6_Monday_outward</t>
  </si>
  <si>
    <t>KCW5_Monday_return</t>
  </si>
  <si>
    <t>KCW5_Monday_outward</t>
  </si>
  <si>
    <t>KCW4_Monday_return</t>
  </si>
  <si>
    <t>KCW3_Monday_return</t>
  </si>
  <si>
    <t>KCW1_Monday_return</t>
  </si>
  <si>
    <t xml:space="preserve"> 1.3 - 20.5</t>
  </si>
  <si>
    <t>HLW8_Friday_return</t>
  </si>
  <si>
    <t>HLW8_Friday_outward</t>
  </si>
  <si>
    <t>HLW7_Friday_return</t>
  </si>
  <si>
    <t>HLW7_Friday_outward</t>
  </si>
  <si>
    <t>HLW6_Friday_outward</t>
  </si>
  <si>
    <t>HLW5_Friday_return</t>
  </si>
  <si>
    <t>HLW5_Friday_outward</t>
  </si>
  <si>
    <t>HLW4_Friday_return</t>
  </si>
  <si>
    <t>HLW4_Friday_outward</t>
  </si>
  <si>
    <t>HLW3_Friday_outward</t>
  </si>
  <si>
    <t>HLW2_Friday_return</t>
  </si>
  <si>
    <t>HLW2_Friday_outward</t>
  </si>
  <si>
    <t>HLW1_Friday_return</t>
  </si>
  <si>
    <t>HLW1_Friday_outward</t>
  </si>
  <si>
    <t>HLW8_Thursday_return</t>
  </si>
  <si>
    <t>HLW8_Thursday_outward</t>
  </si>
  <si>
    <t>HLW7_Thursday_return</t>
  </si>
  <si>
    <t>HLW7_Thursday_outward</t>
  </si>
  <si>
    <t>HLW6_Thursday_return</t>
  </si>
  <si>
    <t>HLW6_Thursday_outward</t>
  </si>
  <si>
    <t>HLW5_Thursday_outward</t>
  </si>
  <si>
    <t>HLW4_Thursday_return</t>
  </si>
  <si>
    <t>HLW4_Thursday_outward</t>
  </si>
  <si>
    <t>HLW3_Thursday_return</t>
  </si>
  <si>
    <t>HLW3_Thursday_outward</t>
  </si>
  <si>
    <t>HLW2_Thursday_return</t>
  </si>
  <si>
    <t>HLW2_Thursday_outward</t>
  </si>
  <si>
    <t>HLW1_Thursday_outward</t>
  </si>
  <si>
    <t>HLW8_Wednesday_return</t>
  </si>
  <si>
    <t>HLW8_Wednesday_outward</t>
  </si>
  <si>
    <t>HLW7_Wednesday_return</t>
  </si>
  <si>
    <t>HLW7_Wednesday_outward</t>
  </si>
  <si>
    <t>HLW6_Wednesday_return</t>
  </si>
  <si>
    <t>HLW6_Wednesday_outward</t>
  </si>
  <si>
    <t>HLW5_Wednesday_return</t>
  </si>
  <si>
    <t>HLW5_Wednesday_outward</t>
  </si>
  <si>
    <t>HLW4_Wednesday_return</t>
  </si>
  <si>
    <t>HLW4_Wednesday_outward</t>
  </si>
  <si>
    <t>HLW3_Wednesday_outward</t>
  </si>
  <si>
    <t>HLW2_Wednesday_return</t>
  </si>
  <si>
    <t>HLW2_Wednesday_outward</t>
  </si>
  <si>
    <t>HLW1_Wednesday_return</t>
  </si>
  <si>
    <t>HLW1_Wednesday_outward</t>
  </si>
  <si>
    <t>HLW8_Tuesday_return</t>
  </si>
  <si>
    <t>HLW8_Tuesday_outward</t>
  </si>
  <si>
    <t>HLW7_Tuesday_return</t>
  </si>
  <si>
    <t>HLW7_Tuesday_outward</t>
  </si>
  <si>
    <t>HLW6_Tuesday_return</t>
  </si>
  <si>
    <t>HLW6_Tuesday_outward</t>
  </si>
  <si>
    <t>HLW5_Tuesday_return</t>
  </si>
  <si>
    <t>HLW5_Tuesday_outward</t>
  </si>
  <si>
    <t>HLW4_Tuesday_return</t>
  </si>
  <si>
    <t>HLW4_Tuesday_outward</t>
  </si>
  <si>
    <t>HLW3_Tuesday_return</t>
  </si>
  <si>
    <t>HLW3_Tuesday_outward</t>
  </si>
  <si>
    <t>HLW2_Tuesday_return</t>
  </si>
  <si>
    <t>HLW2_Tuesday_outward</t>
  </si>
  <si>
    <t>HLW1_Tuesday_return</t>
  </si>
  <si>
    <t>HLW1_Tuesday_outward</t>
  </si>
  <si>
    <t>HLW8_Monday_outward</t>
  </si>
  <si>
    <t>HLW7_Monday_return</t>
  </si>
  <si>
    <t>HLW7_Monday_outward</t>
  </si>
  <si>
    <t>HLW6_Monday_return</t>
  </si>
  <si>
    <t>HLW6_Monday_outward</t>
  </si>
  <si>
    <t>HLW5_Monday_return</t>
  </si>
  <si>
    <t>HLW5_Monday_outward</t>
  </si>
  <si>
    <t>HLW4_Monday_return</t>
  </si>
  <si>
    <t>HLW4_Monday_outward</t>
  </si>
  <si>
    <t>HLW3_Monday_return</t>
  </si>
  <si>
    <t>HLW3_Monday_outward</t>
  </si>
  <si>
    <t>HLW2_Monday_return</t>
  </si>
  <si>
    <t>HLW2_Monday_outward</t>
  </si>
  <si>
    <t>HLW1_Monday_return</t>
  </si>
  <si>
    <t>HLW1_Monday_outward</t>
  </si>
  <si>
    <t>FW16_Friday_return</t>
  </si>
  <si>
    <t>FW16_Friday_outward</t>
  </si>
  <si>
    <t>FW15_Friday_return</t>
  </si>
  <si>
    <t>FW15_Friday_outward</t>
  </si>
  <si>
    <t>FW14_Friday_return</t>
  </si>
  <si>
    <t>FW14_Friday_outward</t>
  </si>
  <si>
    <t>FW13_Friday_return</t>
  </si>
  <si>
    <t>FW13_Friday_outward</t>
  </si>
  <si>
    <t>FW12_Friday_return</t>
  </si>
  <si>
    <t>FW12_Friday_outward</t>
  </si>
  <si>
    <t>FW11_Friday_return</t>
  </si>
  <si>
    <t>FW10_Friday_return</t>
  </si>
  <si>
    <t>FW10_Friday_outward</t>
  </si>
  <si>
    <t>FW9_Friday_return</t>
  </si>
  <si>
    <t>FW8_Friday_return</t>
  </si>
  <si>
    <t>FW8_Friday_outward</t>
  </si>
  <si>
    <t>FW7_Friday_return</t>
  </si>
  <si>
    <t>FW6_Friday_return</t>
  </si>
  <si>
    <t>FW6_Friday_outward</t>
  </si>
  <si>
    <t>FW4_Friday_return</t>
  </si>
  <si>
    <t>FW4_Friday_outward</t>
  </si>
  <si>
    <t>FW3_Friday_return</t>
  </si>
  <si>
    <t>FW2_Friday_return</t>
  </si>
  <si>
    <t>FW1_Friday_return</t>
  </si>
  <si>
    <t>FW16_Thursday_return</t>
  </si>
  <si>
    <t>FW16_Thursday_outward</t>
  </si>
  <si>
    <t>FW15_Thursday_return</t>
  </si>
  <si>
    <t>FW15_Thursday_outward</t>
  </si>
  <si>
    <t>FW14_Thursday_return</t>
  </si>
  <si>
    <t>FW14_Thursday_outward</t>
  </si>
  <si>
    <t>FW13_Thursday_return</t>
  </si>
  <si>
    <t>FW12_Thursday_return</t>
  </si>
  <si>
    <t>FW12_Thursday_outward</t>
  </si>
  <si>
    <t>FW11_Thursday_return</t>
  </si>
  <si>
    <t>FW11_Thursday_outward</t>
  </si>
  <si>
    <t>FW10_Thursday_return</t>
  </si>
  <si>
    <t>FW9_Thursday_return</t>
  </si>
  <si>
    <t>FW9_Thursday_outward</t>
  </si>
  <si>
    <t>FW7_Thursday_return</t>
  </si>
  <si>
    <t>FW5_Thursday_return</t>
  </si>
  <si>
    <t>FW4_Thursday_return</t>
  </si>
  <si>
    <t>FW4_Thursday_outward</t>
  </si>
  <si>
    <t>FW3_Thursday_return</t>
  </si>
  <si>
    <t>FW3_Thursday_outward</t>
  </si>
  <si>
    <t>FW2_Thursday_return</t>
  </si>
  <si>
    <t>FW2_Thursday_outward</t>
  </si>
  <si>
    <t>FW1_Thursday_return</t>
  </si>
  <si>
    <t>FW1_Thursday_outward</t>
  </si>
  <si>
    <t>FW16_Wednesday_return</t>
  </si>
  <si>
    <t>FW16_Wednesday_outward</t>
  </si>
  <si>
    <t>FW15_Wednesday_return</t>
  </si>
  <si>
    <t>FW15_Wednesday_outward</t>
  </si>
  <si>
    <t>FW14_Wednesday_return</t>
  </si>
  <si>
    <t>FW14_Wednesday_outward</t>
  </si>
  <si>
    <t>FW13_Wednesday_return</t>
  </si>
  <si>
    <t>FW12_Wednesday_return</t>
  </si>
  <si>
    <t>FW12_Wednesday_outward</t>
  </si>
  <si>
    <t>FW11_Wednesday_return</t>
  </si>
  <si>
    <t>FW11_Wednesday_outward</t>
  </si>
  <si>
    <t>FW8_Wednesday_return</t>
  </si>
  <si>
    <t>FW8_Wednesday_outward</t>
  </si>
  <si>
    <t>FW7_Wednesday_return</t>
  </si>
  <si>
    <t>FW7_Wednesday_outward</t>
  </si>
  <si>
    <t>FW6_Wednesday_return</t>
  </si>
  <si>
    <t>FW4_Wednesday_return</t>
  </si>
  <si>
    <t>FW4_Wednesday_outward</t>
  </si>
  <si>
    <t>FW3_Wednesday_return</t>
  </si>
  <si>
    <t>FW2_Wednesday_return</t>
  </si>
  <si>
    <t>FW1_Wednesday_return</t>
  </si>
  <si>
    <t>FW16_Tuesday_return</t>
  </si>
  <si>
    <t>FW16_Tuesday_outward</t>
  </si>
  <si>
    <t>FW15_Tuesday_return</t>
  </si>
  <si>
    <t>FW15_Tuesday_outward</t>
  </si>
  <si>
    <t>FW14_Tuesday_return</t>
  </si>
  <si>
    <t>FW14_Tuesday_outward</t>
  </si>
  <si>
    <t>FW13_Tuesday_return</t>
  </si>
  <si>
    <t>FW13_Tuesday_outward</t>
  </si>
  <si>
    <t>FW12_Tuesday_return</t>
  </si>
  <si>
    <t>FW12_Tuesday_outward</t>
  </si>
  <si>
    <t>FW11_Tuesday_return</t>
  </si>
  <si>
    <t>FW9_Tuesday_return</t>
  </si>
  <si>
    <t>FW9_Tuesday_outward</t>
  </si>
  <si>
    <t>FW8_Tuesday_return</t>
  </si>
  <si>
    <t>FW6_Tuesday_return</t>
  </si>
  <si>
    <t>FW5_Tuesday_return</t>
  </si>
  <si>
    <t>FW3_Tuesday_return</t>
  </si>
  <si>
    <t>FW2_Tuesday_return</t>
  </si>
  <si>
    <t>FW16_Monday_return</t>
  </si>
  <si>
    <t>FW16_Monday_outward</t>
  </si>
  <si>
    <t>FW15_Monday_return</t>
  </si>
  <si>
    <t>FW15_Monday_outward</t>
  </si>
  <si>
    <t>FW14_Monday_return</t>
  </si>
  <si>
    <t>FW14_Monday_outward</t>
  </si>
  <si>
    <t>FW13_Monday_return</t>
  </si>
  <si>
    <t>FW13_Monday_outward</t>
  </si>
  <si>
    <t>FW12_Monday_return</t>
  </si>
  <si>
    <t>FW11_Monday_return</t>
  </si>
  <si>
    <t>FW11_Monday_outward</t>
  </si>
  <si>
    <t>FW10_Monday_return</t>
  </si>
  <si>
    <t>FW9_Monday_return</t>
  </si>
  <si>
    <t>FW9_Monday_outward</t>
  </si>
  <si>
    <t>FW8_Monday_return</t>
  </si>
  <si>
    <t>FW8_Monday_outward</t>
  </si>
  <si>
    <t>FW7_Monday_return</t>
  </si>
  <si>
    <t>FW6_Monday_return</t>
  </si>
  <si>
    <t>FW6_Monday_outward</t>
  </si>
  <si>
    <t>FW5_Monday_return</t>
  </si>
  <si>
    <t>FW4_Monday_return</t>
  </si>
  <si>
    <t>FW4_Monday_outward</t>
  </si>
  <si>
    <t>FW3_Monday_return</t>
  </si>
  <si>
    <t>FW2_Monday_return</t>
  </si>
  <si>
    <t>FW2_Monday_outward</t>
  </si>
  <si>
    <t>FW1_Monday_return</t>
  </si>
  <si>
    <t>FW1_Monday_outward</t>
  </si>
  <si>
    <t>FLW5_Friday_return</t>
  </si>
  <si>
    <t>FLW5_Friday_outward</t>
  </si>
  <si>
    <t>FLW3_Friday_return</t>
  </si>
  <si>
    <t>FLW3_Friday_outward</t>
  </si>
  <si>
    <t>FLW5_Thursday_return</t>
  </si>
  <si>
    <t>FLW5_Thursday_outward</t>
  </si>
  <si>
    <t>FLW3_Thursday_return</t>
  </si>
  <si>
    <t>FLW3_Thursday_outward</t>
  </si>
  <si>
    <t>FLW2_Thursday_return</t>
  </si>
  <si>
    <t>FLW2_Thursday_outward</t>
  </si>
  <si>
    <t>FLW1_Thursday_return</t>
  </si>
  <si>
    <t>FLW1_Thursday_outward</t>
  </si>
  <si>
    <t>FLW5_Wednesday_return</t>
  </si>
  <si>
    <t>FLW5_Wednesday_outward</t>
  </si>
  <si>
    <t>FLW4_Wednesday_return</t>
  </si>
  <si>
    <t>FLW4_Wednesday_outward</t>
  </si>
  <si>
    <t>FLW3_Wednesday_return</t>
  </si>
  <si>
    <t>FLW2_Wednesday_return</t>
  </si>
  <si>
    <t>FLW2_Wednesday_outward</t>
  </si>
  <si>
    <t>FLW1_Wednesday_return</t>
  </si>
  <si>
    <t>FLW1_Wednesday_outward</t>
  </si>
  <si>
    <t>FLW5_Tuesday_outward</t>
  </si>
  <si>
    <t>FLW4_Tuesday_return</t>
  </si>
  <si>
    <t>FLW3_Tuesday_return</t>
  </si>
  <si>
    <t>FLW2_Tuesday_return</t>
  </si>
  <si>
    <t>FLW2_Tuesday_outward</t>
  </si>
  <si>
    <t>FLW1_Tuesday_return</t>
  </si>
  <si>
    <t>FLW1_Tuesday_outward</t>
  </si>
  <si>
    <t>FLW5_Monday_return</t>
  </si>
  <si>
    <t>FLW5_Monday_outward</t>
  </si>
  <si>
    <t>FLW4_Monday_return</t>
  </si>
  <si>
    <t>FLW4_Monday_outward</t>
  </si>
  <si>
    <t>FLW2_Monday_return</t>
  </si>
  <si>
    <t>FLW2_Monday_outward</t>
  </si>
  <si>
    <t>FLW1_Monday_outward</t>
  </si>
  <si>
    <t>ECSW16_Friday_return</t>
  </si>
  <si>
    <t>ECSW16_Friday_outward</t>
  </si>
  <si>
    <t>ECSW15_Friday_return</t>
  </si>
  <si>
    <t>ECSW15_Friday_outward</t>
  </si>
  <si>
    <t>ECSW14_Friday_outward</t>
  </si>
  <si>
    <t>ECSW13_Friday_return</t>
  </si>
  <si>
    <t>ECSW13_Friday_outward</t>
  </si>
  <si>
    <t>ECSW12_Friday_return</t>
  </si>
  <si>
    <t>ECSW12_Friday_outward</t>
  </si>
  <si>
    <t>ECSW11_Friday_return</t>
  </si>
  <si>
    <t>ECSW11_Friday_outward</t>
  </si>
  <si>
    <t>ECSW10_Friday_return</t>
  </si>
  <si>
    <t>ECSW10_Friday_outward</t>
  </si>
  <si>
    <t>ECSW9_Friday_return</t>
  </si>
  <si>
    <t>ECSW9_Friday_outward</t>
  </si>
  <si>
    <t>ECSW8_Friday_return</t>
  </si>
  <si>
    <t>ECSW8_Friday_outward</t>
  </si>
  <si>
    <t>ECSW7_Friday_return</t>
  </si>
  <si>
    <t>ECSW7_Friday_outward</t>
  </si>
  <si>
    <t>ECSW6_Friday_return</t>
  </si>
  <si>
    <t>ECSW6_Friday_outward</t>
  </si>
  <si>
    <t>ECSW5_Friday_return</t>
  </si>
  <si>
    <t>ECSW5_Friday_outward</t>
  </si>
  <si>
    <t>ECSW4_Friday_return</t>
  </si>
  <si>
    <t>ECSW4_Friday_outward</t>
  </si>
  <si>
    <t>ECSW3_Friday_return</t>
  </si>
  <si>
    <t>ECSW3_Friday_outward</t>
  </si>
  <si>
    <t>ECSW2_Friday_return</t>
  </si>
  <si>
    <t>ECSW2_Friday_outward</t>
  </si>
  <si>
    <t>ECSW1_Friday_return</t>
  </si>
  <si>
    <t>ECSW1_Friday_outward</t>
  </si>
  <si>
    <t>ECSW16_Thursday_return</t>
  </si>
  <si>
    <t>ECSW16_Thursday_outward</t>
  </si>
  <si>
    <t>ECSW15_Thursday_return</t>
  </si>
  <si>
    <t>ECSW15_Thursday_outward</t>
  </si>
  <si>
    <t>ECSW14_Thursday_return</t>
  </si>
  <si>
    <t>ECSW14_Thursday_outward</t>
  </si>
  <si>
    <t>ECSW13_Thursday_return</t>
  </si>
  <si>
    <t>ECSW13_Thursday_outward</t>
  </si>
  <si>
    <t>ECSW12_Thursday_return</t>
  </si>
  <si>
    <t>ECSW12_Thursday_outward</t>
  </si>
  <si>
    <t>ECSW11_Thursday_return</t>
  </si>
  <si>
    <t>ECSW11_Thursday_outward</t>
  </si>
  <si>
    <t>ECSW10_Thursday_return</t>
  </si>
  <si>
    <t>ECSW10_Thursday_outward</t>
  </si>
  <si>
    <t>ECSW9_Thursday_return</t>
  </si>
  <si>
    <t>ECSW9_Thursday_outward</t>
  </si>
  <si>
    <t>ECSW8_Thursday_return</t>
  </si>
  <si>
    <t>ECSW8_Thursday_outward</t>
  </si>
  <si>
    <t>ECSW7_Thursday_return</t>
  </si>
  <si>
    <t>ECSW7_Thursday_outward</t>
  </si>
  <si>
    <t>ECSW6_Thursday_return</t>
  </si>
  <si>
    <t>ECSW6_Thursday_outward</t>
  </si>
  <si>
    <t>ECSW5_Thursday_return</t>
  </si>
  <si>
    <t>ECSW5_Thursday_outward</t>
  </si>
  <si>
    <t>ECSW4_Thursday_return</t>
  </si>
  <si>
    <t>ECSW4_Thursday_outward</t>
  </si>
  <si>
    <t>ECSW3_Thursday_return</t>
  </si>
  <si>
    <t>ECSW3_Thursday_outward</t>
  </si>
  <si>
    <t>ECSW2_Thursday_return</t>
  </si>
  <si>
    <t>ECSW2_Thursday_outward</t>
  </si>
  <si>
    <t>ECSW1_Thursday_return</t>
  </si>
  <si>
    <t>ECSW1_Thursday_outward</t>
  </si>
  <si>
    <t>ECSW16_Wednesday_return</t>
  </si>
  <si>
    <t>ECSW16_Wednesday_outward</t>
  </si>
  <si>
    <t>ECSW15_Wednesday_return</t>
  </si>
  <si>
    <t>ECSW15_Wednesday_outward</t>
  </si>
  <si>
    <t>ECSW14_Wednesday_outward</t>
  </si>
  <si>
    <t>ECSW13_Wednesday_return</t>
  </si>
  <si>
    <t>ECSW13_Wednesday_outward</t>
  </si>
  <si>
    <t>ECSW12_Wednesday_return</t>
  </si>
  <si>
    <t>ECSW12_Wednesday_outward</t>
  </si>
  <si>
    <t>ECSW11_Wednesday_return</t>
  </si>
  <si>
    <t>ECSW11_Wednesday_outward</t>
  </si>
  <si>
    <t>ECSW10_Wednesday_return</t>
  </si>
  <si>
    <t>ECSW10_Wednesday_outward</t>
  </si>
  <si>
    <t>ECSW9_Wednesday_return</t>
  </si>
  <si>
    <t>ECSW9_Wednesday_outward</t>
  </si>
  <si>
    <t>ECSW8_Wednesday_return</t>
  </si>
  <si>
    <t>ECSW8_Wednesday_outward</t>
  </si>
  <si>
    <t>ECSW7_Wednesday_outward</t>
  </si>
  <si>
    <t>ECSW6_Wednesday_return</t>
  </si>
  <si>
    <t>ECSW6_Wednesday_outward</t>
  </si>
  <si>
    <t>ECSW5_Wednesday_outward</t>
  </si>
  <si>
    <t>ECSW4_Wednesday_return</t>
  </si>
  <si>
    <t>ECSW4_Wednesday_outward</t>
  </si>
  <si>
    <t>ECSW3_Wednesday_return</t>
  </si>
  <si>
    <t>ECSW3_Wednesday_outward</t>
  </si>
  <si>
    <t>ECSW2_Wednesday_return</t>
  </si>
  <si>
    <t>ECSW2_Wednesday_outward</t>
  </si>
  <si>
    <t>ECSW1_Wednesday_return</t>
  </si>
  <si>
    <t>ECSW1_Wednesday_outward</t>
  </si>
  <si>
    <t>ECSW16_Tuesday_return</t>
  </si>
  <si>
    <t>ECSW16_Tuesday_outward</t>
  </si>
  <si>
    <t>ECSW15_Tuesday_return</t>
  </si>
  <si>
    <t>ECSW15_Tuesday_outward</t>
  </si>
  <si>
    <t>ECSW14_Tuesday_return</t>
  </si>
  <si>
    <t>ECSW14_Tuesday_outward</t>
  </si>
  <si>
    <t>ECSW13_Tuesday_return</t>
  </si>
  <si>
    <t>ECSW13_Tuesday_outward</t>
  </si>
  <si>
    <t>ECSW12_Tuesday_outward</t>
  </si>
  <si>
    <t>ECSW11_Tuesday_return</t>
  </si>
  <si>
    <t>ECSW11_Tuesday_outward</t>
  </si>
  <si>
    <t>ECSW10_Tuesday_return</t>
  </si>
  <si>
    <t>ECSW10_Tuesday_outward</t>
  </si>
  <si>
    <t>ECSW9_Tuesday_return</t>
  </si>
  <si>
    <t>ECSW9_Tuesday_outward</t>
  </si>
  <si>
    <t>ECSW8_Tuesday_return</t>
  </si>
  <si>
    <t>ECSW8_Tuesday_outward</t>
  </si>
  <si>
    <t>ECSW7_Tuesday_outward</t>
  </si>
  <si>
    <t>ECSW6_Tuesday_return</t>
  </si>
  <si>
    <t>ECSW6_Tuesday_outward</t>
  </si>
  <si>
    <t>ECSW5_Tuesday_return</t>
  </si>
  <si>
    <t>ECSW5_Tuesday_outward</t>
  </si>
  <si>
    <t>ECSW4_Tuesday_return</t>
  </si>
  <si>
    <t>ECSW4_Tuesday_outward</t>
  </si>
  <si>
    <t>ECSW3_Tuesday_return</t>
  </si>
  <si>
    <t>ECSW3_Tuesday_outward</t>
  </si>
  <si>
    <t>ECSW2_Tuesday_return</t>
  </si>
  <si>
    <t>ECSW2_Tuesday_outward</t>
  </si>
  <si>
    <t>ECSW1_Tuesday_return</t>
  </si>
  <si>
    <t>ECSW1_Tuesday_outward</t>
  </si>
  <si>
    <t>ECSW16_Monday_return</t>
  </si>
  <si>
    <t>ECSW16_Monday_outward</t>
  </si>
  <si>
    <t>ECSW15_Monday_return</t>
  </si>
  <si>
    <t>ECSW15_Monday_outward</t>
  </si>
  <si>
    <t>ECSW14_Monday_return</t>
  </si>
  <si>
    <t>ECSW14_Monday_outward</t>
  </si>
  <si>
    <t>ECSW13_Monday_return</t>
  </si>
  <si>
    <t>ECSW13_Monday_outward</t>
  </si>
  <si>
    <t>ECSW12_Monday_return</t>
  </si>
  <si>
    <t>ECSW12_Monday_outward</t>
  </si>
  <si>
    <t>ECSW11_Monday_return</t>
  </si>
  <si>
    <t>ECSW11_Monday_outward</t>
  </si>
  <si>
    <t>ECSW10_Monday_return</t>
  </si>
  <si>
    <t>ECSW10_Monday_outward</t>
  </si>
  <si>
    <t>ECSW9_Monday_return</t>
  </si>
  <si>
    <t>ECSW9_Monday_outward</t>
  </si>
  <si>
    <t>ECSW8_Monday_return</t>
  </si>
  <si>
    <t>ECSW8_Monday_outward</t>
  </si>
  <si>
    <t>ECSW7_Monday_return</t>
  </si>
  <si>
    <t>ECSW7_Monday_outward</t>
  </si>
  <si>
    <t>ECSW6_Monday_return</t>
  </si>
  <si>
    <t>ECSW6_Monday_outward</t>
  </si>
  <si>
    <t>ECSW5_Monday_return</t>
  </si>
  <si>
    <t>ECSW5_Monday_outward</t>
  </si>
  <si>
    <t>ECSW4_Monday_return</t>
  </si>
  <si>
    <t>ECSW4_Monday_outward</t>
  </si>
  <si>
    <t>ECSW3_Monday_return</t>
  </si>
  <si>
    <t>ECSW3_Monday_outward</t>
  </si>
  <si>
    <t>ECSW2_Monday_return</t>
  </si>
  <si>
    <t>ECSW2_Monday_outward</t>
  </si>
  <si>
    <t>ECSW1_Monday_return</t>
  </si>
  <si>
    <t>ECSW1_Monday_outward</t>
  </si>
  <si>
    <t>ECNW16_Friday_outward</t>
  </si>
  <si>
    <t>ECNW15_Friday_return</t>
  </si>
  <si>
    <t>ECNW15_Friday_outward</t>
  </si>
  <si>
    <t>ECNW14_Friday_return</t>
  </si>
  <si>
    <t>ECNW14_Friday_outward</t>
  </si>
  <si>
    <t>ECNW13_Friday_return</t>
  </si>
  <si>
    <t>ECNW13_Friday_outward</t>
  </si>
  <si>
    <t>ECNW12_Friday_outward</t>
  </si>
  <si>
    <t>ECNW11_Friday_return</t>
  </si>
  <si>
    <t>ECNW11_Friday_outward</t>
  </si>
  <si>
    <t>ECNW10_Friday_outward</t>
  </si>
  <si>
    <t>ECNW9_Friday_outward</t>
  </si>
  <si>
    <t>ECNW8_Friday_return</t>
  </si>
  <si>
    <t>ECNW8_Friday_outward</t>
  </si>
  <si>
    <t>ECNW7_Friday_outward</t>
  </si>
  <si>
    <t>ECNW6_Friday_return</t>
  </si>
  <si>
    <t>ECNW6_Friday_outward</t>
  </si>
  <si>
    <t>ECNW5_Friday_return</t>
  </si>
  <si>
    <t>ECNW5_Friday_outward</t>
  </si>
  <si>
    <t>ECNW4_Friday_return</t>
  </si>
  <si>
    <t>ECNW4_Friday_outward</t>
  </si>
  <si>
    <t>ECNW3_Friday_return</t>
  </si>
  <si>
    <t>ECNW3_Friday_outward</t>
  </si>
  <si>
    <t>ECNW2_Friday_return</t>
  </si>
  <si>
    <t>ECNW2_Friday_outward</t>
  </si>
  <si>
    <t>ECNW1_Friday_return</t>
  </si>
  <si>
    <t>ECNW1_Friday_outward</t>
  </si>
  <si>
    <t>ECNW16_Thursday_return</t>
  </si>
  <si>
    <t>ECNW16_Thursday_outward</t>
  </si>
  <si>
    <t>ECNW15_Thursday_return</t>
  </si>
  <si>
    <t>ECNW15_Thursday_outward</t>
  </si>
  <si>
    <t>ECNW14_Thursday_return</t>
  </si>
  <si>
    <t>ECNW14_Thursday_outward</t>
  </si>
  <si>
    <t>ECNW13_Thursday_return</t>
  </si>
  <si>
    <t>ECNW13_Thursday_outward</t>
  </si>
  <si>
    <t>ECNW12_Thursday_return</t>
  </si>
  <si>
    <t>ECNW12_Thursday_outward</t>
  </si>
  <si>
    <t>ECNW11_Thursday_return</t>
  </si>
  <si>
    <t>ECNW11_Thursday_outward</t>
  </si>
  <si>
    <t>ECNW10_Thursday_return</t>
  </si>
  <si>
    <t>ECNW10_Thursday_outward</t>
  </si>
  <si>
    <t>ECNW9_Thursday_return</t>
  </si>
  <si>
    <t>ECNW9_Thursday_outward</t>
  </si>
  <si>
    <t>ECNW8_Thursday_return</t>
  </si>
  <si>
    <t>ECNW8_Thursday_outward</t>
  </si>
  <si>
    <t>ECNW7_Thursday_outward</t>
  </si>
  <si>
    <t>ECNW6_Thursday_return</t>
  </si>
  <si>
    <t>ECNW6_Thursday_outward</t>
  </si>
  <si>
    <t>ECNW5_Thursday_return</t>
  </si>
  <si>
    <t>ECNW5_Thursday_outward</t>
  </si>
  <si>
    <t>ECNW4_Thursday_return</t>
  </si>
  <si>
    <t>ECNW4_Thursday_outward</t>
  </si>
  <si>
    <t>ECNW3_Thursday_return</t>
  </si>
  <si>
    <t>ECNW3_Thursday_outward</t>
  </si>
  <si>
    <t>ECNW2_Thursday_return</t>
  </si>
  <si>
    <t>ECNW2_Thursday_outward</t>
  </si>
  <si>
    <t>ECNW1_Thursday_return</t>
  </si>
  <si>
    <t>ECNW1_Thursday_outward</t>
  </si>
  <si>
    <t>ECNW16_Wednesday_return</t>
  </si>
  <si>
    <t>ECNW16_Wednesday_outward</t>
  </si>
  <si>
    <t>ECNW15_Wednesday_return</t>
  </si>
  <si>
    <t>ECNW15_Wednesday_outward</t>
  </si>
  <si>
    <t>ECNW14_Wednesday_return</t>
  </si>
  <si>
    <t>ECNW14_Wednesday_outward</t>
  </si>
  <si>
    <t>ECNW13_Wednesday_return</t>
  </si>
  <si>
    <t>ECNW13_Wednesday_outward</t>
  </si>
  <si>
    <t>ECNW12_Wednesday_return</t>
  </si>
  <si>
    <t>ECNW12_Wednesday_outward</t>
  </si>
  <si>
    <t>ECNW11_Wednesday_return</t>
  </si>
  <si>
    <t>ECNW11_Wednesday_outward</t>
  </si>
  <si>
    <t>ECNW10_Wednesday_return</t>
  </si>
  <si>
    <t>ECNW10_Wednesday_outward</t>
  </si>
  <si>
    <t>ECNW9_Wednesday_return</t>
  </si>
  <si>
    <t>ECNW9_Wednesday_outward</t>
  </si>
  <si>
    <t>ECNW8_Wednesday_return</t>
  </si>
  <si>
    <t>ECNW8_Wednesday_outward</t>
  </si>
  <si>
    <t>ECNW7_Wednesday_return</t>
  </si>
  <si>
    <t>ECNW7_Wednesday_outward</t>
  </si>
  <si>
    <t>ECNW6_Wednesday_return</t>
  </si>
  <si>
    <t>ECNW6_Wednesday_outward</t>
  </si>
  <si>
    <t>ECNW5_Wednesday_return</t>
  </si>
  <si>
    <t>ECNW5_Wednesday_outward</t>
  </si>
  <si>
    <t>ECNW4_Wednesday_return</t>
  </si>
  <si>
    <t>ECNW4_Wednesday_outward</t>
  </si>
  <si>
    <t>ECNW3_Wednesday_return</t>
  </si>
  <si>
    <t>ECNW3_Wednesday_outward</t>
  </si>
  <si>
    <t>ECNW2_Wednesday_return</t>
  </si>
  <si>
    <t>ECNW2_Wednesday_outward</t>
  </si>
  <si>
    <t>ECNW1_Wednesday_return</t>
  </si>
  <si>
    <t>ECNW1_Wednesday_outward</t>
  </si>
  <si>
    <t>ECNW16_Tuesday_return</t>
  </si>
  <si>
    <t>ECNW16_Tuesday_outward</t>
  </si>
  <si>
    <t>ECNW15_Tuesday_return</t>
  </si>
  <si>
    <t>ECNW15_Tuesday_outward</t>
  </si>
  <si>
    <t>ECNW14_Tuesday_return</t>
  </si>
  <si>
    <t>ECNW14_Tuesday_outward</t>
  </si>
  <si>
    <t>ECNW13_Tuesday_return</t>
  </si>
  <si>
    <t>ECNW13_Tuesday_outward</t>
  </si>
  <si>
    <t>ECNW12_Tuesday_return</t>
  </si>
  <si>
    <t>ECNW12_Tuesday_outward</t>
  </si>
  <si>
    <t>ECNW11_Tuesday_return</t>
  </si>
  <si>
    <t>ECNW11_Tuesday_outward</t>
  </si>
  <si>
    <t>ECNW10_Tuesday_outward</t>
  </si>
  <si>
    <t>ECNW9_Tuesday_return</t>
  </si>
  <si>
    <t>ECNW9_Tuesday_outward</t>
  </si>
  <si>
    <t>ECNW8_Tuesday_outward</t>
  </si>
  <si>
    <t>ECNW7_Tuesday_return</t>
  </si>
  <si>
    <t>ECNW7_Tuesday_outward</t>
  </si>
  <si>
    <t>ECNW6_Tuesday_return</t>
  </si>
  <si>
    <t>ECNW6_Tuesday_outward</t>
  </si>
  <si>
    <t>ECNW5_Tuesday_return</t>
  </si>
  <si>
    <t>ECNW5_Tuesday_outward</t>
  </si>
  <si>
    <t>ECNW4_Tuesday_return</t>
  </si>
  <si>
    <t>ECNW4_Tuesday_outward</t>
  </si>
  <si>
    <t>ECNW3_Tuesday_return</t>
  </si>
  <si>
    <t>ECNW3_Tuesday_outward</t>
  </si>
  <si>
    <t>ECNW2_Tuesday_return</t>
  </si>
  <si>
    <t>ECNW2_Tuesday_outward</t>
  </si>
  <si>
    <t>ECNW1_Tuesday_return</t>
  </si>
  <si>
    <t>ECNW1_Tuesday_outward</t>
  </si>
  <si>
    <t>ECNW16_Monday_return</t>
  </si>
  <si>
    <t>ECNW16_Monday_outward</t>
  </si>
  <si>
    <t>ECNW15_Monday_return</t>
  </si>
  <si>
    <t>ECNW15_Monday_outward</t>
  </si>
  <si>
    <t>ECNW14_Monday_return</t>
  </si>
  <si>
    <t>ECNW14_Monday_outward</t>
  </si>
  <si>
    <t>ECNW13_Monday_return</t>
  </si>
  <si>
    <t>ECNW13_Monday_outward</t>
  </si>
  <si>
    <t>ECNW12_Monday_return</t>
  </si>
  <si>
    <t>ECNW12_Monday_outward</t>
  </si>
  <si>
    <t>ECNW11_Monday_return</t>
  </si>
  <si>
    <t>ECNW11_Monday_outward</t>
  </si>
  <si>
    <t>ECNW10_Monday_outward</t>
  </si>
  <si>
    <t>ECNW9_Monday_return</t>
  </si>
  <si>
    <t>ECNW9_Monday_outward</t>
  </si>
  <si>
    <t>ECNW8_Monday_return</t>
  </si>
  <si>
    <t>ECNW8_Monday_outward</t>
  </si>
  <si>
    <t>ECNW7_Monday_return</t>
  </si>
  <si>
    <t>ECNW7_Monday_outward</t>
  </si>
  <si>
    <t>ECNW6_Monday_return</t>
  </si>
  <si>
    <t>ECNW6_Monday_outward</t>
  </si>
  <si>
    <t>ECNW5_Monday_return</t>
  </si>
  <si>
    <t>ECNW5_Monday_outward</t>
  </si>
  <si>
    <t>ECNW4_Monday_return</t>
  </si>
  <si>
    <t>ECNW4_Monday_outward</t>
  </si>
  <si>
    <t>ECNW3_Monday_return</t>
  </si>
  <si>
    <t>ECNW3_Monday_outward</t>
  </si>
  <si>
    <t>ECNW2_Monday_return</t>
  </si>
  <si>
    <t>ECNW2_Monday_outward</t>
  </si>
  <si>
    <t>ECNW1_Monday_return</t>
  </si>
  <si>
    <t>ECNW1_Monday_outward</t>
  </si>
  <si>
    <t>BW13_Friday_return</t>
  </si>
  <si>
    <t>BW13_Friday_outward</t>
  </si>
  <si>
    <t>BW12_Friday_return</t>
  </si>
  <si>
    <t>BW12_Friday_outward</t>
  </si>
  <si>
    <t>BW11_Friday_return</t>
  </si>
  <si>
    <t>BW11_Friday_outward</t>
  </si>
  <si>
    <t>BW10_Friday_return</t>
  </si>
  <si>
    <t>BW10_Friday_outward</t>
  </si>
  <si>
    <t>BW9_Friday_return</t>
  </si>
  <si>
    <t>BW9_Friday_outward</t>
  </si>
  <si>
    <t>BW4_Friday_return</t>
  </si>
  <si>
    <t>BW4_Friday_outward</t>
  </si>
  <si>
    <t>BW3_Friday_return</t>
  </si>
  <si>
    <t>BW2_Friday_return</t>
  </si>
  <si>
    <t>BW1_Friday_return</t>
  </si>
  <si>
    <t>BW13_Thursday_return</t>
  </si>
  <si>
    <t>BW13_Thursday_outward</t>
  </si>
  <si>
    <t>BW12_Thursday_return</t>
  </si>
  <si>
    <t>BW12_Thursday_outward</t>
  </si>
  <si>
    <t>BW11_Thursday_return</t>
  </si>
  <si>
    <t>BW11_Thursday_outward</t>
  </si>
  <si>
    <t>BW9_Thursday_return</t>
  </si>
  <si>
    <t>BW9_Thursday_outward</t>
  </si>
  <si>
    <t>BW8_Thursday_return</t>
  </si>
  <si>
    <t>BW7_Thursday_return</t>
  </si>
  <si>
    <t>BW6_Thursday_return</t>
  </si>
  <si>
    <t>BW6_Thursday_outward</t>
  </si>
  <si>
    <t>BW4_Thursday_return</t>
  </si>
  <si>
    <t>BW4_Thursday_outward</t>
  </si>
  <si>
    <t>BW3_Thursday_return</t>
  </si>
  <si>
    <t>BW3_Thursday_outward</t>
  </si>
  <si>
    <t>BW2_Thursday_return</t>
  </si>
  <si>
    <t>BW2_Thursday_outward</t>
  </si>
  <si>
    <t>BW1_Thursday_return</t>
  </si>
  <si>
    <t>BW1_Thursday_outward</t>
  </si>
  <si>
    <t>BW13_Wednesday_return</t>
  </si>
  <si>
    <t>BW13_Wednesday_outward</t>
  </si>
  <si>
    <t>BW12_Wednesday_return</t>
  </si>
  <si>
    <t>BW12_Wednesday_outward</t>
  </si>
  <si>
    <t>BW11_Wednesday_return</t>
  </si>
  <si>
    <t>BW11_Wednesday_outward</t>
  </si>
  <si>
    <t>BW10_Wednesday_return</t>
  </si>
  <si>
    <t>BW10_Wednesday_outward</t>
  </si>
  <si>
    <t>BW8_Wednesday_return</t>
  </si>
  <si>
    <t>BW8_Wednesday_outward</t>
  </si>
  <si>
    <t>BW7_Wednesday_return</t>
  </si>
  <si>
    <t>BW7_Wednesday_outward</t>
  </si>
  <si>
    <t>BW6_Wednesday_return</t>
  </si>
  <si>
    <t>BW5_Wednesday_return</t>
  </si>
  <si>
    <t>BW5_Wednesday_outward</t>
  </si>
  <si>
    <t>BW4_Wednesday_return</t>
  </si>
  <si>
    <t>BW4_Wednesday_outward</t>
  </si>
  <si>
    <t>BW3_Wednesday_return</t>
  </si>
  <si>
    <t>BW2_Wednesday_return</t>
  </si>
  <si>
    <t>BW1_Wednesday_return</t>
  </si>
  <si>
    <t>BW1_Wednesday_outward</t>
  </si>
  <si>
    <t>BW13_Tuesday_return</t>
  </si>
  <si>
    <t>BW13_Tuesday_outward</t>
  </si>
  <si>
    <t>BW12_Tuesday_return</t>
  </si>
  <si>
    <t>BW12_Tuesday_outward</t>
  </si>
  <si>
    <t>BW11_Tuesday_outward</t>
  </si>
  <si>
    <t>BW10_Tuesday_return</t>
  </si>
  <si>
    <t>BW10_Tuesday_outward</t>
  </si>
  <si>
    <t>BW9_Tuesday_return</t>
  </si>
  <si>
    <t>BW8_Tuesday_return</t>
  </si>
  <si>
    <t>BW8_Tuesday_outward</t>
  </si>
  <si>
    <t>BW7_Tuesday_return</t>
  </si>
  <si>
    <t>BW7_Tuesday_outward</t>
  </si>
  <si>
    <t>BW6_Tuesday_return</t>
  </si>
  <si>
    <t>BW4_Tuesday_return</t>
  </si>
  <si>
    <t>BW4_Tuesday_outward</t>
  </si>
  <si>
    <t>BW3_Tuesday_return</t>
  </si>
  <si>
    <t>BW3_Tuesday_outward</t>
  </si>
  <si>
    <t>BW2_Tuesday_return</t>
  </si>
  <si>
    <t>BW2_Tuesday_outward</t>
  </si>
  <si>
    <t>BW1_Tuesday_return</t>
  </si>
  <si>
    <t>BW13_Monday_return</t>
  </si>
  <si>
    <t>BW13_Monday_outward</t>
  </si>
  <si>
    <t>BW12_Monday_return</t>
  </si>
  <si>
    <t>BW12_Monday_outward</t>
  </si>
  <si>
    <t>BW11_Monday_return</t>
  </si>
  <si>
    <t>BW11_Monday_outward</t>
  </si>
  <si>
    <t>BW10_Monday_return</t>
  </si>
  <si>
    <t>BW9_Monday_return</t>
  </si>
  <si>
    <t>BW9_Monday_outward</t>
  </si>
  <si>
    <t>BW8_Monday_return</t>
  </si>
  <si>
    <t>BW8_Monday_outward</t>
  </si>
  <si>
    <t>BW7_Monday_return</t>
  </si>
  <si>
    <t>BW7_Monday_outward</t>
  </si>
  <si>
    <t>BW6_Monday_return</t>
  </si>
  <si>
    <t>BW6_Monday_outward</t>
  </si>
  <si>
    <t>BW5_Monday_return</t>
  </si>
  <si>
    <t>BW4_Monday_return</t>
  </si>
  <si>
    <t>BW4_Monday_outward</t>
  </si>
  <si>
    <t>BW3_Monday_return</t>
  </si>
  <si>
    <t>BW3_Monday_outward</t>
  </si>
  <si>
    <t>BW2_Monday_return</t>
  </si>
  <si>
    <t>BW2_Monday_outward</t>
  </si>
  <si>
    <t>BW1_Monday_return</t>
  </si>
  <si>
    <t>BW1_Monday_outward</t>
  </si>
  <si>
    <t>BDW12_Friday_return</t>
  </si>
  <si>
    <t>BDW12_Friday_outward</t>
  </si>
  <si>
    <t>BDW11_Friday_return</t>
  </si>
  <si>
    <t>BDW11_Friday_outward</t>
  </si>
  <si>
    <t>BDW10_Friday_return</t>
  </si>
  <si>
    <t>BDW10_Friday_outward</t>
  </si>
  <si>
    <t>BDW9_Friday_return</t>
  </si>
  <si>
    <t>BDW9_Friday_outward</t>
  </si>
  <si>
    <t>BDW8_Friday_return</t>
  </si>
  <si>
    <t>BDW8_Friday_outward</t>
  </si>
  <si>
    <t>BDW7_Friday_return</t>
  </si>
  <si>
    <t>BDW7_Friday_outward</t>
  </si>
  <si>
    <t>BDW6_Friday_return</t>
  </si>
  <si>
    <t>BDW6_Friday_outward</t>
  </si>
  <si>
    <t>BDW4_Friday_return</t>
  </si>
  <si>
    <t>BDW4_Friday_outward</t>
  </si>
  <si>
    <t>BDW3_Friday_return</t>
  </si>
  <si>
    <t>BDW3_Friday_outward</t>
  </si>
  <si>
    <t>BDW2_Friday_return</t>
  </si>
  <si>
    <t>BDW2_Friday_outward</t>
  </si>
  <si>
    <t>BDW1_Friday_return</t>
  </si>
  <si>
    <t>BDW1_Friday_outward</t>
  </si>
  <si>
    <t>BDW12_Thursday_return</t>
  </si>
  <si>
    <t>BDW12_Thursday_outward</t>
  </si>
  <si>
    <t>BDW11_Thursday_return</t>
  </si>
  <si>
    <t>BDW11_Thursday_outward</t>
  </si>
  <si>
    <t>BDW10_Thursday_return</t>
  </si>
  <si>
    <t>BDW10_Thursday_outward</t>
  </si>
  <si>
    <t>BDW9_Thursday_return</t>
  </si>
  <si>
    <t>BDW8_Thursday_return</t>
  </si>
  <si>
    <t>BDW8_Thursday_outward</t>
  </si>
  <si>
    <t>BDW7_Thursday_return</t>
  </si>
  <si>
    <t>BDW7_Thursday_outward</t>
  </si>
  <si>
    <t>BDW6_Thursday_return</t>
  </si>
  <si>
    <t>BDW6_Thursday_outward</t>
  </si>
  <si>
    <t>BDW5_Thursday_return</t>
  </si>
  <si>
    <t>BDW5_Thursday_outward</t>
  </si>
  <si>
    <t>BDW4_Thursday_return</t>
  </si>
  <si>
    <t>BDW4_Thursday_outward</t>
  </si>
  <si>
    <t>BDW2_Thursday_return</t>
  </si>
  <si>
    <t>BDW12_Wednesday_return</t>
  </si>
  <si>
    <t>BDW12_Wednesday_outward</t>
  </si>
  <si>
    <t>BDW10_Wednesday_return</t>
  </si>
  <si>
    <t>BDW10_Wednesday_outward</t>
  </si>
  <si>
    <t>BDW9_Wednesday_return</t>
  </si>
  <si>
    <t>BDW9_Wednesday_outward</t>
  </si>
  <si>
    <t>BDW8_Wednesday_return</t>
  </si>
  <si>
    <t>BDW8_Wednesday_outward</t>
  </si>
  <si>
    <t>BDW7_Wednesday_return</t>
  </si>
  <si>
    <t>BDW7_Wednesday_outward</t>
  </si>
  <si>
    <t>BDW6_Wednesday_return</t>
  </si>
  <si>
    <t>BDW6_Wednesday_outward</t>
  </si>
  <si>
    <t>BDW5_Wednesday_return</t>
  </si>
  <si>
    <t>BDW4_Wednesday_return</t>
  </si>
  <si>
    <t>BDW4_Wednesday_outward</t>
  </si>
  <si>
    <t>BDW3_Wednesday_return</t>
  </si>
  <si>
    <t>BDW2_Wednesday_return</t>
  </si>
  <si>
    <t>BDW12_Tuesday_return</t>
  </si>
  <si>
    <t>BDW12_Tuesday_outward</t>
  </si>
  <si>
    <t>BDW10_Tuesday_return</t>
  </si>
  <si>
    <t>BDW10_Tuesday_outward</t>
  </si>
  <si>
    <t>BDW9_Tuesday_return</t>
  </si>
  <si>
    <t>BDW9_Tuesday_outward</t>
  </si>
  <si>
    <t>BDW8_Tuesday_return</t>
  </si>
  <si>
    <t>BDW8_Tuesday_outward</t>
  </si>
  <si>
    <t>BDW7_Tuesday_return</t>
  </si>
  <si>
    <t>BDW7_Tuesday_outward</t>
  </si>
  <si>
    <t>BDW6_Tuesday_return</t>
  </si>
  <si>
    <t>BDW6_Tuesday_outward</t>
  </si>
  <si>
    <t>BDW4_Tuesday_return</t>
  </si>
  <si>
    <t>BDW3_Tuesday_return</t>
  </si>
  <si>
    <t>BDW2_Tuesday_return</t>
  </si>
  <si>
    <t>BDW2_Tuesday_outward</t>
  </si>
  <si>
    <t>BDW1_Tuesday_return</t>
  </si>
  <si>
    <t>BDW12_Monday_return</t>
  </si>
  <si>
    <t>BDW12_Monday_outward</t>
  </si>
  <si>
    <t>BDW11_Monday_return</t>
  </si>
  <si>
    <t>BDW11_Monday_outward</t>
  </si>
  <si>
    <t>BDW10_Monday_return</t>
  </si>
  <si>
    <t>BDW10_Monday_outward</t>
  </si>
  <si>
    <t>BDW9_Monday_return</t>
  </si>
  <si>
    <t>BDW9_Monday_outward</t>
  </si>
  <si>
    <t>BDW8_Monday_return</t>
  </si>
  <si>
    <t>BDW8_Monday_outward</t>
  </si>
  <si>
    <t>BDW7_Monday_return</t>
  </si>
  <si>
    <t>BDW7_Monday_outward</t>
  </si>
  <si>
    <t>BDW6_Monday_return</t>
  </si>
  <si>
    <t>BDW6_Monday_outward</t>
  </si>
  <si>
    <t>BDW5_Monday_return</t>
  </si>
  <si>
    <t>BDW5_Monday_outward</t>
  </si>
  <si>
    <t>BDW4_Monday_return</t>
  </si>
  <si>
    <t>BDW4_Monday_outward</t>
  </si>
  <si>
    <t>BDW3_Monday_return</t>
  </si>
  <si>
    <t>BDW2_Monday_return</t>
  </si>
  <si>
    <t>BDW2_Monday_outward</t>
  </si>
  <si>
    <t>BDW1_Monday_return</t>
  </si>
  <si>
    <t xml:space="preserve"> 0 - 1.1</t>
  </si>
  <si>
    <t xml:space="preserve"> 0 - 4.8</t>
  </si>
  <si>
    <t xml:space="preserve"> South_East and North_West</t>
  </si>
  <si>
    <t xml:space="preserve"> 17.6 - 20.5</t>
  </si>
  <si>
    <t xml:space="preserve"> 17.4 - 20.5</t>
  </si>
  <si>
    <t xml:space="preserve"> 11.7 - 20.5</t>
  </si>
  <si>
    <t xml:space="preserve"> 24.3 - 20.5</t>
  </si>
  <si>
    <t xml:space="preserve"> 15.3 - 20.5</t>
  </si>
  <si>
    <t xml:space="preserve"> 26.2 - 20.5</t>
  </si>
  <si>
    <t xml:space="preserve"> 29.8 - 20.5</t>
  </si>
  <si>
    <t xml:space="preserve"> 33.8 - 20.5</t>
  </si>
  <si>
    <t xml:space="preserve"> 17.3 - 20.5</t>
  </si>
  <si>
    <t xml:space="preserve"> 36.4 - 20.5</t>
  </si>
  <si>
    <t xml:space="preserve"> 17.8 - 20.5</t>
  </si>
  <si>
    <t xml:space="preserve"> 0 - 1.9</t>
  </si>
  <si>
    <t xml:space="preserve"> 8.6 - 9.6</t>
  </si>
  <si>
    <t xml:space="preserve"> 3.4 - 9.6</t>
  </si>
  <si>
    <t xml:space="preserve"> 3.3 - 8.0</t>
  </si>
  <si>
    <t xml:space="preserve"> 6.8 - 20.5</t>
  </si>
  <si>
    <t xml:space="preserve"> 1.9 - 20.5</t>
  </si>
  <si>
    <t xml:space="preserve"> 8.3 - 20.5</t>
  </si>
  <si>
    <t xml:space="preserve"> 0 - 2.1</t>
  </si>
  <si>
    <t xml:space="preserve"> 9.1 - 9.6</t>
  </si>
  <si>
    <t xml:space="preserve"> 4.7 - 9.6</t>
  </si>
  <si>
    <t xml:space="preserve"> 8.4 - 9.6</t>
  </si>
  <si>
    <t xml:space="preserve"> 8.4 - 8.0</t>
  </si>
  <si>
    <t xml:space="preserve"> 8.5 - 20.5</t>
  </si>
  <si>
    <t xml:space="preserve"> 10.6 - 20.5</t>
  </si>
  <si>
    <t xml:space="preserve"> 5.5 - 20.5</t>
  </si>
  <si>
    <t xml:space="preserve"> 7.8 - 9.6</t>
  </si>
  <si>
    <t xml:space="preserve"> 4.5 - 9.6</t>
  </si>
  <si>
    <t xml:space="preserve"> 7.9 - 8.0</t>
  </si>
  <si>
    <t xml:space="preserve"> 1.7 - 20.5</t>
  </si>
  <si>
    <t xml:space="preserve"> 9.6 - 20.5</t>
  </si>
  <si>
    <t xml:space="preserve"> 3.3 - 20.5</t>
  </si>
  <si>
    <t xml:space="preserve"> 0 - 3.4</t>
  </si>
  <si>
    <t xml:space="preserve"> 3.2 - 9.6</t>
  </si>
  <si>
    <t xml:space="preserve"> 7.7 - 9.6</t>
  </si>
  <si>
    <t xml:space="preserve"> 3.6 - 9.6</t>
  </si>
  <si>
    <t xml:space="preserve"> 8.7 - 8.0</t>
  </si>
  <si>
    <t xml:space="preserve"> 0 - 3.3</t>
  </si>
  <si>
    <t xml:space="preserve"> 3.3 - 9.6</t>
  </si>
  <si>
    <t xml:space="preserve"> 1.4 - 8.0</t>
  </si>
  <si>
    <t xml:space="preserve"> 3.6 - 20.5</t>
  </si>
  <si>
    <t xml:space="preserve"> 4.7 - 20.5</t>
  </si>
  <si>
    <t xml:space="preserve"> 24.8 - 20.5</t>
  </si>
  <si>
    <t xml:space="preserve"> 26.7 - 20.5</t>
  </si>
  <si>
    <t xml:space="preserve"> 26.9 - 20.5</t>
  </si>
  <si>
    <t xml:space="preserve"> 26.6 - 20.5</t>
  </si>
  <si>
    <t xml:space="preserve"> 22.9 - 20.5</t>
  </si>
  <si>
    <t xml:space="preserve"> 25.1 - 20.5</t>
  </si>
  <si>
    <t xml:space="preserve"> 18.3 - 20.5</t>
  </si>
  <si>
    <t xml:space="preserve"> 26.8 - 20.5</t>
  </si>
  <si>
    <t xml:space="preserve"> 22.2 - 20.5</t>
  </si>
  <si>
    <t xml:space="preserve"> 22.3 - 20.5</t>
  </si>
  <si>
    <t xml:space="preserve"> 22.0 - 20.5</t>
  </si>
  <si>
    <t xml:space="preserve"> 21.7 - 20.5</t>
  </si>
  <si>
    <t xml:space="preserve"> 31.5 - 30.4</t>
  </si>
  <si>
    <t xml:space="preserve"> 31.0 - 30.4</t>
  </si>
  <si>
    <t xml:space="preserve"> 28.0 - 20.5</t>
  </si>
  <si>
    <t xml:space="preserve"> 34.1 - 30.4</t>
  </si>
  <si>
    <t xml:space="preserve"> 30.3 - 20.5</t>
  </si>
  <si>
    <t xml:space="preserve"> 31.6 - 30.4</t>
  </si>
  <si>
    <t xml:space="preserve"> 31.9 - 30.4</t>
  </si>
  <si>
    <t xml:space="preserve"> 31.8 - 30.4</t>
  </si>
  <si>
    <t xml:space="preserve"> 29.5 - 20.5</t>
  </si>
  <si>
    <t xml:space="preserve"> 35.1 - 20.5</t>
  </si>
  <si>
    <t xml:space="preserve"> 28.6 - 20.5</t>
  </si>
  <si>
    <t xml:space="preserve"> 31.7 - 30.4</t>
  </si>
  <si>
    <t xml:space="preserve"> 28.7 - 20.5</t>
  </si>
  <si>
    <t xml:space="preserve"> 32.2 - 20.5</t>
  </si>
  <si>
    <t xml:space="preserve"> 32.1 - 30.4</t>
  </si>
  <si>
    <t xml:space="preserve"> 27.7 - 20.5</t>
  </si>
  <si>
    <t xml:space="preserve"> 11.9 - 20.5</t>
  </si>
  <si>
    <t xml:space="preserve"> 12.8 - 20.5</t>
  </si>
  <si>
    <t xml:space="preserve"> 15.5 - 20.5</t>
  </si>
  <si>
    <t xml:space="preserve"> 12.2 - 20.5</t>
  </si>
  <si>
    <t xml:space="preserve"> 12.7 - 20.5</t>
  </si>
  <si>
    <t xml:space="preserve"> 11.5 - 20.5</t>
  </si>
  <si>
    <t xml:space="preserve"> 13.0 - 20.5</t>
  </si>
  <si>
    <t xml:space="preserve"> 16.2 - 20.5</t>
  </si>
  <si>
    <t xml:space="preserve"> 20.7 - 20.5</t>
  </si>
  <si>
    <t xml:space="preserve"> 20.9 - 20.5</t>
  </si>
  <si>
    <t xml:space="preserve"> 6.3 - 8.0</t>
  </si>
  <si>
    <t xml:space="preserve"> 7.1 - 8.0</t>
  </si>
  <si>
    <t xml:space="preserve"> 6.4 - 20.5</t>
  </si>
  <si>
    <t xml:space="preserve"> 6.6 - 20.5</t>
  </si>
  <si>
    <t xml:space="preserve"> 6.5 - 20.5</t>
  </si>
  <si>
    <t xml:space="preserve"> 7.2 - 8.0</t>
  </si>
  <si>
    <t xml:space="preserve"> 5.0 - 20.5</t>
  </si>
  <si>
    <t xml:space="preserve"> 4.5 - 20.5</t>
  </si>
  <si>
    <t xml:space="preserve"> 5.9 - 20.5</t>
  </si>
  <si>
    <t xml:space="preserve"> 7.0 - 8.0</t>
  </si>
  <si>
    <t xml:space="preserve"> 5.0 - 8.0</t>
  </si>
  <si>
    <t xml:space="preserve"> 6.5 - 8.0</t>
  </si>
  <si>
    <t xml:space="preserve"> 4.8 - 20.5</t>
  </si>
  <si>
    <t xml:space="preserve"> 5.2 - 20.5</t>
  </si>
  <si>
    <t xml:space="preserve"> 0 - 2.6</t>
  </si>
  <si>
    <t xml:space="preserve"> 0 - 1.2</t>
  </si>
  <si>
    <t xml:space="preserve"> 0 - 0.7</t>
  </si>
  <si>
    <t xml:space="preserve"> 1.6 - 20.5</t>
  </si>
  <si>
    <t xml:space="preserve"> CT</t>
  </si>
  <si>
    <t>SAVINGS BY DAY</t>
  </si>
  <si>
    <t>MONDAY</t>
  </si>
  <si>
    <t>OUTWARD</t>
  </si>
  <si>
    <t>RETURN</t>
  </si>
  <si>
    <t>TUESDAY</t>
  </si>
  <si>
    <t>WEDNESDAY</t>
  </si>
  <si>
    <t>THURSDAY</t>
  </si>
  <si>
    <t>FRIDAY</t>
  </si>
  <si>
    <t>TIMES</t>
  </si>
  <si>
    <t>MEAN</t>
  </si>
  <si>
    <t>STANDARD DEVIATION (ESTIMATE)</t>
  </si>
  <si>
    <t>surcharge paid</t>
  </si>
  <si>
    <t>surcharge with cutoff</t>
  </si>
  <si>
    <t xml:space="preserve"> no</t>
  </si>
  <si>
    <t xml:space="preserve"> 'distance on road'</t>
  </si>
  <si>
    <t xml:space="preserve"> public</t>
  </si>
  <si>
    <t xml:space="preserve"> Banffshire Partnership Dial a Bus</t>
  </si>
  <si>
    <t xml:space="preserve"> M for Moray - Elgin service</t>
  </si>
  <si>
    <t xml:space="preserve"> M for Moray - Speyside service</t>
  </si>
  <si>
    <t xml:space="preserve"> M for Moray - Keith service</t>
  </si>
  <si>
    <t xml:space="preserve"> M for Moray - Forres service</t>
  </si>
  <si>
    <t xml:space="preserve"> M for Moray - Buckie service</t>
  </si>
  <si>
    <t xml:space="preserve"> suitable option</t>
  </si>
  <si>
    <t>In list</t>
  </si>
  <si>
    <t xml:space="preserve"> yes</t>
  </si>
  <si>
    <t>Uses CT</t>
  </si>
  <si>
    <t>Can use PT</t>
  </si>
  <si>
    <t>PT only</t>
  </si>
  <si>
    <t>Cannot use CT</t>
  </si>
  <si>
    <t>Cannot use CT in base</t>
  </si>
  <si>
    <t>Can use PT in base</t>
  </si>
  <si>
    <t>PT only in base</t>
  </si>
  <si>
    <t>Different for CT</t>
  </si>
  <si>
    <t>PT diff</t>
  </si>
  <si>
    <t>PT only in both</t>
  </si>
  <si>
    <t>CT only in both</t>
  </si>
  <si>
    <t>CT only in revised</t>
  </si>
  <si>
    <t>Can use PT in revised</t>
  </si>
  <si>
    <t>DIFFERENT?</t>
  </si>
  <si>
    <t xml:space="preserve"> not possible</t>
  </si>
  <si>
    <t xml:space="preserve"> Zero</t>
  </si>
  <si>
    <t xml:space="preserve"> Journey length</t>
  </si>
  <si>
    <t xml:space="preserve"> 26.4 miles</t>
  </si>
  <si>
    <t xml:space="preserve"> 30.8 miles</t>
  </si>
  <si>
    <t xml:space="preserve"> 36.4 miles</t>
  </si>
  <si>
    <t xml:space="preserve"> 35.5 miles</t>
  </si>
  <si>
    <t xml:space="preserve"> 22.1 miles</t>
  </si>
  <si>
    <t xml:space="preserve"> 11.5 miles</t>
  </si>
  <si>
    <t xml:space="preserve"> 28.1 miles</t>
  </si>
  <si>
    <t xml:space="preserve"> 27.1 miles</t>
  </si>
  <si>
    <t xml:space="preserve"> 34.9 miles</t>
  </si>
  <si>
    <t xml:space="preserve"> 22.0 miles</t>
  </si>
  <si>
    <t xml:space="preserve"> 9.0 miles</t>
  </si>
  <si>
    <t xml:space="preserve"> 31.6 miles</t>
  </si>
  <si>
    <t xml:space="preserve"> 36.5 miles</t>
  </si>
  <si>
    <t xml:space="preserve"> 24.6 miles</t>
  </si>
  <si>
    <t xml:space="preserve"> 10.9 miles</t>
  </si>
  <si>
    <t xml:space="preserve"> 16.6 miles</t>
  </si>
  <si>
    <t xml:space="preserve"> 20.5 miles</t>
  </si>
  <si>
    <t xml:space="preserve"> 18.7 miles</t>
  </si>
  <si>
    <t xml:space="preserve"> 17.2 miles</t>
  </si>
  <si>
    <t xml:space="preserve"> 17.4 miles</t>
  </si>
  <si>
    <t xml:space="preserve"> 18.8 miles</t>
  </si>
  <si>
    <t xml:space="preserve"> 20.4 miles</t>
  </si>
  <si>
    <t xml:space="preserve"> 0.9 miles</t>
  </si>
  <si>
    <t xml:space="preserve"> 19.5 miles</t>
  </si>
  <si>
    <t xml:space="preserve"> 16.7 miles</t>
  </si>
  <si>
    <t xml:space="preserve"> 17.0 miles</t>
  </si>
  <si>
    <t xml:space="preserve"> 19.1 miles</t>
  </si>
  <si>
    <t xml:space="preserve"> 16.9 miles</t>
  </si>
  <si>
    <t xml:space="preserve"> 16.3 miles</t>
  </si>
  <si>
    <t xml:space="preserve"> 17.3 miles</t>
  </si>
  <si>
    <t xml:space="preserve"> 18.2 miles</t>
  </si>
  <si>
    <t xml:space="preserve"> 17.9 miles</t>
  </si>
  <si>
    <t xml:space="preserve"> 1.5 miles</t>
  </si>
  <si>
    <t xml:space="preserve"> 1.9 miles</t>
  </si>
  <si>
    <t xml:space="preserve"> 2.6 miles</t>
  </si>
  <si>
    <t xml:space="preserve"> 1.2 miles</t>
  </si>
  <si>
    <t xml:space="preserve"> 1.1 miles</t>
  </si>
  <si>
    <t xml:space="preserve"> 2.1 miles</t>
  </si>
  <si>
    <t xml:space="preserve"> 1.6 miles</t>
  </si>
  <si>
    <t xml:space="preserve"> 0.2 miles</t>
  </si>
  <si>
    <t xml:space="preserve"> 1.0 miles</t>
  </si>
  <si>
    <t xml:space="preserve"> 3.6 miles</t>
  </si>
  <si>
    <t xml:space="preserve"> 9.8 miles</t>
  </si>
  <si>
    <t xml:space="preserve"> 9.5 miles</t>
  </si>
  <si>
    <t xml:space="preserve"> 9.9 miles</t>
  </si>
  <si>
    <t xml:space="preserve"> 5.9 miles</t>
  </si>
  <si>
    <t xml:space="preserve"> 14.8 miles</t>
  </si>
  <si>
    <t xml:space="preserve"> 10.0 miles</t>
  </si>
  <si>
    <t xml:space="preserve"> 8.9 miles</t>
  </si>
  <si>
    <t xml:space="preserve"> 12.1 miles</t>
  </si>
  <si>
    <t xml:space="preserve"> 11.4 miles</t>
  </si>
  <si>
    <t xml:space="preserve"> 18.1 miles</t>
  </si>
  <si>
    <t xml:space="preserve"> 11.6 miles</t>
  </si>
  <si>
    <t xml:space="preserve"> 4.6 miles</t>
  </si>
  <si>
    <t xml:space="preserve"> 16.4 miles</t>
  </si>
  <si>
    <t xml:space="preserve"> 10.2 miles</t>
  </si>
  <si>
    <t xml:space="preserve"> 15.1 miles</t>
  </si>
  <si>
    <t xml:space="preserve"> 10.8 miles</t>
  </si>
  <si>
    <t xml:space="preserve"> 10.3 miles</t>
  </si>
  <si>
    <t xml:space="preserve"> 12.4 miles</t>
  </si>
  <si>
    <t xml:space="preserve"> 6.3 miles</t>
  </si>
  <si>
    <t xml:space="preserve"> 11.3 miles</t>
  </si>
  <si>
    <t xml:space="preserve"> 14.9 miles</t>
  </si>
  <si>
    <t xml:space="preserve"> 9.4 miles</t>
  </si>
  <si>
    <t xml:space="preserve"> 11.2 miles</t>
  </si>
  <si>
    <t xml:space="preserve"> 12.5 miles</t>
  </si>
  <si>
    <t xml:space="preserve"> 11.0 miles</t>
  </si>
  <si>
    <t xml:space="preserve"> 3.4 miles</t>
  </si>
  <si>
    <t xml:space="preserve"> 11.7 miles</t>
  </si>
  <si>
    <t xml:space="preserve"> 12.8 miles</t>
  </si>
  <si>
    <t xml:space="preserve"> 12.2 miles</t>
  </si>
  <si>
    <t xml:space="preserve"> 1.4 miles</t>
  </si>
  <si>
    <t xml:space="preserve"> 6.1 miles</t>
  </si>
  <si>
    <t xml:space="preserve"> 5.5 miles</t>
  </si>
  <si>
    <t xml:space="preserve"> 5.7 miles</t>
  </si>
  <si>
    <t xml:space="preserve"> 7.8 miles</t>
  </si>
  <si>
    <t xml:space="preserve"> 31.4 miles</t>
  </si>
  <si>
    <t xml:space="preserve"> 24.2 miles</t>
  </si>
  <si>
    <t xml:space="preserve"> 17.5 miles</t>
  </si>
  <si>
    <t xml:space="preserve"> 21.9 miles</t>
  </si>
  <si>
    <t xml:space="preserve"> 16.0 miles</t>
  </si>
  <si>
    <t xml:space="preserve"> 17.8 miles</t>
  </si>
  <si>
    <t xml:space="preserve"> 17.1 miles</t>
  </si>
  <si>
    <t xml:space="preserve"> 21.6 miles</t>
  </si>
  <si>
    <t xml:space="preserve"> 15.8 miles</t>
  </si>
  <si>
    <t xml:space="preserve"> 32.2 miles</t>
  </si>
  <si>
    <t xml:space="preserve"> 24.3 miles</t>
  </si>
  <si>
    <t xml:space="preserve"> 11.9 miles</t>
  </si>
  <si>
    <t xml:space="preserve"> 14.6 miles</t>
  </si>
  <si>
    <t xml:space="preserve"> 18.0 miles</t>
  </si>
  <si>
    <t xml:space="preserve"> 22.9 miles</t>
  </si>
  <si>
    <t xml:space="preserve"> 17.6 miles</t>
  </si>
  <si>
    <t xml:space="preserve"> 13.5 miles</t>
  </si>
  <si>
    <t xml:space="preserve"> 17.7 miles</t>
  </si>
  <si>
    <t xml:space="preserve"> 25.2 miles</t>
  </si>
  <si>
    <t xml:space="preserve"> 6.9 miles</t>
  </si>
  <si>
    <t xml:space="preserve"> 13.7 miles</t>
  </si>
  <si>
    <t xml:space="preserve"> 40.1 miles</t>
  </si>
  <si>
    <t xml:space="preserve"> 25.5 miles</t>
  </si>
  <si>
    <t xml:space="preserve"> 10.5 miles</t>
  </si>
  <si>
    <t xml:space="preserve"> 20.6 miles</t>
  </si>
  <si>
    <t xml:space="preserve"> option with relaxation</t>
  </si>
  <si>
    <t xml:space="preserve"> North_East and North_West</t>
  </si>
  <si>
    <t xml:space="preserve"> 11.1 - 15.5</t>
  </si>
  <si>
    <t xml:space="preserve"> 12.4 - 15.5</t>
  </si>
  <si>
    <t xml:space="preserve"> 10.6 - 15.5</t>
  </si>
  <si>
    <t xml:space="preserve"> 5.5 - 15.5</t>
  </si>
  <si>
    <t xml:space="preserve"> 9.4 - 10.7</t>
  </si>
  <si>
    <t xml:space="preserve"> North_East</t>
  </si>
  <si>
    <t xml:space="preserve"> 12.3 - 12.4</t>
  </si>
  <si>
    <t xml:space="preserve"> 2.6 - 12.4</t>
  </si>
  <si>
    <t xml:space="preserve"> 12.0 - 12.4</t>
  </si>
  <si>
    <t xml:space="preserve"> 10.3 - 15.5</t>
  </si>
  <si>
    <t xml:space="preserve"> 11.9 - 15.5</t>
  </si>
  <si>
    <t xml:space="preserve"> 10.8 - 15.5</t>
  </si>
  <si>
    <t xml:space="preserve"> 12.5 - 15.5</t>
  </si>
  <si>
    <t xml:space="preserve"> 6.7 - 10.7</t>
  </si>
  <si>
    <t xml:space="preserve"> 12.1 - 12.4</t>
  </si>
  <si>
    <t xml:space="preserve"> 7.5 - 12.4</t>
  </si>
  <si>
    <t xml:space="preserve"> 4.0 - 12.4</t>
  </si>
  <si>
    <t xml:space="preserve"> 12.0 - 15.5</t>
  </si>
  <si>
    <t xml:space="preserve"> 4.1 - 10.7</t>
  </si>
  <si>
    <t xml:space="preserve"> 10.0 - 12.4</t>
  </si>
  <si>
    <t xml:space="preserve"> 9.2 - 12.4</t>
  </si>
  <si>
    <t xml:space="preserve"> 10.5 - 12.4</t>
  </si>
  <si>
    <t xml:space="preserve"> 12.2 - 12.4</t>
  </si>
  <si>
    <t xml:space="preserve"> 6.6 - 12.4</t>
  </si>
  <si>
    <t xml:space="preserve"> 7.3 - 15.5</t>
  </si>
  <si>
    <t xml:space="preserve"> 7.1 - 15.5</t>
  </si>
  <si>
    <t xml:space="preserve"> 11.6 - 15.5</t>
  </si>
  <si>
    <t xml:space="preserve"> 11.8 - 10.7</t>
  </si>
  <si>
    <t xml:space="preserve"> 11.8 - 12.4</t>
  </si>
  <si>
    <t xml:space="preserve"> 5.4 - 12.4</t>
  </si>
  <si>
    <t xml:space="preserve"> 4.2 - 12.4</t>
  </si>
  <si>
    <t xml:space="preserve"> 7.9 - 12.4</t>
  </si>
  <si>
    <t xml:space="preserve"> 12.2 - 15.5</t>
  </si>
  <si>
    <t xml:space="preserve"> 10.0 - 15.5</t>
  </si>
  <si>
    <t xml:space="preserve"> 7.2 - 10.7</t>
  </si>
  <si>
    <t xml:space="preserve"> 10.4 - 12.4</t>
  </si>
  <si>
    <t xml:space="preserve"> 7.0 - 12.4</t>
  </si>
  <si>
    <t xml:space="preserve"> 9.6 - 12.4</t>
  </si>
  <si>
    <t xml:space="preserve"> 12.7 - 15.5</t>
  </si>
  <si>
    <t xml:space="preserve"> 11.4 - 15.5</t>
  </si>
  <si>
    <t xml:space="preserve"> 12.9 - 15.5</t>
  </si>
  <si>
    <t xml:space="preserve"> 10.9 - 15.5</t>
  </si>
  <si>
    <t xml:space="preserve"> 11.7 - 15.5</t>
  </si>
  <si>
    <t xml:space="preserve"> 11.2 - 15.5</t>
  </si>
  <si>
    <t xml:space="preserve"> 11.0 - 15.5</t>
  </si>
  <si>
    <t xml:space="preserve"> 10.4 - 15.5</t>
  </si>
  <si>
    <t xml:space="preserve"> 12.8 - 15.5</t>
  </si>
  <si>
    <t xml:space="preserve"> 11.2 - 10.7</t>
  </si>
  <si>
    <t xml:space="preserve"> 11.1 - 10.7</t>
  </si>
  <si>
    <t xml:space="preserve"> 10.7 - 15.5</t>
  </si>
  <si>
    <t xml:space="preserve"> 11.8 - 15.5</t>
  </si>
  <si>
    <t xml:space="preserve"> 10.4 - 10.7</t>
  </si>
  <si>
    <t xml:space="preserve"> 11.3 - 15.5</t>
  </si>
  <si>
    <t xml:space="preserve"> 9.6 - 15.5</t>
  </si>
  <si>
    <t xml:space="preserve"> 10.7 - 10.7</t>
  </si>
  <si>
    <t xml:space="preserve"> 9.2 - 15.5</t>
  </si>
  <si>
    <t xml:space="preserve"> 11.5 - 15.5</t>
  </si>
  <si>
    <t xml:space="preserve"> 15.7 - 15.5</t>
  </si>
  <si>
    <t xml:space="preserve"> 15.8 - 15.5</t>
  </si>
  <si>
    <t xml:space="preserve"> 15.3 - 15.5</t>
  </si>
  <si>
    <t xml:space="preserve"> 15.5 - 15.5</t>
  </si>
  <si>
    <t xml:space="preserve"> 14.8 - 15.5</t>
  </si>
  <si>
    <t xml:space="preserve"> 15.9 - 15.5</t>
  </si>
  <si>
    <t xml:space="preserve"> 14.5 - 15.5</t>
  </si>
  <si>
    <t xml:space="preserve"> 15.1 - 15.5</t>
  </si>
  <si>
    <t xml:space="preserve"> 15.6 - 15.5</t>
  </si>
  <si>
    <t xml:space="preserve"> 14.9 - 15.5</t>
  </si>
  <si>
    <t xml:space="preserve"> 16.1 - 15.5</t>
  </si>
  <si>
    <t xml:space="preserve"> 14.7 - 15.5</t>
  </si>
  <si>
    <t xml:space="preserve"> 14.4 - 15.5</t>
  </si>
  <si>
    <t xml:space="preserve"> 16.0 - 15.5</t>
  </si>
  <si>
    <t xml:space="preserve"> 13.9 - 15.5</t>
  </si>
  <si>
    <t xml:space="preserve"> 14.0 - 15.5</t>
  </si>
  <si>
    <t xml:space="preserve"> 16.2 - 15.5</t>
  </si>
  <si>
    <t xml:space="preserve"> 15.4 - 15.5</t>
  </si>
  <si>
    <t xml:space="preserve"> 15.2 - 15.5</t>
  </si>
  <si>
    <t xml:space="preserve"> 15.0 - 15.5</t>
  </si>
  <si>
    <t xml:space="preserve"> 14.6 - 15.5</t>
  </si>
  <si>
    <t xml:space="preserve"> 14.3 - 15.5</t>
  </si>
  <si>
    <t xml:space="preserve"> 13.7 - 15.5</t>
  </si>
  <si>
    <t xml:space="preserve"> 9.0 - 15.5</t>
  </si>
  <si>
    <t xml:space="preserve"> 5.9 - 15.5</t>
  </si>
  <si>
    <t xml:space="preserve"> 7.7 - 15.5</t>
  </si>
  <si>
    <t xml:space="preserve"> 13.5 - 15.5</t>
  </si>
  <si>
    <t xml:space="preserve"> 8.5 - 15.5</t>
  </si>
  <si>
    <t xml:space="preserve"> 7.9 - 15.5</t>
  </si>
  <si>
    <t xml:space="preserve"> 8.0 - 15.5</t>
  </si>
  <si>
    <t xml:space="preserve"> 27.3 - 15.5</t>
  </si>
  <si>
    <t xml:space="preserve"> 23.2 - 15.5</t>
  </si>
  <si>
    <t xml:space="preserve"> 25.2 - 15.5</t>
  </si>
  <si>
    <t xml:space="preserve"> 23.7 - 15.5</t>
  </si>
  <si>
    <t xml:space="preserve"> 24.8 - 23.0</t>
  </si>
  <si>
    <t xml:space="preserve"> 23.8 - 23.0</t>
  </si>
  <si>
    <t xml:space="preserve"> 22.3 - 15.5</t>
  </si>
  <si>
    <t xml:space="preserve"> 24.1 - 15.5</t>
  </si>
  <si>
    <t xml:space="preserve"> 25.1 - 15.5</t>
  </si>
  <si>
    <t xml:space="preserve"> 23.9 - 15.5</t>
  </si>
  <si>
    <t xml:space="preserve"> 25.2 - 23.0</t>
  </si>
  <si>
    <t xml:space="preserve"> 24.8 - 15.5</t>
  </si>
  <si>
    <t xml:space="preserve"> 21.5 - 15.5</t>
  </si>
  <si>
    <t xml:space="preserve"> 24.4 - 15.5</t>
  </si>
  <si>
    <t xml:space="preserve"> 23.8 - 15.5</t>
  </si>
  <si>
    <t xml:space="preserve"> 27.8 - 15.5</t>
  </si>
  <si>
    <t xml:space="preserve"> 24.6 - 23.0</t>
  </si>
  <si>
    <t xml:space="preserve"> 25.4 - 23.0</t>
  </si>
  <si>
    <t xml:space="preserve"> 24.5 - 15.5</t>
  </si>
  <si>
    <t xml:space="preserve"> 23.6 - 15.5</t>
  </si>
  <si>
    <t xml:space="preserve"> 24.3 - 15.5</t>
  </si>
  <si>
    <t xml:space="preserve"> 24.0 - 15.5</t>
  </si>
  <si>
    <t xml:space="preserve"> 25.5 - 15.5</t>
  </si>
  <si>
    <t xml:space="preserve"> 21.9 - 15.5</t>
  </si>
  <si>
    <t xml:space="preserve"> 22.8 - 15.5</t>
  </si>
  <si>
    <t xml:space="preserve"> 23.9 - 23.0</t>
  </si>
  <si>
    <t xml:space="preserve"> 27.3 - 23.0</t>
  </si>
  <si>
    <t xml:space="preserve"> 23.3 - 15.5</t>
  </si>
  <si>
    <t xml:space="preserve"> 20.8 - 15.5</t>
  </si>
  <si>
    <t xml:space="preserve"> 23.5 - 15.5</t>
  </si>
  <si>
    <t xml:space="preserve"> 25.4 - 15.5</t>
  </si>
  <si>
    <t xml:space="preserve"> 19.2 - 15.5</t>
  </si>
  <si>
    <t xml:space="preserve"> 17.8 - 15.5</t>
  </si>
  <si>
    <t xml:space="preserve"> 21.2 - 15.5</t>
  </si>
  <si>
    <t xml:space="preserve"> 17.6 - 15.5</t>
  </si>
  <si>
    <t xml:space="preserve"> 17.4 - 15.5</t>
  </si>
  <si>
    <t xml:space="preserve"> 18.1 - 15.5</t>
  </si>
  <si>
    <t xml:space="preserve"> 22.6 - 15.5</t>
  </si>
  <si>
    <t xml:space="preserve"> 17.7 - 15.5</t>
  </si>
  <si>
    <t xml:space="preserve"> 21.3 - 15.5</t>
  </si>
  <si>
    <t xml:space="preserve"> 18.0 - 15.5</t>
  </si>
  <si>
    <t xml:space="preserve"> 2.0 - 15.5</t>
  </si>
  <si>
    <t xml:space="preserve"> 6.5 - 15.5</t>
  </si>
  <si>
    <t xml:space="preserve"> 2.4 - 15.5</t>
  </si>
  <si>
    <t xml:space="preserve"> 1.2 - 15.5</t>
  </si>
  <si>
    <t xml:space="preserve"> 1.8 - 15.5</t>
  </si>
  <si>
    <t xml:space="preserve"> 1.7 - 15.5</t>
  </si>
  <si>
    <t xml:space="preserve"> 7.8 - 10.7</t>
  </si>
  <si>
    <t xml:space="preserve"> 13.0 - 1.8</t>
  </si>
  <si>
    <t xml:space="preserve"> 12.9 - 1.8</t>
  </si>
  <si>
    <t xml:space="preserve"> 2.3 - 1.8</t>
  </si>
  <si>
    <t xml:space="preserve"> North_West and North_East</t>
  </si>
  <si>
    <t xml:space="preserve"> 12.8 - 12.4</t>
  </si>
  <si>
    <t xml:space="preserve"> 2.1 - 15.5</t>
  </si>
  <si>
    <t xml:space="preserve"> 2.3 - 15.5</t>
  </si>
  <si>
    <t xml:space="preserve"> 13.0 - 15.5</t>
  </si>
  <si>
    <t xml:space="preserve"> 2.2 - 15.5</t>
  </si>
  <si>
    <t xml:space="preserve"> 4.5 - 15.5</t>
  </si>
  <si>
    <t xml:space="preserve"> 12.1 - 15.5</t>
  </si>
  <si>
    <t xml:space="preserve"> 2.1 - 10.7</t>
  </si>
  <si>
    <t xml:space="preserve"> 12.9 - 12.4</t>
  </si>
  <si>
    <t xml:space="preserve"> 3.0 - 15.5</t>
  </si>
  <si>
    <t xml:space="preserve"> 6.3 - 15.5</t>
  </si>
  <si>
    <t xml:space="preserve"> 1.6 - 15.5</t>
  </si>
  <si>
    <t xml:space="preserve"> 4.9 - 15.5</t>
  </si>
  <si>
    <t xml:space="preserve"> 3.3 - 10.7</t>
  </si>
  <si>
    <t xml:space="preserve"> 2.4 - 1.8</t>
  </si>
  <si>
    <t xml:space="preserve"> 12.1 - 1.8</t>
  </si>
  <si>
    <t xml:space="preserve"> 3.7 - 12.4</t>
  </si>
  <si>
    <t xml:space="preserve"> 3.7 - 15.5</t>
  </si>
  <si>
    <t xml:space="preserve"> 5.4 - 15.5</t>
  </si>
  <si>
    <t xml:space="preserve"> 2.6 - 10.7</t>
  </si>
  <si>
    <t xml:space="preserve"> 3.1 - 1.8</t>
  </si>
  <si>
    <t xml:space="preserve"> 2.0 - 1.8</t>
  </si>
  <si>
    <t xml:space="preserve"> 11.3 - 12.4</t>
  </si>
  <si>
    <t xml:space="preserve"> 3.2 - 15.5</t>
  </si>
  <si>
    <t xml:space="preserve"> 2.6 - 15.5</t>
  </si>
  <si>
    <t xml:space="preserve"> 5.1 - 15.5</t>
  </si>
  <si>
    <t xml:space="preserve"> 12.8 - 10.7</t>
  </si>
  <si>
    <t xml:space="preserve"> 4.3 - 15.5</t>
  </si>
  <si>
    <t xml:space="preserve"> 8.4 - 15.5</t>
  </si>
  <si>
    <t xml:space="preserve"> 19.4 - 15.5</t>
  </si>
  <si>
    <t xml:space="preserve"> 4.1 - 15.5</t>
  </si>
  <si>
    <t xml:space="preserve"> 0.4 - 15.5</t>
  </si>
  <si>
    <t xml:space="preserve"> 17.0 - 15.5</t>
  </si>
  <si>
    <t xml:space="preserve"> 13.2 - 15.5</t>
  </si>
  <si>
    <t xml:space="preserve"> 1.9 - 15.5</t>
  </si>
  <si>
    <t xml:space="preserve"> 0.9 - 15.5</t>
  </si>
  <si>
    <t xml:space="preserve"> 4.2 - 15.5</t>
  </si>
  <si>
    <t xml:space="preserve"> 7.8 - 15.5</t>
  </si>
  <si>
    <t xml:space="preserve"> 12.3 - 15.5</t>
  </si>
  <si>
    <t xml:space="preserve"> 0.5 - 15.5</t>
  </si>
  <si>
    <t xml:space="preserve"> 4.0 - 15.5</t>
  </si>
  <si>
    <t xml:space="preserve"> North_East and South_West</t>
  </si>
  <si>
    <t xml:space="preserve"> 3.0 - 8.9</t>
  </si>
  <si>
    <t xml:space="preserve"> 8.2 - 8.9</t>
  </si>
  <si>
    <t xml:space="preserve"> South_East and South_West</t>
  </si>
  <si>
    <t xml:space="preserve"> 2.5 - 8.9</t>
  </si>
  <si>
    <t xml:space="preserve"> 12.8 - 8.9</t>
  </si>
  <si>
    <t xml:space="preserve"> 0 - 5.9</t>
  </si>
  <si>
    <t xml:space="preserve"> 7.9 - 10.1</t>
  </si>
  <si>
    <t xml:space="preserve"> South_East and North_East</t>
  </si>
  <si>
    <t xml:space="preserve"> 9.9 - 10.1</t>
  </si>
  <si>
    <t xml:space="preserve"> 4.0 - 10.1</t>
  </si>
  <si>
    <t xml:space="preserve"> 6.2 - 8.9</t>
  </si>
  <si>
    <t xml:space="preserve"> 9.6 - 8.9</t>
  </si>
  <si>
    <t xml:space="preserve"> 9.7 - 8.9</t>
  </si>
  <si>
    <t xml:space="preserve"> 10.1 - 8.9</t>
  </si>
  <si>
    <t xml:space="preserve"> 0 - 10.8</t>
  </si>
  <si>
    <t xml:space="preserve"> 10.3 - 10.1</t>
  </si>
  <si>
    <t xml:space="preserve"> 7.0 - 10.1</t>
  </si>
  <si>
    <t xml:space="preserve"> 10.1 - 10.1</t>
  </si>
  <si>
    <t xml:space="preserve"> 11.4 - 10.1</t>
  </si>
  <si>
    <t xml:space="preserve"> 2.7 - 8.9</t>
  </si>
  <si>
    <t xml:space="preserve"> 3.6 - 8.9</t>
  </si>
  <si>
    <t xml:space="preserve"> 9.8 - 8.9</t>
  </si>
  <si>
    <t xml:space="preserve"> 3.9 - 8.9</t>
  </si>
  <si>
    <t xml:space="preserve"> 0 - 9.6</t>
  </si>
  <si>
    <t xml:space="preserve"> 3.9 - 10.1</t>
  </si>
  <si>
    <t xml:space="preserve"> 7.2 - 10.1</t>
  </si>
  <si>
    <t xml:space="preserve"> 6.3 - 10.1</t>
  </si>
  <si>
    <t xml:space="preserve"> 2.5 - 10.1</t>
  </si>
  <si>
    <t xml:space="preserve"> 13.3 - 10.1</t>
  </si>
  <si>
    <t xml:space="preserve"> 3.8 - 8.9</t>
  </si>
  <si>
    <t xml:space="preserve"> 1.6 - 8.9</t>
  </si>
  <si>
    <t xml:space="preserve"> 0 - 10.1</t>
  </si>
  <si>
    <t xml:space="preserve"> 13.8 - 10.1</t>
  </si>
  <si>
    <t xml:space="preserve"> 9.3 - 10.1</t>
  </si>
  <si>
    <t xml:space="preserve"> 3.2 - 10.1</t>
  </si>
  <si>
    <t xml:space="preserve"> 8.9 - 8.9</t>
  </si>
  <si>
    <t xml:space="preserve"> 4.0 - 8.9</t>
  </si>
  <si>
    <t xml:space="preserve"> 2.1 - 8.9</t>
  </si>
  <si>
    <t xml:space="preserve"> 0 - 5.5</t>
  </si>
  <si>
    <t xml:space="preserve"> 4.5 - 10.1</t>
  </si>
  <si>
    <t xml:space="preserve"> 9.7 - 10.1</t>
  </si>
  <si>
    <t xml:space="preserve"> 8.0 - 10.1</t>
  </si>
  <si>
    <t xml:space="preserve"> 10.2 - 10.1</t>
  </si>
  <si>
    <t xml:space="preserve"> 0 - 8.9</t>
  </si>
  <si>
    <t xml:space="preserve"> 8.7 - 8.9</t>
  </si>
  <si>
    <t xml:space="preserve"> 8.1 - 8.9</t>
  </si>
  <si>
    <t xml:space="preserve"> 8.3 - 8.9</t>
  </si>
  <si>
    <t xml:space="preserve"> 8.4 - 8.9</t>
  </si>
  <si>
    <t xml:space="preserve"> 7.9 - 8.9</t>
  </si>
  <si>
    <t xml:space="preserve"> 9.0 - 8.9</t>
  </si>
  <si>
    <t xml:space="preserve"> 8.5 - 8.9</t>
  </si>
  <si>
    <t xml:space="preserve"> 7.5 - 8.9</t>
  </si>
  <si>
    <t xml:space="preserve"> 8.0 - 8.9</t>
  </si>
  <si>
    <t xml:space="preserve"> 7.8 - 8.9</t>
  </si>
  <si>
    <t xml:space="preserve"> 7.7 - 8.9</t>
  </si>
  <si>
    <t xml:space="preserve"> 9.2 - 8.9</t>
  </si>
  <si>
    <t xml:space="preserve"> 7.3 - 8.9</t>
  </si>
  <si>
    <t xml:space="preserve"> 8.8 - 8.9</t>
  </si>
  <si>
    <t xml:space="preserve"> 8.6 - 8.9</t>
  </si>
  <si>
    <t xml:space="preserve"> 9.3 - 8.9</t>
  </si>
  <si>
    <t xml:space="preserve"> 7.2 - 8.9</t>
  </si>
  <si>
    <t xml:space="preserve"> 7.4 - 8.9</t>
  </si>
  <si>
    <t xml:space="preserve"> 7.6 - 8.9</t>
  </si>
  <si>
    <t xml:space="preserve"> 1.3 - 8.9</t>
  </si>
  <si>
    <t xml:space="preserve"> 4.2 - 8.9</t>
  </si>
  <si>
    <t xml:space="preserve"> 3.2 - 8.9</t>
  </si>
  <si>
    <t xml:space="preserve"> 1.4 - 8.9</t>
  </si>
  <si>
    <t xml:space="preserve"> 0.4 - 8.9</t>
  </si>
  <si>
    <t xml:space="preserve"> 3.1 - 8.9</t>
  </si>
  <si>
    <t xml:space="preserve"> 0.8 - 8.9</t>
  </si>
  <si>
    <t xml:space="preserve"> 22.5 - 8.9</t>
  </si>
  <si>
    <t xml:space="preserve"> 18.8 - 8.9</t>
  </si>
  <si>
    <t xml:space="preserve"> 19.5 - 8.9</t>
  </si>
  <si>
    <t xml:space="preserve"> 19.4 - 8.9</t>
  </si>
  <si>
    <t xml:space="preserve"> 20.5 - 18.7</t>
  </si>
  <si>
    <t xml:space="preserve"> 19.5 - 18.7</t>
  </si>
  <si>
    <t xml:space="preserve"> 20.2 - 8.9</t>
  </si>
  <si>
    <t xml:space="preserve"> 20.6 - 8.9</t>
  </si>
  <si>
    <t xml:space="preserve"> 17.9 - 8.9</t>
  </si>
  <si>
    <t xml:space="preserve"> 19.7 - 8.9</t>
  </si>
  <si>
    <t xml:space="preserve"> 19.9 - 8.9</t>
  </si>
  <si>
    <t xml:space="preserve"> 20.1 - 18.7</t>
  </si>
  <si>
    <t xml:space="preserve"> 20.3 - 8.9</t>
  </si>
  <si>
    <t xml:space="preserve"> 17.0 - 8.9</t>
  </si>
  <si>
    <t xml:space="preserve"> 23.5 - 8.9</t>
  </si>
  <si>
    <t xml:space="preserve"> 20.3 - 18.7</t>
  </si>
  <si>
    <t xml:space="preserve"> 19.8 - 18.7</t>
  </si>
  <si>
    <t xml:space="preserve"> 18.5 - 8.9</t>
  </si>
  <si>
    <t xml:space="preserve"> 19.0 - 8.9</t>
  </si>
  <si>
    <t xml:space="preserve"> 19.6 - 8.9</t>
  </si>
  <si>
    <t xml:space="preserve"> 19.8 - 8.9</t>
  </si>
  <si>
    <t xml:space="preserve"> 17.4 - 8.9</t>
  </si>
  <si>
    <t xml:space="preserve"> 18.6 - 8.9</t>
  </si>
  <si>
    <t xml:space="preserve"> 19.7 - 18.7</t>
  </si>
  <si>
    <t xml:space="preserve"> 22.5 - 18.7</t>
  </si>
  <si>
    <t xml:space="preserve"> 18.9 - 8.9</t>
  </si>
  <si>
    <t xml:space="preserve"> 16.4 - 8.9</t>
  </si>
  <si>
    <t xml:space="preserve"> 19.2 - 8.9</t>
  </si>
  <si>
    <t xml:space="preserve"> 10.4 - 8.9</t>
  </si>
  <si>
    <t xml:space="preserve"> 10.6 - 8.9</t>
  </si>
  <si>
    <t xml:space="preserve"> 14.7 - 8.9</t>
  </si>
  <si>
    <t xml:space="preserve"> 11.2 - 8.9</t>
  </si>
  <si>
    <t xml:space="preserve"> 14.9 - 8.9</t>
  </si>
  <si>
    <t xml:space="preserve"> 9.9 - 8.9</t>
  </si>
  <si>
    <t xml:space="preserve"> 6.6 - 8.9</t>
  </si>
  <si>
    <t xml:space="preserve"> 7.0 - 8.9</t>
  </si>
  <si>
    <t xml:space="preserve"> 7.1 - 8.9</t>
  </si>
  <si>
    <t xml:space="preserve"> 0 - 1.3</t>
  </si>
  <si>
    <t xml:space="preserve"> 0 - 6.6</t>
  </si>
  <si>
    <t xml:space="preserve"> 7.0 - 6.6</t>
  </si>
  <si>
    <t xml:space="preserve"> 5.9 - 8.9</t>
  </si>
  <si>
    <t xml:space="preserve"> 4.4 - 8.9</t>
  </si>
  <si>
    <t xml:space="preserve"> 0 - 7.4</t>
  </si>
  <si>
    <t xml:space="preserve"> 6.5 - 8.9</t>
  </si>
  <si>
    <t xml:space="preserve"> 4.9 - 8.9</t>
  </si>
  <si>
    <t xml:space="preserve"> 4.1 - 8.9</t>
  </si>
  <si>
    <t xml:space="preserve"> 0 - 6.7</t>
  </si>
  <si>
    <t xml:space="preserve"> 6.6 - 6.6</t>
  </si>
  <si>
    <t xml:space="preserve"> 5.4 - 10.1</t>
  </si>
  <si>
    <t xml:space="preserve"> 4.7 - 8.9</t>
  </si>
  <si>
    <t xml:space="preserve"> 6.8 - 8.9</t>
  </si>
  <si>
    <t xml:space="preserve"> 5.6 - 8.9</t>
  </si>
  <si>
    <t xml:space="preserve"> 0 - 7.0</t>
  </si>
  <si>
    <t xml:space="preserve"> 5.9 - 6.6</t>
  </si>
  <si>
    <t xml:space="preserve"> 6.8 - 6.6</t>
  </si>
  <si>
    <t xml:space="preserve"> 4.8 - 8.9</t>
  </si>
  <si>
    <t xml:space="preserve"> 5.8 - 8.9</t>
  </si>
  <si>
    <t xml:space="preserve"> 11.8 - 8.9</t>
  </si>
  <si>
    <t xml:space="preserve"> 11.9 - 8.9</t>
  </si>
  <si>
    <t xml:space="preserve"> 30.6 - 8.9</t>
  </si>
  <si>
    <t xml:space="preserve"> 16.2 - 8.9</t>
  </si>
  <si>
    <t xml:space="preserve"> 27.6 - 8.9</t>
  </si>
  <si>
    <t xml:space="preserve"> 23.7 - 8.9</t>
  </si>
  <si>
    <t xml:space="preserve"> 17.7 - 8.9</t>
  </si>
  <si>
    <t xml:space="preserve"> 12.2 - 8.9</t>
  </si>
  <si>
    <t xml:space="preserve"> 11.1 - 8.9</t>
  </si>
  <si>
    <t xml:space="preserve"> 14.6 - 8.9</t>
  </si>
  <si>
    <t xml:space="preserve"> 11.4 - 8.9</t>
  </si>
  <si>
    <t xml:space="preserve"> 0 - 14.9</t>
  </si>
  <si>
    <t xml:space="preserve"> 0 - 20.4</t>
  </si>
  <si>
    <t xml:space="preserve"> 0 - 14.2</t>
  </si>
  <si>
    <t xml:space="preserve"> 0 - 22.7</t>
  </si>
  <si>
    <t xml:space="preserve"> 17.4 - 5.5</t>
  </si>
  <si>
    <t xml:space="preserve"> 20.1 - 22.3</t>
  </si>
  <si>
    <t xml:space="preserve"> 18.1 - 22.3</t>
  </si>
  <si>
    <t xml:space="preserve"> 16.2 - 22.3</t>
  </si>
  <si>
    <t xml:space="preserve"> 0 - 18.1</t>
  </si>
  <si>
    <t xml:space="preserve"> 0 - 21.8</t>
  </si>
  <si>
    <t xml:space="preserve"> 0 - 21.7</t>
  </si>
  <si>
    <t xml:space="preserve"> 0 - 22.3</t>
  </si>
  <si>
    <t xml:space="preserve"> 21.3 - 5.5</t>
  </si>
  <si>
    <t xml:space="preserve"> 22.5 - 22.3</t>
  </si>
  <si>
    <t xml:space="preserve"> 17.9 - 22.3</t>
  </si>
  <si>
    <t xml:space="preserve"> 22.2 - 22.3</t>
  </si>
  <si>
    <t xml:space="preserve"> 20.9 - 22.3</t>
  </si>
  <si>
    <t xml:space="preserve"> 0 - 15.9</t>
  </si>
  <si>
    <t xml:space="preserve"> 0 - 22.0</t>
  </si>
  <si>
    <t xml:space="preserve"> 0 - 16.1</t>
  </si>
  <si>
    <t xml:space="preserve"> 19.2 - 5.5</t>
  </si>
  <si>
    <t xml:space="preserve"> 19.0 - 22.3</t>
  </si>
  <si>
    <t xml:space="preserve"> 17.8 - 22.3</t>
  </si>
  <si>
    <t xml:space="preserve"> 14.1 - 22.3</t>
  </si>
  <si>
    <t xml:space="preserve"> 22.3 - 22.3</t>
  </si>
  <si>
    <t xml:space="preserve"> 23.6 - 22.3</t>
  </si>
  <si>
    <t xml:space="preserve"> 0 - 14.4</t>
  </si>
  <si>
    <t xml:space="preserve"> 0 - 20.9</t>
  </si>
  <si>
    <t xml:space="preserve"> 0 - 13.7</t>
  </si>
  <si>
    <t xml:space="preserve"> 22.3 - 5.5</t>
  </si>
  <si>
    <t xml:space="preserve"> 23.3 - 22.3</t>
  </si>
  <si>
    <t xml:space="preserve"> 18.8 - 22.3</t>
  </si>
  <si>
    <t xml:space="preserve"> 0 - 20.8</t>
  </si>
  <si>
    <t xml:space="preserve"> 0 - 16.3</t>
  </si>
  <si>
    <t xml:space="preserve"> 16.2 - 5.5</t>
  </si>
  <si>
    <t xml:space="preserve"> 16.3 - 22.3</t>
  </si>
  <si>
    <t xml:space="preserve"> 21.9 - 22.3</t>
  </si>
  <si>
    <t xml:space="preserve"> 18.7 - 22.3</t>
  </si>
  <si>
    <t xml:space="preserve"> 22.0 - 22.3</t>
  </si>
  <si>
    <t xml:space="preserve"> 0 - 6.0</t>
  </si>
  <si>
    <t xml:space="preserve"> 0 - 8.6</t>
  </si>
  <si>
    <t xml:space="preserve"> 0 - 8.2</t>
  </si>
  <si>
    <t xml:space="preserve"> 0 - 6.5</t>
  </si>
  <si>
    <t xml:space="preserve"> 0 - 5.4</t>
  </si>
  <si>
    <t xml:space="preserve"> 0 - 6.9</t>
  </si>
  <si>
    <t xml:space="preserve"> 0 - 6.3</t>
  </si>
  <si>
    <t xml:space="preserve"> 0 - 6.1</t>
  </si>
  <si>
    <t xml:space="preserve"> 0 - 7.8</t>
  </si>
  <si>
    <t xml:space="preserve"> 0 - 5.7</t>
  </si>
  <si>
    <t xml:space="preserve"> 0 - 8.4</t>
  </si>
  <si>
    <t xml:space="preserve"> 6.0 - 5.5</t>
  </si>
  <si>
    <t xml:space="preserve"> 6.3 - 5.5</t>
  </si>
  <si>
    <t xml:space="preserve"> 0 - 5.6</t>
  </si>
  <si>
    <t xml:space="preserve"> 0 - 7.1</t>
  </si>
  <si>
    <t xml:space="preserve"> 6.1 - 5.5</t>
  </si>
  <si>
    <t xml:space="preserve"> 5.5 - 5.5</t>
  </si>
  <si>
    <t xml:space="preserve"> 0 - 7.2</t>
  </si>
  <si>
    <t xml:space="preserve"> 0 - 8.3</t>
  </si>
  <si>
    <t xml:space="preserve"> 5.8 - 5.5</t>
  </si>
  <si>
    <t xml:space="preserve"> 0 - 6.8</t>
  </si>
  <si>
    <t xml:space="preserve"> 7.0 - 5.5</t>
  </si>
  <si>
    <t xml:space="preserve"> 0 - 0.8</t>
  </si>
  <si>
    <t xml:space="preserve"> 0 - 2.2</t>
  </si>
  <si>
    <t xml:space="preserve"> 0 - 4.7</t>
  </si>
  <si>
    <t xml:space="preserve"> 0 - 5.3</t>
  </si>
  <si>
    <t xml:space="preserve"> 0 - 1.4</t>
  </si>
  <si>
    <t xml:space="preserve"> 0 - 0.9</t>
  </si>
  <si>
    <t xml:space="preserve"> 0 - 7.9</t>
  </si>
  <si>
    <t xml:space="preserve"> 7.0 - 6.2</t>
  </si>
  <si>
    <t xml:space="preserve"> 6.7 - 6.2</t>
  </si>
  <si>
    <t xml:space="preserve"> 0 - 5.1</t>
  </si>
  <si>
    <t xml:space="preserve"> 0 - 6.4</t>
  </si>
  <si>
    <t xml:space="preserve"> 5.7 - 6.2</t>
  </si>
  <si>
    <t xml:space="preserve"> 0 - 6.2</t>
  </si>
  <si>
    <t xml:space="preserve"> 0 - 9.4</t>
  </si>
  <si>
    <t xml:space="preserve"> 5.1 - 6.2</t>
  </si>
  <si>
    <t xml:space="preserve"> 0 - 3.7</t>
  </si>
  <si>
    <t xml:space="preserve"> 0 - 5.8</t>
  </si>
  <si>
    <t xml:space="preserve"> 0 - 5.2</t>
  </si>
  <si>
    <t xml:space="preserve"> 6.9 - 6.2</t>
  </si>
  <si>
    <t xml:space="preserve"> 7.9 - 6.2</t>
  </si>
  <si>
    <t xml:space="preserve"> 5.2 - 6.2</t>
  </si>
  <si>
    <t xml:space="preserve"> 0 - 4.1</t>
  </si>
  <si>
    <t xml:space="preserve"> 0 - 5.0</t>
  </si>
  <si>
    <t xml:space="preserve"> 0 - 4.4</t>
  </si>
  <si>
    <t xml:space="preserve"> 6.3 - 6.2</t>
  </si>
  <si>
    <t xml:space="preserve"> 0 - 17.6</t>
  </si>
  <si>
    <t xml:space="preserve"> 0 - 10.6</t>
  </si>
  <si>
    <t xml:space="preserve"> 0 - 11.4</t>
  </si>
  <si>
    <t xml:space="preserve"> 0 - 11.5</t>
  </si>
  <si>
    <t xml:space="preserve"> 0 - 15.0</t>
  </si>
  <si>
    <t xml:space="preserve"> 11.9 - 5.5</t>
  </si>
  <si>
    <t xml:space="preserve"> North_East and South_East</t>
  </si>
  <si>
    <t xml:space="preserve"> 10.3 - 6.0</t>
  </si>
  <si>
    <t xml:space="preserve"> 10.2 - 6.0</t>
  </si>
  <si>
    <t xml:space="preserve"> 6.8 - 6.0</t>
  </si>
  <si>
    <t xml:space="preserve"> 10.2 - 22.3</t>
  </si>
  <si>
    <t xml:space="preserve"> 0 - 11.3</t>
  </si>
  <si>
    <t xml:space="preserve"> 0 - 11.2</t>
  </si>
  <si>
    <t xml:space="preserve"> 7.1 - 5.5</t>
  </si>
  <si>
    <t xml:space="preserve"> 9.9 - 6.0</t>
  </si>
  <si>
    <t xml:space="preserve"> 10.1 - 22.3</t>
  </si>
  <si>
    <t xml:space="preserve"> 0 - 10.2</t>
  </si>
  <si>
    <t xml:space="preserve"> 0 - 17.5</t>
  </si>
  <si>
    <t xml:space="preserve"> 0 - 12.0</t>
  </si>
  <si>
    <t xml:space="preserve"> 7.3 - 5.5</t>
  </si>
  <si>
    <t xml:space="preserve"> 11.5 - 6.0</t>
  </si>
  <si>
    <t xml:space="preserve"> 8.8 - 6.0</t>
  </si>
  <si>
    <t xml:space="preserve"> 10.4 - 22.3</t>
  </si>
  <si>
    <t xml:space="preserve"> 0 - 14.7</t>
  </si>
  <si>
    <t xml:space="preserve"> 0 - 8.7</t>
  </si>
  <si>
    <t xml:space="preserve"> 10.8 - 6.0</t>
  </si>
  <si>
    <t xml:space="preserve"> 6.5 - 6.0</t>
  </si>
  <si>
    <t xml:space="preserve"> 11.4 - 22.3</t>
  </si>
  <si>
    <t xml:space="preserve"> 0 - 7.3</t>
  </si>
  <si>
    <t xml:space="preserve"> 0 - 12.7</t>
  </si>
  <si>
    <t xml:space="preserve"> 0 - 7.6</t>
  </si>
  <si>
    <t xml:space="preserve"> 10.2 - 5.5</t>
  </si>
  <si>
    <t xml:space="preserve"> 10.1 - 6.0</t>
  </si>
  <si>
    <t xml:space="preserve"> 11.5 - 22.3</t>
  </si>
  <si>
    <t xml:space="preserve"> 0 - 23.8</t>
  </si>
  <si>
    <t xml:space="preserve"> 0 - 12.1</t>
  </si>
  <si>
    <t xml:space="preserve"> 0 - 17.3</t>
  </si>
  <si>
    <t xml:space="preserve"> 0 - 11.7</t>
  </si>
  <si>
    <t xml:space="preserve"> 0 - 13.3</t>
  </si>
  <si>
    <t xml:space="preserve"> 0 - 13.0</t>
  </si>
  <si>
    <t xml:space="preserve"> 26.4 - 4.2</t>
  </si>
  <si>
    <t xml:space="preserve"> 31.9 - 4.2</t>
  </si>
  <si>
    <t xml:space="preserve"> 25.5 - 4.2</t>
  </si>
  <si>
    <t xml:space="preserve"> 33.6 - 4.2</t>
  </si>
  <si>
    <t xml:space="preserve"> 28.6 - 17.1</t>
  </si>
  <si>
    <t xml:space="preserve"> 31.6 - 33.8</t>
  </si>
  <si>
    <t xml:space="preserve"> 29.1 - 33.8</t>
  </si>
  <si>
    <t xml:space="preserve"> 27.8 - 33.8</t>
  </si>
  <si>
    <t xml:space="preserve"> 29.4 - 4.2</t>
  </si>
  <si>
    <t xml:space="preserve"> 33.2 - 4.2</t>
  </si>
  <si>
    <t xml:space="preserve"> 33.0 - 4.2</t>
  </si>
  <si>
    <t xml:space="preserve"> 33.8 - 4.2</t>
  </si>
  <si>
    <t xml:space="preserve"> 32.3 - 17.1</t>
  </si>
  <si>
    <t xml:space="preserve"> 33.9 - 33.8</t>
  </si>
  <si>
    <t xml:space="preserve"> 28.9 - 33.8</t>
  </si>
  <si>
    <t xml:space="preserve"> 33.6 - 33.8</t>
  </si>
  <si>
    <t xml:space="preserve"> 31.8 - 33.8</t>
  </si>
  <si>
    <t xml:space="preserve"> 26.5 - 4.2</t>
  </si>
  <si>
    <t xml:space="preserve"> 27.5 - 4.2</t>
  </si>
  <si>
    <t xml:space="preserve"> 33.3 - 4.2</t>
  </si>
  <si>
    <t xml:space="preserve"> 27.7 - 4.2</t>
  </si>
  <si>
    <t xml:space="preserve"> 30.0 - 17.1</t>
  </si>
  <si>
    <t xml:space="preserve"> 30.1 - 33.8</t>
  </si>
  <si>
    <t xml:space="preserve"> 25.5 - 33.8</t>
  </si>
  <si>
    <t xml:space="preserve"> 33.7 - 33.8</t>
  </si>
  <si>
    <t xml:space="preserve"> 34.4 - 33.8</t>
  </si>
  <si>
    <t xml:space="preserve"> 25.2 - 4.2</t>
  </si>
  <si>
    <t xml:space="preserve"> 33.6 - 17.1</t>
  </si>
  <si>
    <t xml:space="preserve"> 34.2 - 33.8</t>
  </si>
  <si>
    <t xml:space="preserve"> 29.6 - 33.8</t>
  </si>
  <si>
    <t xml:space="preserve"> 33.8 - 33.8</t>
  </si>
  <si>
    <t xml:space="preserve"> 25.1 - 33.8</t>
  </si>
  <si>
    <t xml:space="preserve"> 32.0 - 4.2</t>
  </si>
  <si>
    <t xml:space="preserve"> 33.7 - 4.2</t>
  </si>
  <si>
    <t xml:space="preserve"> 27.9 - 4.2</t>
  </si>
  <si>
    <t xml:space="preserve"> 24.9 - 4.2</t>
  </si>
  <si>
    <t xml:space="preserve"> 27.2 - 17.1</t>
  </si>
  <si>
    <t xml:space="preserve"> 27.6 - 33.8</t>
  </si>
  <si>
    <t xml:space="preserve"> 33.3 - 33.8</t>
  </si>
  <si>
    <t xml:space="preserve"> 29.7 - 33.8</t>
  </si>
  <si>
    <t xml:space="preserve"> 33.0 - 33.8</t>
  </si>
  <si>
    <t xml:space="preserve"> 17.6 - 4.2</t>
  </si>
  <si>
    <t xml:space="preserve"> 20.4 - 4.2</t>
  </si>
  <si>
    <t xml:space="preserve"> 20.1 - 4.2</t>
  </si>
  <si>
    <t xml:space="preserve"> 18.3 - 4.2</t>
  </si>
  <si>
    <t xml:space="preserve"> 17.1 - 4.2</t>
  </si>
  <si>
    <t xml:space="preserve"> 18.7 - 4.2</t>
  </si>
  <si>
    <t xml:space="preserve"> 17.7 - 4.2</t>
  </si>
  <si>
    <t xml:space="preserve"> 19.1 - 4.2</t>
  </si>
  <si>
    <t xml:space="preserve"> 18.0 - 4.2</t>
  </si>
  <si>
    <t xml:space="preserve"> 17.2 - 4.2</t>
  </si>
  <si>
    <t xml:space="preserve"> 19.5 - 4.2</t>
  </si>
  <si>
    <t xml:space="preserve"> 17.4 - 4.2</t>
  </si>
  <si>
    <t xml:space="preserve"> 17.0 - 4.2</t>
  </si>
  <si>
    <t xml:space="preserve"> 20.3 - 4.2</t>
  </si>
  <si>
    <t xml:space="preserve"> 17.6 - 17.1</t>
  </si>
  <si>
    <t xml:space="preserve"> 18.0 - 17.1</t>
  </si>
  <si>
    <t xml:space="preserve"> 17.8 - 4.2</t>
  </si>
  <si>
    <t xml:space="preserve"> 19.2 - 4.2</t>
  </si>
  <si>
    <t xml:space="preserve"> 18.8 - 4.2</t>
  </si>
  <si>
    <t xml:space="preserve"> 17.9 - 4.2</t>
  </si>
  <si>
    <t xml:space="preserve"> 17.8 - 17.1</t>
  </si>
  <si>
    <t xml:space="preserve"> 17.0 - 17.1</t>
  </si>
  <si>
    <t xml:space="preserve"> 18.9 - 4.2</t>
  </si>
  <si>
    <t xml:space="preserve"> 17.3 - 4.2</t>
  </si>
  <si>
    <t xml:space="preserve"> 18.1 - 4.2</t>
  </si>
  <si>
    <t xml:space="preserve"> 20.6 - 4.2</t>
  </si>
  <si>
    <t xml:space="preserve"> 20.0 - 4.2</t>
  </si>
  <si>
    <t xml:space="preserve"> 17.1 - 17.1</t>
  </si>
  <si>
    <t xml:space="preserve"> 17.5 - 17.1</t>
  </si>
  <si>
    <t xml:space="preserve"> 18.5 - 4.2</t>
  </si>
  <si>
    <t xml:space="preserve"> 18.2 - 4.2</t>
  </si>
  <si>
    <t xml:space="preserve"> 18.8 - 17.1</t>
  </si>
  <si>
    <t xml:space="preserve"> 5.0 - 4.2</t>
  </si>
  <si>
    <t xml:space="preserve"> 4.5 - 4.2</t>
  </si>
  <si>
    <t xml:space="preserve"> 4.4 - 4.2</t>
  </si>
  <si>
    <t xml:space="preserve"> 5.1 - 4.2</t>
  </si>
  <si>
    <t xml:space="preserve"> 4.8 - 4.2</t>
  </si>
  <si>
    <t xml:space="preserve"> 4.7 - 4.2</t>
  </si>
  <si>
    <t xml:space="preserve"> 5.2 - 4.2</t>
  </si>
  <si>
    <t xml:space="preserve"> 4.2 - 4.2</t>
  </si>
  <si>
    <t xml:space="preserve"> 5.6 - 4.2</t>
  </si>
  <si>
    <t xml:space="preserve"> 5.3 - 4.2</t>
  </si>
  <si>
    <t xml:space="preserve"> 5.5 - 4.2</t>
  </si>
  <si>
    <t xml:space="preserve"> 4.0 - 4.2</t>
  </si>
  <si>
    <t xml:space="preserve"> 5.4 - 4.2</t>
  </si>
  <si>
    <t xml:space="preserve"> 4.6 - 4.2</t>
  </si>
  <si>
    <t xml:space="preserve"> 5.8 - 4.2</t>
  </si>
  <si>
    <t xml:space="preserve"> 3.8 - 4.2</t>
  </si>
  <si>
    <t xml:space="preserve"> 5.9 - 4.2</t>
  </si>
  <si>
    <t xml:space="preserve"> 4.3 - 4.2</t>
  </si>
  <si>
    <t xml:space="preserve"> 4.1 - 4.2</t>
  </si>
  <si>
    <t xml:space="preserve"> 3.9 - 4.2</t>
  </si>
  <si>
    <t xml:space="preserve"> 11.5 - 4.2</t>
  </si>
  <si>
    <t xml:space="preserve"> 12.8 - 4.2</t>
  </si>
  <si>
    <t xml:space="preserve"> 9.0 - 4.2</t>
  </si>
  <si>
    <t xml:space="preserve"> 15.7 - 4.2</t>
  </si>
  <si>
    <t xml:space="preserve"> 16.3 - 4.2</t>
  </si>
  <si>
    <t xml:space="preserve"> 12.5 - 4.2</t>
  </si>
  <si>
    <t xml:space="preserve"> 15.8 - 4.2</t>
  </si>
  <si>
    <t xml:space="preserve"> 11.9 - 4.2</t>
  </si>
  <si>
    <t xml:space="preserve"> 12.4 - 4.2</t>
  </si>
  <si>
    <t xml:space="preserve"> 12.3 - 4.2</t>
  </si>
  <si>
    <t xml:space="preserve"> 0 - 4.2</t>
  </si>
  <si>
    <t xml:space="preserve"> 7.1 - 4.2</t>
  </si>
  <si>
    <t xml:space="preserve"> 2.1 - 4.2</t>
  </si>
  <si>
    <t xml:space="preserve"> 2.6 - 4.2</t>
  </si>
  <si>
    <t xml:space="preserve"> 7.5 - 4.2</t>
  </si>
  <si>
    <t xml:space="preserve"> 7.4 - 4.2</t>
  </si>
  <si>
    <t xml:space="preserve"> 1.4 - 4.2</t>
  </si>
  <si>
    <t xml:space="preserve"> 6.8 - 4.2</t>
  </si>
  <si>
    <t xml:space="preserve"> 6.9 - 4.2</t>
  </si>
  <si>
    <t xml:space="preserve"> 1.9 - 4.2</t>
  </si>
  <si>
    <t xml:space="preserve"> 2.7 - 4.2</t>
  </si>
  <si>
    <t xml:space="preserve"> 28.7 - 4.2</t>
  </si>
  <si>
    <t xml:space="preserve"> 21.6 - 4.2</t>
  </si>
  <si>
    <t xml:space="preserve"> 23.1 - 4.2</t>
  </si>
  <si>
    <t xml:space="preserve"> 22.5 - 4.2</t>
  </si>
  <si>
    <t xml:space="preserve"> 26.1 - 4.2</t>
  </si>
  <si>
    <t xml:space="preserve"> 22.9 - 17.1</t>
  </si>
  <si>
    <t xml:space="preserve"> 22.1 - 17.1</t>
  </si>
  <si>
    <t xml:space="preserve"> 17.9 - 17.1</t>
  </si>
  <si>
    <t xml:space="preserve"> 22.0 - 33.8</t>
  </si>
  <si>
    <t xml:space="preserve"> 21.9 - 4.2</t>
  </si>
  <si>
    <t xml:space="preserve"> 16.0 - 4.2</t>
  </si>
  <si>
    <t xml:space="preserve"> 22.1 - 4.2</t>
  </si>
  <si>
    <t xml:space="preserve"> 22.9 - 4.2</t>
  </si>
  <si>
    <t xml:space="preserve"> 18.2 - 17.1</t>
  </si>
  <si>
    <t xml:space="preserve"> 21.8 - 17.1</t>
  </si>
  <si>
    <t xml:space="preserve"> 21.9 - 33.8</t>
  </si>
  <si>
    <t xml:space="preserve"> 18.4 - 4.2</t>
  </si>
  <si>
    <t xml:space="preserve"> 16.7 - 4.2</t>
  </si>
  <si>
    <t xml:space="preserve"> 28.6 - 4.2</t>
  </si>
  <si>
    <t xml:space="preserve"> 22.8 - 4.2</t>
  </si>
  <si>
    <t xml:space="preserve"> 22.5 - 17.1</t>
  </si>
  <si>
    <t xml:space="preserve"> 20.6 - 17.1</t>
  </si>
  <si>
    <t xml:space="preserve"> 21.2 - 33.8</t>
  </si>
  <si>
    <t xml:space="preserve"> 25.6 - 4.2</t>
  </si>
  <si>
    <t xml:space="preserve"> 18.1 - 17.1</t>
  </si>
  <si>
    <t xml:space="preserve"> 21.7 - 17.1</t>
  </si>
  <si>
    <t xml:space="preserve"> 23.0 - 33.8</t>
  </si>
  <si>
    <t xml:space="preserve"> 23.5 - 4.2</t>
  </si>
  <si>
    <t xml:space="preserve"> 23.2 - 4.2</t>
  </si>
  <si>
    <t xml:space="preserve"> 22.0 - 17.1</t>
  </si>
  <si>
    <t xml:space="preserve"> 23.2 - 33.8</t>
  </si>
  <si>
    <t xml:space="preserve"> 14.0 - 4.2</t>
  </si>
  <si>
    <t xml:space="preserve"> 10.2 - 4.2</t>
  </si>
  <si>
    <t xml:space="preserve"> 20.2 - 4.2</t>
  </si>
  <si>
    <t xml:space="preserve"> 14.3 - 4.2</t>
  </si>
  <si>
    <t xml:space="preserve"> 20.5 - 4.2</t>
  </si>
  <si>
    <t xml:space="preserve"> 14.1 - 4.2</t>
  </si>
  <si>
    <t xml:space="preserve"> 10.3 - 4.2</t>
  </si>
  <si>
    <t xml:space="preserve"> 16.8 - 4.2</t>
  </si>
  <si>
    <t xml:space="preserve"> 14.4 - 4.2</t>
  </si>
  <si>
    <t xml:space="preserve"> 3.8 - 9.1</t>
  </si>
  <si>
    <t xml:space="preserve"> 8.9 - 9.1</t>
  </si>
  <si>
    <t xml:space="preserve"> 2.9 - 9.1</t>
  </si>
  <si>
    <t xml:space="preserve"> 4.2 - 9.1</t>
  </si>
  <si>
    <t xml:space="preserve"> 5.0 - 5.4</t>
  </si>
  <si>
    <t xml:space="preserve"> 8.7 - 9.7</t>
  </si>
  <si>
    <t xml:space="preserve"> 0 - 9.7</t>
  </si>
  <si>
    <t xml:space="preserve"> 5.4 - 9.7</t>
  </si>
  <si>
    <t xml:space="preserve"> 6.3 - 9.1</t>
  </si>
  <si>
    <t xml:space="preserve"> 9.1 - 9.1</t>
  </si>
  <si>
    <t xml:space="preserve"> 8.2 - 9.1</t>
  </si>
  <si>
    <t xml:space="preserve"> 9.8 - 9.1</t>
  </si>
  <si>
    <t xml:space="preserve"> 4.7 - 5.4</t>
  </si>
  <si>
    <t xml:space="preserve"> 9.6 - 9.7</t>
  </si>
  <si>
    <t xml:space="preserve"> 3.7 - 9.7</t>
  </si>
  <si>
    <t xml:space="preserve"> 9.4 - 9.7</t>
  </si>
  <si>
    <t xml:space="preserve"> 2.4 - 9.7</t>
  </si>
  <si>
    <t xml:space="preserve"> 4.3 - 9.1</t>
  </si>
  <si>
    <t xml:space="preserve"> 5.1 - 9.1</t>
  </si>
  <si>
    <t xml:space="preserve"> 9.2 - 9.1</t>
  </si>
  <si>
    <t xml:space="preserve"> 5.3 - 9.1</t>
  </si>
  <si>
    <t xml:space="preserve"> 1.9 - 5.4</t>
  </si>
  <si>
    <t xml:space="preserve"> 6.2 - 9.7</t>
  </si>
  <si>
    <t xml:space="preserve"> 5.2 - 9.7</t>
  </si>
  <si>
    <t xml:space="preserve"> 2.8 - 9.7</t>
  </si>
  <si>
    <t xml:space="preserve"> 5.3 - 9.7</t>
  </si>
  <si>
    <t xml:space="preserve"> 2.3 - 9.1</t>
  </si>
  <si>
    <t xml:space="preserve"> 3.2 - 9.1</t>
  </si>
  <si>
    <t xml:space="preserve"> 9.2 - 5.4</t>
  </si>
  <si>
    <t xml:space="preserve"> 9.2 - 9.7</t>
  </si>
  <si>
    <t xml:space="preserve"> 4.5 - 9.7</t>
  </si>
  <si>
    <t xml:space="preserve"> 1.9 - 9.7</t>
  </si>
  <si>
    <t xml:space="preserve"> 9.5 - 9.7</t>
  </si>
  <si>
    <t xml:space="preserve"> 1.3 - 9.7</t>
  </si>
  <si>
    <t xml:space="preserve"> 7.4 - 9.1</t>
  </si>
  <si>
    <t xml:space="preserve"> 9.6 - 9.1</t>
  </si>
  <si>
    <t xml:space="preserve"> 5.6 - 9.1</t>
  </si>
  <si>
    <t xml:space="preserve"> 2.2 - 9.1</t>
  </si>
  <si>
    <t xml:space="preserve"> 2.9 - 5.4</t>
  </si>
  <si>
    <t xml:space="preserve"> 4.6 - 9.7</t>
  </si>
  <si>
    <t xml:space="preserve"> 7.6 - 9.7</t>
  </si>
  <si>
    <t xml:space="preserve"> 5.7 - 9.1</t>
  </si>
  <si>
    <t xml:space="preserve"> 4.4 - 9.1</t>
  </si>
  <si>
    <t xml:space="preserve"> 4.9 - 9.1</t>
  </si>
  <si>
    <t xml:space="preserve"> 5.4 - 9.1</t>
  </si>
  <si>
    <t xml:space="preserve"> 4.8 - 9.1</t>
  </si>
  <si>
    <t xml:space="preserve"> 5.2 - 9.1</t>
  </si>
  <si>
    <t xml:space="preserve"> 4.7 - 9.1</t>
  </si>
  <si>
    <t xml:space="preserve"> 5.9 - 9.1</t>
  </si>
  <si>
    <t xml:space="preserve"> 5.5 - 9.1</t>
  </si>
  <si>
    <t xml:space="preserve"> 5.8 - 9.1</t>
  </si>
  <si>
    <t xml:space="preserve"> 6.0 - 9.1</t>
  </si>
  <si>
    <t xml:space="preserve"> 5.9 - 5.4</t>
  </si>
  <si>
    <t xml:space="preserve"> 5.5 - 5.4</t>
  </si>
  <si>
    <t xml:space="preserve"> 5.8 - 5.4</t>
  </si>
  <si>
    <t xml:space="preserve"> 5.2 - 5.4</t>
  </si>
  <si>
    <t xml:space="preserve"> 3.7 - 9.1</t>
  </si>
  <si>
    <t xml:space="preserve"> 4.1 - 9.1</t>
  </si>
  <si>
    <t xml:space="preserve"> 6.0 - 5.4</t>
  </si>
  <si>
    <t xml:space="preserve"> 5.0 - 9.1</t>
  </si>
  <si>
    <t xml:space="preserve"> 5.3 - 5.4</t>
  </si>
  <si>
    <t xml:space="preserve"> 9.3 - 9.1</t>
  </si>
  <si>
    <t xml:space="preserve"> 8.7 - 9.1</t>
  </si>
  <si>
    <t xml:space="preserve"> 9.0 - 9.1</t>
  </si>
  <si>
    <t xml:space="preserve"> 8.3 - 9.1</t>
  </si>
  <si>
    <t xml:space="preserve"> 8.0 - 9.1</t>
  </si>
  <si>
    <t xml:space="preserve"> 9.7 - 9.1</t>
  </si>
  <si>
    <t xml:space="preserve"> 8.4 - 9.1</t>
  </si>
  <si>
    <t xml:space="preserve"> 9.4 - 9.1</t>
  </si>
  <si>
    <t xml:space="preserve"> 8.6 - 9.1</t>
  </si>
  <si>
    <t xml:space="preserve"> 7.5 - 9.1</t>
  </si>
  <si>
    <t xml:space="preserve"> 9.9 - 9.1</t>
  </si>
  <si>
    <t xml:space="preserve"> 8.5 - 9.1</t>
  </si>
  <si>
    <t xml:space="preserve"> 8.8 - 9.1</t>
  </si>
  <si>
    <t xml:space="preserve"> 7.9 - 9.1</t>
  </si>
  <si>
    <t xml:space="preserve"> 8.1 - 9.1</t>
  </si>
  <si>
    <t xml:space="preserve"> 7.6 - 9.1</t>
  </si>
  <si>
    <t xml:space="preserve"> 6.8 - 9.3</t>
  </si>
  <si>
    <t xml:space="preserve"> 1.5 - 9.3</t>
  </si>
  <si>
    <t xml:space="preserve"> 1.3 - 9.3</t>
  </si>
  <si>
    <t xml:space="preserve"> 4.6 - 9.3</t>
  </si>
  <si>
    <t xml:space="preserve"> 0 - 9.3</t>
  </si>
  <si>
    <t xml:space="preserve"> 4.1 - 9.3</t>
  </si>
  <si>
    <t xml:space="preserve"> 0.5 - 9.3</t>
  </si>
  <si>
    <t xml:space="preserve"> 7.4 - 9.3</t>
  </si>
  <si>
    <t xml:space="preserve"> 1.0 - 9.3</t>
  </si>
  <si>
    <t xml:space="preserve"> 21.8 - 9.1</t>
  </si>
  <si>
    <t xml:space="preserve"> 17.8 - 9.1</t>
  </si>
  <si>
    <t xml:space="preserve"> 19.4 - 9.1</t>
  </si>
  <si>
    <t xml:space="preserve"> 18.4 - 9.1</t>
  </si>
  <si>
    <t xml:space="preserve"> 19.5 - 17.6</t>
  </si>
  <si>
    <t xml:space="preserve"> 18.5 - 17.6</t>
  </si>
  <si>
    <t xml:space="preserve"> 19.6 - 9.1</t>
  </si>
  <si>
    <t xml:space="preserve"> 19.7 - 9.1</t>
  </si>
  <si>
    <t xml:space="preserve"> 16.9 - 9.1</t>
  </si>
  <si>
    <t xml:space="preserve"> 18.8 - 9.1</t>
  </si>
  <si>
    <t xml:space="preserve"> 19.3 - 9.1</t>
  </si>
  <si>
    <t xml:space="preserve"> 18.5 - 9.1</t>
  </si>
  <si>
    <t xml:space="preserve"> 19.6 - 17.6</t>
  </si>
  <si>
    <t xml:space="preserve"> 16.0 - 9.1</t>
  </si>
  <si>
    <t xml:space="preserve"> 19.1 - 9.1</t>
  </si>
  <si>
    <t xml:space="preserve"> 22.5 - 9.1</t>
  </si>
  <si>
    <t xml:space="preserve"> 19.2 - 17.6</t>
  </si>
  <si>
    <t xml:space="preserve"> 18.6 - 9.1</t>
  </si>
  <si>
    <t xml:space="preserve"> 18.1 - 9.1</t>
  </si>
  <si>
    <t xml:space="preserve"> 16.5 - 9.1</t>
  </si>
  <si>
    <t xml:space="preserve"> 17.5 - 9.1</t>
  </si>
  <si>
    <t xml:space="preserve"> 18.6 - 17.6</t>
  </si>
  <si>
    <t xml:space="preserve"> 21.8 - 17.6</t>
  </si>
  <si>
    <t xml:space="preserve"> 18.9 - 17.6</t>
  </si>
  <si>
    <t xml:space="preserve"> 17.9 - 9.1</t>
  </si>
  <si>
    <t xml:space="preserve"> 18.3 - 9.1</t>
  </si>
  <si>
    <t xml:space="preserve"> 15.3 - 9.1</t>
  </si>
  <si>
    <t xml:space="preserve"> 18.2 - 9.1</t>
  </si>
  <si>
    <t xml:space="preserve"> 19.2 - 9.1</t>
  </si>
  <si>
    <t xml:space="preserve"> 18.9 - 9.1</t>
  </si>
  <si>
    <t xml:space="preserve"> 12.1 - 9.1</t>
  </si>
  <si>
    <t xml:space="preserve"> 10.4 - 9.1</t>
  </si>
  <si>
    <t xml:space="preserve"> 12.2 - 9.1</t>
  </si>
  <si>
    <t xml:space="preserve"> 10.0 - 9.1</t>
  </si>
  <si>
    <t xml:space="preserve"> 14.5 - 9.1</t>
  </si>
  <si>
    <t xml:space="preserve"> 10.1 - 9.1</t>
  </si>
  <si>
    <t xml:space="preserve"> 10.5 - 9.1</t>
  </si>
  <si>
    <t xml:space="preserve"> 16.1 - 9.1</t>
  </si>
  <si>
    <t xml:space="preserve"> 10.3 - 9.1</t>
  </si>
  <si>
    <t xml:space="preserve"> 11.6 - 9.1</t>
  </si>
  <si>
    <t xml:space="preserve"> 10.7 - 9.1</t>
  </si>
  <si>
    <t xml:space="preserve"> 16.3 - 9.1</t>
  </si>
  <si>
    <t xml:space="preserve"> 16.2 - 9.1</t>
  </si>
  <si>
    <t xml:space="preserve"> 0 - 9.1</t>
  </si>
  <si>
    <t xml:space="preserve"> 3.0 - 9.1</t>
  </si>
  <si>
    <t xml:space="preserve"> 0 - 4.3</t>
  </si>
  <si>
    <t xml:space="preserve"> 4.1 - 9.7</t>
  </si>
  <si>
    <t xml:space="preserve"> 3.1 - 9.1</t>
  </si>
  <si>
    <t xml:space="preserve"> 4.3 - 9.7</t>
  </si>
  <si>
    <t xml:space="preserve"> 4.1 - 5.4</t>
  </si>
  <si>
    <t xml:space="preserve"> 3.3 - 9.7</t>
  </si>
  <si>
    <t xml:space="preserve"> 3.9 - 9.3</t>
  </si>
  <si>
    <t xml:space="preserve"> 6.5 - 9.3</t>
  </si>
  <si>
    <t xml:space="preserve"> 22.8 - 9.3</t>
  </si>
  <si>
    <t xml:space="preserve"> 5.3 - 9.3</t>
  </si>
  <si>
    <t xml:space="preserve"> 20.1 - 9.3</t>
  </si>
  <si>
    <t xml:space="preserve"> 16.1 - 9.3</t>
  </si>
  <si>
    <t xml:space="preserve"> 5.8 - 9.3</t>
  </si>
  <si>
    <t xml:space="preserve"> 7.0 - 9.3</t>
  </si>
  <si>
    <t xml:space="preserve"> 6.6 - 9.3</t>
  </si>
  <si>
    <t xml:space="preserve"> 12.8 - 9.3</t>
  </si>
  <si>
    <t xml:space="preserve"> 1.6 - 9.3</t>
  </si>
  <si>
    <t xml:space="preserve"> 5.7 - 9.3</t>
  </si>
  <si>
    <t xml:space="preserve"> 10.2 - 9.3</t>
  </si>
  <si>
    <t xml:space="preserve"> 3.5 - 9.3</t>
  </si>
  <si>
    <t xml:space="preserve"> 3.8 - 9.3</t>
  </si>
  <si>
    <t xml:space="preserve"> 16.6 - 6.7</t>
  </si>
  <si>
    <t xml:space="preserve"> 21.4 - 6.7</t>
  </si>
  <si>
    <t xml:space="preserve"> 15.6 - 6.7</t>
  </si>
  <si>
    <t xml:space="preserve"> 19.6 - 6.7</t>
  </si>
  <si>
    <t xml:space="preserve"> 17.4 - 10.6</t>
  </si>
  <si>
    <t xml:space="preserve"> 21.1 - 22.8</t>
  </si>
  <si>
    <t xml:space="preserve"> 14.9 - 22.8</t>
  </si>
  <si>
    <t xml:space="preserve"> 18.1 - 22.8</t>
  </si>
  <si>
    <t xml:space="preserve"> 18.5 - 6.7</t>
  </si>
  <si>
    <t xml:space="preserve"> 22.2 - 6.7</t>
  </si>
  <si>
    <t xml:space="preserve"> 21.5 - 6.7</t>
  </si>
  <si>
    <t xml:space="preserve"> 22.8 - 6.7</t>
  </si>
  <si>
    <t xml:space="preserve"> 19.1 - 10.6</t>
  </si>
  <si>
    <t xml:space="preserve"> 22.7 - 22.8</t>
  </si>
  <si>
    <t xml:space="preserve"> 16.8 - 22.8</t>
  </si>
  <si>
    <t xml:space="preserve"> 22.5 - 22.8</t>
  </si>
  <si>
    <t xml:space="preserve"> 17.7 - 22.8</t>
  </si>
  <si>
    <t xml:space="preserve"> 17.1 - 6.7</t>
  </si>
  <si>
    <t xml:space="preserve"> 17.9 - 6.7</t>
  </si>
  <si>
    <t xml:space="preserve"> 18.1 - 6.7</t>
  </si>
  <si>
    <t xml:space="preserve"> 16.3 - 10.6</t>
  </si>
  <si>
    <t xml:space="preserve"> 18.2 - 22.8</t>
  </si>
  <si>
    <t xml:space="preserve"> 18.9 - 22.8</t>
  </si>
  <si>
    <t xml:space="preserve"> 17.6 - 22.8</t>
  </si>
  <si>
    <t xml:space="preserve"> 15.6 - 22.8</t>
  </si>
  <si>
    <t xml:space="preserve"> 20.7 - 22.8</t>
  </si>
  <si>
    <t xml:space="preserve"> 13.8 - 6.7</t>
  </si>
  <si>
    <t xml:space="preserve"> 19.0 - 6.7</t>
  </si>
  <si>
    <t xml:space="preserve"> 16.0 - 6.7</t>
  </si>
  <si>
    <t xml:space="preserve"> 22.4 - 10.6</t>
  </si>
  <si>
    <t xml:space="preserve"> 22.4 - 22.8</t>
  </si>
  <si>
    <t xml:space="preserve"> 19.9 - 22.8</t>
  </si>
  <si>
    <t xml:space="preserve"> 15.9 - 22.8</t>
  </si>
  <si>
    <t xml:space="preserve"> 13.8 - 22.8</t>
  </si>
  <si>
    <t xml:space="preserve"> 20.6 - 6.7</t>
  </si>
  <si>
    <t xml:space="preserve"> 22.7 - 6.7</t>
  </si>
  <si>
    <t xml:space="preserve"> 18.3 - 6.7</t>
  </si>
  <si>
    <t xml:space="preserve"> 14.9 - 6.7</t>
  </si>
  <si>
    <t xml:space="preserve"> 15.3 - 10.6</t>
  </si>
  <si>
    <t xml:space="preserve"> 17.2 - 22.8</t>
  </si>
  <si>
    <t xml:space="preserve"> 22.3 - 22.8</t>
  </si>
  <si>
    <t xml:space="preserve"> 21.0 - 22.8</t>
  </si>
  <si>
    <t xml:space="preserve"> 10.9 - 6.7</t>
  </si>
  <si>
    <t xml:space="preserve"> 13.4 - 6.7</t>
  </si>
  <si>
    <t xml:space="preserve"> 11.7 - 6.7</t>
  </si>
  <si>
    <t xml:space="preserve"> 10.8 - 6.7</t>
  </si>
  <si>
    <t xml:space="preserve"> 12.1 - 6.7</t>
  </si>
  <si>
    <t xml:space="preserve"> 13.6 - 6.7</t>
  </si>
  <si>
    <t xml:space="preserve"> 11.3 - 6.7</t>
  </si>
  <si>
    <t xml:space="preserve"> 12.2 - 6.7</t>
  </si>
  <si>
    <t xml:space="preserve"> 11.2 - 6.7</t>
  </si>
  <si>
    <t xml:space="preserve"> 11.1 - 6.7</t>
  </si>
  <si>
    <t xml:space="preserve"> 12.3 - 6.7</t>
  </si>
  <si>
    <t xml:space="preserve"> 10.3 - 6.7</t>
  </si>
  <si>
    <t xml:space="preserve"> 11.3 - 10.6</t>
  </si>
  <si>
    <t xml:space="preserve"> 12.4 - 6.7</t>
  </si>
  <si>
    <t xml:space="preserve"> 10.7 - 6.7</t>
  </si>
  <si>
    <t xml:space="preserve"> 11.4 - 6.7</t>
  </si>
  <si>
    <t xml:space="preserve"> 10.6 - 6.7</t>
  </si>
  <si>
    <t xml:space="preserve"> 11.5 - 6.7</t>
  </si>
  <si>
    <t xml:space="preserve"> 10.3 - 10.6</t>
  </si>
  <si>
    <t xml:space="preserve"> 11.8 - 6.7</t>
  </si>
  <si>
    <t xml:space="preserve"> 10.1 - 6.7</t>
  </si>
  <si>
    <t xml:space="preserve"> 13.0 - 6.7</t>
  </si>
  <si>
    <t xml:space="preserve"> 12.7 - 6.7</t>
  </si>
  <si>
    <t xml:space="preserve"> 10.6 - 10.6</t>
  </si>
  <si>
    <t xml:space="preserve"> 11.2 - 10.6</t>
  </si>
  <si>
    <t xml:space="preserve"> 10.5 - 6.7</t>
  </si>
  <si>
    <t xml:space="preserve"> 9.7 - 6.7</t>
  </si>
  <si>
    <t xml:space="preserve"> 11.0 - 6.7</t>
  </si>
  <si>
    <t xml:space="preserve"> 12.2 - 10.6</t>
  </si>
  <si>
    <t xml:space="preserve"> 7.7 - 6.7</t>
  </si>
  <si>
    <t xml:space="preserve"> 7.4 - 6.7</t>
  </si>
  <si>
    <t xml:space="preserve"> 7.2 - 6.7</t>
  </si>
  <si>
    <t xml:space="preserve"> 7.5 - 6.7</t>
  </si>
  <si>
    <t xml:space="preserve"> 6.8 - 6.7</t>
  </si>
  <si>
    <t xml:space="preserve"> 7.6 - 6.7</t>
  </si>
  <si>
    <t xml:space="preserve"> 6.9 - 6.7</t>
  </si>
  <si>
    <t xml:space="preserve"> 7.8 - 6.7</t>
  </si>
  <si>
    <t xml:space="preserve"> 6.4 - 6.7</t>
  </si>
  <si>
    <t xml:space="preserve"> 7.1 - 6.7</t>
  </si>
  <si>
    <t xml:space="preserve"> 7.3 - 6.7</t>
  </si>
  <si>
    <t xml:space="preserve"> 6.5 - 6.7</t>
  </si>
  <si>
    <t xml:space="preserve"> 6.3 - 6.7</t>
  </si>
  <si>
    <t xml:space="preserve"> 6.6 - 6.7</t>
  </si>
  <si>
    <t xml:space="preserve"> 6.7 - 6.7</t>
  </si>
  <si>
    <t xml:space="preserve"> 5.9 - 6.7</t>
  </si>
  <si>
    <t xml:space="preserve"> 5.7 - 6.7</t>
  </si>
  <si>
    <t xml:space="preserve"> 5.6 - 6.7</t>
  </si>
  <si>
    <t xml:space="preserve"> 5.8 - 6.7</t>
  </si>
  <si>
    <t xml:space="preserve"> 6.1 - 6.7</t>
  </si>
  <si>
    <t xml:space="preserve"> 3.9 - 6.7</t>
  </si>
  <si>
    <t xml:space="preserve"> 7.0 - 6.7</t>
  </si>
  <si>
    <t xml:space="preserve"> 6.0 - 6.7</t>
  </si>
  <si>
    <t xml:space="preserve"> 9.0 - 6.7</t>
  </si>
  <si>
    <t xml:space="preserve"> 5.4 - 6.7</t>
  </si>
  <si>
    <t xml:space="preserve"> 13.1 - 6.7</t>
  </si>
  <si>
    <t xml:space="preserve"> 9.2 - 6.7</t>
  </si>
  <si>
    <t xml:space="preserve"> 9.3 - 6.7</t>
  </si>
  <si>
    <t xml:space="preserve"> 9.5 - 6.7</t>
  </si>
  <si>
    <t xml:space="preserve"> 10.5 - 8.8</t>
  </si>
  <si>
    <t xml:space="preserve"> 9.5 - 8.8</t>
  </si>
  <si>
    <t xml:space="preserve"> 8.3 - 6.7</t>
  </si>
  <si>
    <t xml:space="preserve"> 9.4 - 6.7</t>
  </si>
  <si>
    <t xml:space="preserve"> 11.9 - 6.7</t>
  </si>
  <si>
    <t xml:space="preserve"> 9.6 - 6.7</t>
  </si>
  <si>
    <t xml:space="preserve"> 11.5 - 8.8</t>
  </si>
  <si>
    <t xml:space="preserve"> 9.8 - 6.7</t>
  </si>
  <si>
    <t xml:space="preserve"> 8.0 - 6.7</t>
  </si>
  <si>
    <t xml:space="preserve"> 9.9 - 6.7</t>
  </si>
  <si>
    <t xml:space="preserve"> 10.2 - 8.8</t>
  </si>
  <si>
    <t xml:space="preserve"> 12.1 - 8.8</t>
  </si>
  <si>
    <t xml:space="preserve"> 10.4 - 6.7</t>
  </si>
  <si>
    <t xml:space="preserve"> 8.5 - 6.7</t>
  </si>
  <si>
    <t xml:space="preserve"> 13.1 - 8.8</t>
  </si>
  <si>
    <t xml:space="preserve"> 11.0 - 8.8</t>
  </si>
  <si>
    <t xml:space="preserve"> 9.1 - 6.7</t>
  </si>
  <si>
    <t xml:space="preserve"> 9.8 - 8.8</t>
  </si>
  <si>
    <t xml:space="preserve"> 5.3 - 6.7</t>
  </si>
  <si>
    <t xml:space="preserve"> 12.0 - 6.7</t>
  </si>
  <si>
    <t xml:space="preserve"> 11.6 - 6.7</t>
  </si>
  <si>
    <t xml:space="preserve"> 14.2 - 6.7</t>
  </si>
  <si>
    <t xml:space="preserve"> 4.8 - 6.7</t>
  </si>
  <si>
    <t xml:space="preserve"> 8.9 - 6.7</t>
  </si>
  <si>
    <t xml:space="preserve"> 4.0 - 6.7</t>
  </si>
  <si>
    <t xml:space="preserve"> 4.1 - 6.7</t>
  </si>
  <si>
    <t xml:space="preserve"> 14.9 - 3.7</t>
  </si>
  <si>
    <t xml:space="preserve"> 14.8 - 3.7</t>
  </si>
  <si>
    <t xml:space="preserve"> 4.5 - 3.7</t>
  </si>
  <si>
    <t xml:space="preserve"> 14.8 - 22.8</t>
  </si>
  <si>
    <t xml:space="preserve"> 4.6 - 6.7</t>
  </si>
  <si>
    <t xml:space="preserve"> 14.8 - 6.7</t>
  </si>
  <si>
    <t xml:space="preserve"> 4.7 - 6.7</t>
  </si>
  <si>
    <t xml:space="preserve"> 2.8 - 6.7</t>
  </si>
  <si>
    <t xml:space="preserve"> 4.6 - 10.6</t>
  </si>
  <si>
    <t xml:space="preserve"> 14.7 - 3.7</t>
  </si>
  <si>
    <t xml:space="preserve"> 3.8 - 6.7</t>
  </si>
  <si>
    <t xml:space="preserve"> 14.0 - 6.7</t>
  </si>
  <si>
    <t xml:space="preserve"> 5.4 - 10.6</t>
  </si>
  <si>
    <t xml:space="preserve"> 8.9 - 3.7</t>
  </si>
  <si>
    <t xml:space="preserve"> 13.3 - 3.7</t>
  </si>
  <si>
    <t xml:space="preserve"> 8.5 - 22.8</t>
  </si>
  <si>
    <t xml:space="preserve"> 4.4 - 6.7</t>
  </si>
  <si>
    <t xml:space="preserve"> 4.5 - 6.7</t>
  </si>
  <si>
    <t xml:space="preserve"> 4.9 - 10.6</t>
  </si>
  <si>
    <t xml:space="preserve"> 8.7 - 3.7</t>
  </si>
  <si>
    <t xml:space="preserve"> 4.2 - 3.7</t>
  </si>
  <si>
    <t xml:space="preserve"> 14.4 - 22.8</t>
  </si>
  <si>
    <t xml:space="preserve"> 5.2 - 6.7</t>
  </si>
  <si>
    <t xml:space="preserve"> 5.0 - 6.7</t>
  </si>
  <si>
    <t xml:space="preserve"> 4.9 - 6.7</t>
  </si>
  <si>
    <t xml:space="preserve"> 14.8 - 10.6</t>
  </si>
  <si>
    <t xml:space="preserve"> 15.1 - 22.8</t>
  </si>
  <si>
    <t xml:space="preserve"> 0.6 - 6.7</t>
  </si>
  <si>
    <t xml:space="preserve"> 2.9 - 6.7</t>
  </si>
  <si>
    <t xml:space="preserve"> 1.7 - 6.7</t>
  </si>
  <si>
    <t>FOR TABLE</t>
  </si>
  <si>
    <t>up to 7.5</t>
  </si>
  <si>
    <t>up to 5</t>
  </si>
  <si>
    <t>Up to 10.1</t>
  </si>
  <si>
    <t>Up to 9</t>
  </si>
  <si>
    <t>5mile-SE</t>
  </si>
  <si>
    <t>7.5mile-SE</t>
  </si>
  <si>
    <t>9mile-SE</t>
  </si>
  <si>
    <t>10mile-SE</t>
  </si>
  <si>
    <t>10mile-SW</t>
  </si>
  <si>
    <t>9mile-SW</t>
  </si>
  <si>
    <t>7.5mile-SW</t>
  </si>
  <si>
    <t>5mile-SW</t>
  </si>
  <si>
    <t>5mile-NE</t>
  </si>
  <si>
    <t>7.5mile-NE</t>
  </si>
  <si>
    <t>9mile-NE</t>
  </si>
  <si>
    <t>10mile-NE</t>
  </si>
  <si>
    <t>5mile-NW</t>
  </si>
  <si>
    <t>7.5mile-NW</t>
  </si>
  <si>
    <t>9mile-NW</t>
  </si>
  <si>
    <t>10mile-NW</t>
  </si>
  <si>
    <t>5mile-SESW</t>
  </si>
  <si>
    <t>7.5mile-SESW</t>
  </si>
  <si>
    <t>9mile-SESW</t>
  </si>
  <si>
    <t>10mile-SESW</t>
  </si>
  <si>
    <t>5mile-NESW</t>
  </si>
  <si>
    <t>7.5mile-NESW</t>
  </si>
  <si>
    <t>9mile-NESW</t>
  </si>
  <si>
    <t>10mile-NESW</t>
  </si>
  <si>
    <t>5mile-SENE</t>
  </si>
  <si>
    <t>9mile-SENE</t>
  </si>
  <si>
    <t>10mile-SENE</t>
  </si>
  <si>
    <t>7.5mile-SENE</t>
  </si>
  <si>
    <t>30mins</t>
  </si>
  <si>
    <t>60mins</t>
  </si>
  <si>
    <t>SurchargeTime</t>
  </si>
  <si>
    <t>Total Surch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</si>
</sst>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206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FF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wrapText="1"/>
    </xf>
    <xf numFmtId="0" fontId="0" fillId="33" borderId="0" xfId="0" applyFill="1" applyAlignment="1">
      <alignment wrapText="1"/>
    </xf>
    <xf numFmtId="0" fontId="18" fillId="33" borderId="0" xfId="6" applyFont="1" applyFill="1" applyAlignment="1">
      <alignment wrapText="1"/>
    </xf>
    <xf numFmtId="0" fontId="1" fillId="33" borderId="0" xfId="6" applyFont="1" applyFill="1" applyAlignment="1">
      <alignment wrapText="1"/>
    </xf>
    <xf numFmtId="0" fontId="0" fillId="33" borderId="0" xfId="6" applyFont="1" applyFill="1" applyAlignment="1">
      <alignment wrapText="1"/>
    </xf>
    <xf numFmtId="0" fontId="0" fillId="33" borderId="0" xfId="0" applyFont="1" applyFill="1" applyAlignment="1">
      <alignment wrapText="1"/>
    </xf>
    <xf numFmtId="0" fontId="0" fillId="33" borderId="0" xfId="7" applyFont="1" applyFill="1" applyAlignment="1">
      <alignment wrapText="1"/>
    </xf>
    <xf numFmtId="0" fontId="1" fillId="33" borderId="0" xfId="0" applyFont="1" applyFill="1" applyAlignment="1">
      <alignment wrapText="1"/>
    </xf>
    <xf numFmtId="0" fontId="1" fillId="33" borderId="0" xfId="7" applyFont="1" applyFill="1" applyAlignment="1">
      <alignment wrapText="1"/>
    </xf>
    <xf numFmtId="0" fontId="13" fillId="7" borderId="7" xfId="13" applyAlignment="1">
      <alignment wrapText="1"/>
    </xf>
    <xf numFmtId="0" fontId="13" fillId="7" borderId="10" xfId="13" applyBorder="1" applyAlignment="1">
      <alignment wrapText="1"/>
    </xf>
    <xf numFmtId="0" fontId="19" fillId="33" borderId="0" xfId="13" applyFont="1" applyFill="1" applyBorder="1" applyAlignment="1">
      <alignment wrapText="1"/>
    </xf>
    <xf numFmtId="0" fontId="13" fillId="7" borderId="11" xfId="13" applyBorder="1" applyAlignment="1">
      <alignment wrapText="1"/>
    </xf>
    <xf numFmtId="0" fontId="6" fillId="33" borderId="0" xfId="6" applyFill="1" applyAlignment="1">
      <alignment wrapText="1"/>
    </xf>
    <xf numFmtId="0" fontId="18" fillId="33" borderId="0" xfId="13" applyFont="1" applyFill="1" applyBorder="1" applyAlignment="1">
      <alignment wrapText="1"/>
    </xf>
    <xf numFmtId="0" fontId="13" fillId="7" borderId="7" xfId="13" applyBorder="1" applyAlignment="1">
      <alignment wrapText="1"/>
    </xf>
    <xf numFmtId="0" fontId="13" fillId="0" borderId="0" xfId="13" applyFill="1" applyBorder="1" applyAlignment="1">
      <alignment wrapText="1"/>
    </xf>
    <xf numFmtId="0" fontId="0" fillId="0" borderId="0" xfId="0" quotePrefix="1"/>
    <xf numFmtId="0" fontId="0" fillId="0" borderId="0" xfId="0" applyAlignment="1">
      <alignment horizontal="right"/>
    </xf>
    <xf numFmtId="0" fontId="16" fillId="0" borderId="0" xfId="0" applyFont="1"/>
    <xf numFmtId="0" fontId="22" fillId="0" borderId="0" xfId="0" applyFont="1"/>
    <xf numFmtId="0" fontId="6" fillId="2" borderId="0" xfId="6"/>
    <xf numFmtId="0" fontId="8" fillId="4" borderId="0" xfId="8"/>
  </cellXfs>
  <cellStyles count="8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theme" Target="theme/theme1.xml"/><Relationship Id="rId32" Type="http://schemas.openxmlformats.org/officeDocument/2006/relationships/styles" Target="styles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sharedStrings" Target="sharedStrings.xml"/><Relationship Id="rId3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18"/>
  <sheetViews>
    <sheetView topLeftCell="K56" workbookViewId="0">
      <selection activeCell="T1" sqref="T1"/>
    </sheetView>
  </sheetViews>
  <sheetFormatPr baseColWidth="10" defaultColWidth="8.83203125" defaultRowHeight="14" x14ac:dyDescent="0"/>
  <cols>
    <col min="1" max="1" width="26.5" customWidth="1"/>
    <col min="2" max="2" width="27.83203125" customWidth="1"/>
    <col min="6" max="6" width="25.83203125" customWidth="1"/>
    <col min="7" max="7" width="32" customWidth="1"/>
    <col min="8" max="8" width="15" customWidth="1"/>
    <col min="13" max="13" width="18.6640625" customWidth="1"/>
    <col min="15" max="15" width="18.33203125" customWidth="1"/>
    <col min="16" max="16" width="13" customWidth="1"/>
    <col min="17" max="17" width="18.33203125" customWidth="1"/>
    <col min="18" max="18" width="11.6640625" customWidth="1"/>
    <col min="19" max="19" width="10.6640625" customWidth="1"/>
    <col min="20" max="20" width="10" customWidth="1"/>
    <col min="21" max="21" width="6.83203125" customWidth="1"/>
    <col min="26" max="26" width="10.1640625" customWidth="1"/>
    <col min="34" max="34" width="13.6640625" customWidth="1"/>
    <col min="35" max="35" width="7.5" customWidth="1"/>
    <col min="37" max="37" width="14" customWidth="1"/>
    <col min="59" max="60" width="10.6640625" customWidth="1"/>
  </cols>
  <sheetData>
    <row r="1" spans="1:84">
      <c r="A1" t="s">
        <v>0</v>
      </c>
      <c r="B1" t="s">
        <v>45</v>
      </c>
      <c r="C1" t="s">
        <v>248</v>
      </c>
      <c r="D1" t="s">
        <v>249</v>
      </c>
      <c r="E1" t="s">
        <v>250</v>
      </c>
      <c r="F1" t="s">
        <v>245</v>
      </c>
      <c r="G1" t="s">
        <v>246</v>
      </c>
      <c r="H1" t="s">
        <v>247</v>
      </c>
      <c r="I1" t="s">
        <v>2</v>
      </c>
      <c r="J1" t="s">
        <v>3</v>
      </c>
      <c r="K1" t="s">
        <v>4</v>
      </c>
      <c r="L1" t="s">
        <v>6</v>
      </c>
      <c r="M1" t="s">
        <v>251</v>
      </c>
      <c r="N1" t="s">
        <v>7</v>
      </c>
      <c r="O1" t="s">
        <v>252</v>
      </c>
      <c r="P1" t="s">
        <v>1405</v>
      </c>
      <c r="Q1" t="s">
        <v>1406</v>
      </c>
      <c r="R1" t="s">
        <v>241</v>
      </c>
      <c r="S1" t="s">
        <v>253</v>
      </c>
      <c r="T1" t="s">
        <v>254</v>
      </c>
      <c r="U1" t="s">
        <v>255</v>
      </c>
      <c r="V1" t="s">
        <v>256</v>
      </c>
      <c r="W1" t="s">
        <v>257</v>
      </c>
      <c r="X1" t="s">
        <v>258</v>
      </c>
      <c r="Y1" t="s">
        <v>51</v>
      </c>
      <c r="Z1" t="s">
        <v>240</v>
      </c>
      <c r="AA1" t="s">
        <v>253</v>
      </c>
      <c r="AB1" t="s">
        <v>254</v>
      </c>
      <c r="AC1" t="s">
        <v>255</v>
      </c>
      <c r="AD1" t="s">
        <v>256</v>
      </c>
      <c r="AE1" t="s">
        <v>257</v>
      </c>
      <c r="AF1" t="s">
        <v>258</v>
      </c>
      <c r="AG1" t="s">
        <v>51</v>
      </c>
      <c r="AH1" t="s">
        <v>102</v>
      </c>
      <c r="AI1" t="s">
        <v>242</v>
      </c>
      <c r="AJ1" t="s">
        <v>1</v>
      </c>
      <c r="AK1" t="s">
        <v>254</v>
      </c>
      <c r="AL1" t="s">
        <v>255</v>
      </c>
      <c r="AM1" t="s">
        <v>256</v>
      </c>
      <c r="AN1" t="s">
        <v>257</v>
      </c>
      <c r="AO1" t="s">
        <v>258</v>
      </c>
      <c r="AP1" t="s">
        <v>51</v>
      </c>
      <c r="AQ1" t="s">
        <v>243</v>
      </c>
      <c r="AR1" t="s">
        <v>253</v>
      </c>
      <c r="AS1" t="s">
        <v>254</v>
      </c>
      <c r="AT1" t="s">
        <v>255</v>
      </c>
      <c r="AU1" t="s">
        <v>256</v>
      </c>
      <c r="AV1" t="s">
        <v>257</v>
      </c>
      <c r="AW1" t="s">
        <v>258</v>
      </c>
      <c r="AX1" t="s">
        <v>51</v>
      </c>
      <c r="AY1" t="s">
        <v>244</v>
      </c>
      <c r="AZ1" t="s">
        <v>253</v>
      </c>
      <c r="BA1" t="s">
        <v>254</v>
      </c>
      <c r="BB1" t="s">
        <v>255</v>
      </c>
      <c r="BC1" t="s">
        <v>256</v>
      </c>
      <c r="BD1" t="s">
        <v>257</v>
      </c>
      <c r="BE1" t="s">
        <v>258</v>
      </c>
      <c r="BF1" t="s">
        <v>51</v>
      </c>
      <c r="BG1" t="s">
        <v>259</v>
      </c>
      <c r="BH1" t="s">
        <v>242</v>
      </c>
      <c r="BI1" t="s">
        <v>1</v>
      </c>
      <c r="BJ1" t="s">
        <v>254</v>
      </c>
      <c r="BK1" t="s">
        <v>255</v>
      </c>
      <c r="BL1" t="s">
        <v>256</v>
      </c>
      <c r="BM1" t="s">
        <v>257</v>
      </c>
      <c r="BN1" t="s">
        <v>258</v>
      </c>
      <c r="BO1" t="s">
        <v>51</v>
      </c>
      <c r="BP1" t="s">
        <v>243</v>
      </c>
      <c r="BQ1" t="s">
        <v>253</v>
      </c>
      <c r="BR1" t="s">
        <v>254</v>
      </c>
      <c r="BS1" t="s">
        <v>255</v>
      </c>
      <c r="BT1" t="s">
        <v>256</v>
      </c>
      <c r="BU1" t="s">
        <v>257</v>
      </c>
      <c r="BV1" t="s">
        <v>258</v>
      </c>
      <c r="BW1" t="s">
        <v>51</v>
      </c>
      <c r="BX1" t="s">
        <v>1402</v>
      </c>
      <c r="BY1" t="s">
        <v>244</v>
      </c>
      <c r="BZ1" t="s">
        <v>253</v>
      </c>
      <c r="CA1" t="s">
        <v>254</v>
      </c>
      <c r="CB1" t="s">
        <v>255</v>
      </c>
      <c r="CC1" t="s">
        <v>256</v>
      </c>
      <c r="CD1" t="s">
        <v>257</v>
      </c>
      <c r="CE1" t="s">
        <v>258</v>
      </c>
      <c r="CF1" t="s">
        <v>51</v>
      </c>
    </row>
    <row r="2" spans="1:84">
      <c r="A2" t="s">
        <v>260</v>
      </c>
      <c r="B2" t="str">
        <f>INDEX(S$1:Y$1,MATCH(MIN(S2:Y2),S2:Y2,0))</f>
        <v>M for Moray - Buckie service</v>
      </c>
      <c r="C2">
        <f t="shared" ref="C2:C33" si="0">INDEX(AA2:AG2,MATCH(B2,AZ$1:BF$1,0))</f>
        <v>7.1</v>
      </c>
      <c r="D2">
        <f t="shared" ref="D2:D33" si="1">IF(E2&gt;0, INDEX(AJ2:AP2,MATCH(B2,AZ$1:BF$1,0)), INDEX(AR2:AX2,MATCH(B2,AZ$1:BF$1,0)))</f>
        <v>12</v>
      </c>
      <c r="E2">
        <f t="shared" ref="E2:E33" si="2">INDEX(AZ2:BF2,MATCH(B2,AZ$1:BF$1,0))</f>
        <v>4.5</v>
      </c>
      <c r="F2">
        <f t="shared" ref="F2:F32" si="3">IF(E2&gt;0, INDEX(BI2:BO2,MATCH(B2,AZ$1:BF$1,0)), INDEX(BQ2:BW2,MATCH(B2,AZ$1:BF$1,0)))</f>
        <v>8.9</v>
      </c>
      <c r="G2" s="18">
        <f t="shared" ref="G2:G33" si="4">IF(E2&gt;0, INDEX(BZ2:CF2,MATCH(B2,AZ$1:BF$1,0))/60,0)</f>
        <v>0.5</v>
      </c>
      <c r="H2">
        <f>IF(G2&gt;0,F2/G2,0)</f>
        <v>17.8</v>
      </c>
      <c r="I2">
        <v>26.4</v>
      </c>
      <c r="J2">
        <f>(1.8*I2)+2.4</f>
        <v>49.919999999999995</v>
      </c>
      <c r="K2">
        <f>MIN(S2:Y2)</f>
        <v>23.6</v>
      </c>
      <c r="L2">
        <f>IF(K2&lt;J2,1,0)</f>
        <v>1</v>
      </c>
      <c r="M2">
        <f>IF(AND(K2&lt;J2,H2&lt;20),1,0)</f>
        <v>1</v>
      </c>
      <c r="N2">
        <f>IF(L2=1,J2-K2,0)</f>
        <v>26.319999999999993</v>
      </c>
      <c r="O2">
        <f>IF(M2=1,J2-K2,0)</f>
        <v>26.319999999999993</v>
      </c>
      <c r="P2">
        <f>IF(L2=1,D2+E2,0)</f>
        <v>16.5</v>
      </c>
      <c r="Q2">
        <f>IF(M2=1,D2+E2,0)</f>
        <v>16.5</v>
      </c>
      <c r="S2">
        <f t="shared" ref="S2:Y2" si="5">IF(ISNUMBER(AZ2), IF(AZ2&gt;0,AA2+AZ2+AJ2, AA2+AR2), 1000)</f>
        <v>32.5</v>
      </c>
      <c r="T2">
        <f t="shared" si="5"/>
        <v>23.6</v>
      </c>
      <c r="U2">
        <f t="shared" si="5"/>
        <v>47.1</v>
      </c>
      <c r="V2">
        <f t="shared" si="5"/>
        <v>25.6</v>
      </c>
      <c r="W2">
        <f t="shared" si="5"/>
        <v>35.6</v>
      </c>
      <c r="X2">
        <f t="shared" si="5"/>
        <v>26.6</v>
      </c>
      <c r="Y2">
        <f t="shared" si="5"/>
        <v>35.25</v>
      </c>
      <c r="AA2">
        <v>0</v>
      </c>
      <c r="AB2">
        <f>IF(I2&lt;2,1.55,IF(I2&gt;13,7.1,1.55+0.5*(I2-2)))</f>
        <v>7.1</v>
      </c>
      <c r="AC2">
        <f>IF(I2&lt;2,1.55,IF(I2&gt;13,7.1,1.55+0.5*(I2-2)))</f>
        <v>7.1</v>
      </c>
      <c r="AD2">
        <f>IF(I2&lt;2,1.55,IF(I2&gt;13,7.1,1.55+0.5*(I2-2)))</f>
        <v>7.1</v>
      </c>
      <c r="AE2">
        <f>IF(I2&lt;2,1.55,IF(I2&gt;13,7.1,1.55+0.5*(I2-2)))</f>
        <v>7.1</v>
      </c>
      <c r="AF2">
        <f>IF(I2&lt;2,1.55,IF(I2&gt;13,7.1,1.55+0.5*(I2-2)))</f>
        <v>7.1</v>
      </c>
      <c r="AG2">
        <f>IF(I2&lt;2,1.5,IF(AND(I2&gt;=2,I2&lt;5),1.5+0.6*(I2-2),IF(AND(I2&gt;=5,I2&lt;15),3.3+0.2*(I2-5),5.5)))</f>
        <v>5.5</v>
      </c>
      <c r="AJ2">
        <f>IF(ISNUMBER(VLOOKUP(A2,'Huntly A2B service oaout'!A:E,5,FALSE)), VLOOKUP(A2,'Huntly A2B service oaout'!A:E,5,FALSE), VLOOKUP(A2,'Huntly A2B service oaout'!A:E,2,FALSE))</f>
        <v>28</v>
      </c>
      <c r="AK2">
        <f>IF(ISNUMBER(VLOOKUP(A2,'M for Moray - Buckie oaout'!A:E,5,FALSE)), VLOOKUP(A2,'M for Moray - Buckie oaout'!A:E,5,FALSE), VLOOKUP(A2,'M for Moray - Buckie oaout'!A:E,2,FALSE))</f>
        <v>12</v>
      </c>
      <c r="AL2">
        <f>IF(ISNUMBER(VLOOKUP(A2,'M for Moray - Forres oaout'!A:E,5,FALSE)), VLOOKUP(A2,'M for Moray - Forres oaout'!A:E,5,FALSE), VLOOKUP(A2,'M for Moray - Forres oaout'!A:E,2,FALSE))</f>
        <v>35.5</v>
      </c>
      <c r="AM2">
        <f>IF(ISNUMBER(VLOOKUP(A2,'M for Moray - Keith oaout'!A:E,5,FALSE)), VLOOKUP(A2,'M for Moray - Keith oaout'!A:E,5,FALSE), VLOOKUP(A2,'M for Moray - Keith oaout'!A:E,2,FALSE))</f>
        <v>14</v>
      </c>
      <c r="AN2">
        <f>IF(ISNUMBER(VLOOKUP(A2,'M for Moray - Speyside oaout'!A:E,5,FALSE)), VLOOKUP(A2,'M for Moray - Speyside oaout'!A:E,5,FALSE), VLOOKUP(A2,'M for Moray - Speyside oaout'!A:E,2,FALSE))</f>
        <v>24</v>
      </c>
      <c r="AO2">
        <f>IF(ISNUMBER(VLOOKUP(A2,'M for Moray - Elgin oaout'!A:E,5,FALSE)), VLOOKUP(A2,'M for Moray - Elgin oaout'!A:E,5,FALSE), VLOOKUP(A2,'M for Moray - Elgin oaout'!A:E,2,FALSE))</f>
        <v>15</v>
      </c>
      <c r="AP2" t="str">
        <f>IF(ISNUMBER(VLOOKUP(A2,'Banffshire Partnership oaout'!A:E,5,FALSE)), VLOOKUP(A2,'Banffshire Partnership oaout'!A:E,5,FALSE), VLOOKUP(A2,'Banffshire Partnership oaout'!A:E,2,FALSE))</f>
        <v xml:space="preserve"> N/A</v>
      </c>
      <c r="AR2">
        <f>IF(ISNUMBER(VLOOKUP(A2,'Huntly A2B service oawut'!A:E,5,FALSE)), VLOOKUP(A2,'Huntly A2B service oawut'!A:E,5,FALSE), 1000)</f>
        <v>1000</v>
      </c>
      <c r="AS2">
        <f>IF(ISNUMBER(VLOOKUP(A2,'M for Moray - Buckie oawut'!A:E,5,FALSE)), VLOOKUP(A2,'M for Moray - Buckie oawut'!A:E,5,FALSE), 1000)</f>
        <v>1000</v>
      </c>
      <c r="AT2">
        <f>IF(ISNUMBER(VLOOKUP(A2,'M for Moray - Forres oawut'!A:E,5,FALSE)), VLOOKUP(A2,'M for Moray - Forres oawut'!A:E,5,FALSE), 1000)</f>
        <v>1000</v>
      </c>
      <c r="AU2">
        <f>IF(ISNUMBER(VLOOKUP(A2,'M for Moray - Keith oawut'!A:E,5,FALSE)), VLOOKUP(A2,'M for Moray - Keith oawut'!A:E,5,FALSE), 1000)</f>
        <v>1000</v>
      </c>
      <c r="AV2">
        <f>IF(ISNUMBER(VLOOKUP(A2,'M for Moray - Speyside oawut'!A:E,5,FALSE)), VLOOKUP(A2,'M for Moray - Speyside oawut'!A:E,5,FALSE), 1000)</f>
        <v>1000</v>
      </c>
      <c r="AW2">
        <f>IF(ISNUMBER(VLOOKUP(A2,'M for Moray - Elgin oawut'!A:E,5,FALSE)), VLOOKUP(A2,'M for Moray - Elgin oawut'!A:E,5,FALSE), 1000)</f>
        <v>1000</v>
      </c>
      <c r="AX2">
        <f>IF(ISNUMBER(VLOOKUP(A2,'Banffshire Partnership oawut'!A:E,5,FALSE)), VLOOKUP(A2,'Banffshire Partnership oawut'!A:E,5,FALSE), 1000)</f>
        <v>29.75</v>
      </c>
      <c r="AZ2">
        <f>IF(ISNUMBER(VLOOKUP(A2,'Huntly A2B service ot'!A:E,4,FALSE)), VLOOKUP(A2,'Huntly A2B service ot'!A:E,4,FALSE), 0)</f>
        <v>4.5</v>
      </c>
      <c r="BA2">
        <f>IF(ISNUMBER(VLOOKUP(A2,'M for Moray - Buckie ot'!A:E,4,FALSE)), VLOOKUP(A2,'M for Moray - Buckie ot'!A:E,4,FALSE), 0)</f>
        <v>4.5</v>
      </c>
      <c r="BB2">
        <f>IF(ISNUMBER(VLOOKUP(A2,'M for Moray - Forres ot'!A:E,4,FALSE)), VLOOKUP(A2,'M for Moray - Forres ot'!A:E,4,FALSE), 0)</f>
        <v>4.5</v>
      </c>
      <c r="BC2">
        <f>IF(ISNUMBER(VLOOKUP(A2,'M for Moray - Keith ot'!A:E,4,FALSE)), VLOOKUP(A2,'M for Moray - Keith ot'!A:E,4,FALSE), 0)</f>
        <v>4.5</v>
      </c>
      <c r="BD2">
        <f>IF(ISNUMBER(VLOOKUP(A2,'M for Moray - Speyside ot'!A:E,4,FALSE)), VLOOKUP(A2,'M for Moray - Speyside ot'!A:E,4,FALSE), 0)</f>
        <v>4.5</v>
      </c>
      <c r="BE2">
        <f>IF(ISNUMBER(VLOOKUP(A2,'M for Moray - Elgin ot'!A:E,4,FALSE)), VLOOKUP(A2,'M for Moray - Elgin ot'!A:E,4,FALSE), 0)</f>
        <v>4.5</v>
      </c>
      <c r="BF2">
        <f>IF(ISNUMBER(VLOOKUP(A2,'Banffshire Partnership ot'!A:E,4,FALSE)), VLOOKUP(A2,'Banffshire Partnership ot'!A:E,4,FALSE), 0)</f>
        <v>0</v>
      </c>
      <c r="BI2">
        <f>IF(ISNUMBER(VLOOKUP(A2,'Huntly A2B service oaout'!A:E,3,FALSE)), VLOOKUP(A2,'Huntly A2B service oaout'!A:E,3,FALSE), VLOOKUP(A2,'Huntly A2B service oaout'!A:E,2,FALSE))</f>
        <v>15.5</v>
      </c>
      <c r="BJ2">
        <f>IF(ISNUMBER(VLOOKUP(A2,'M for Moray - Buckie oaout'!A:E,3,FALSE)), VLOOKUP(A2,'M for Moray - Buckie oaout'!A:E,3,FALSE), VLOOKUP(A2,'M for Moray - Buckie oaout'!A:E,2,FALSE))</f>
        <v>8.9</v>
      </c>
      <c r="BK2">
        <f>IF(ISNUMBER(VLOOKUP(A2,'M for Moray - Forres oaout'!A:E,3,FALSE)), VLOOKUP(A2,'M for Moray - Forres oaout'!A:E,3,FALSE), VLOOKUP(A2,'M for Moray - Forres oaout'!A:E,2,FALSE))</f>
        <v>26.4</v>
      </c>
      <c r="BL2">
        <f>IF(ISNUMBER(VLOOKUP(A2,'M for Moray - Keith oaout'!A:E,3,FALSE)), VLOOKUP(A2,'M for Moray - Keith oaout'!A:E,3,FALSE), VLOOKUP(A2,'M for Moray - Keith oaout'!A:E,2,FALSE))</f>
        <v>9.1</v>
      </c>
      <c r="BM2">
        <f>IF(ISNUMBER(VLOOKUP(A2,'M for Moray - Speyside oaout'!A:E,3,FALSE)), VLOOKUP(A2,'M for Moray - Speyside oaout'!A:E,3,FALSE), VLOOKUP(A2,'M for Moray - Speyside oaout'!A:E,2,FALSE))</f>
        <v>16.600000000000001</v>
      </c>
      <c r="BN2">
        <f>IF(ISNUMBER(VLOOKUP(A2,'M for Moray - Elgin oaout'!A:E,3,FALSE)), VLOOKUP(A2,'M for Moray - Elgin oaout'!A:E,3,FALSE), VLOOKUP(A2,'M for Moray - Elgin oaout'!A:E,2,FALSE))</f>
        <v>14.9</v>
      </c>
      <c r="BO2" t="str">
        <f>IF(ISNUMBER(VLOOKUP(A2,'Banffshire Partnership oaout'!A:E,3,FALSE)), VLOOKUP(A2,'Banffshire Partnership oaout'!A:E,3,FALSE), VLOOKUP(A2,'Banffshire Partnership oaout'!A:E,2,FALSE))</f>
        <v xml:space="preserve"> N/A</v>
      </c>
      <c r="BQ2" t="str">
        <f>IF(ISNUMBER(VLOOKUP(A2,'Huntly A2B service oawut'!A:E,3,FALSE)), VLOOKUP(A2,'Huntly A2B service oawut'!A:E,3,FALSE), VLOOKUP(A2,'Huntly A2B service oawut'!A:E,2,FALSE))</f>
        <v xml:space="preserve"> N/A</v>
      </c>
      <c r="BR2" t="str">
        <f>IF(ISNUMBER(VLOOKUP(A2,'M for Moray - Buckie oawut'!A:E,3,FALSE)), VLOOKUP(A2,'M for Moray - Buckie oawut'!A:E,3,FALSE), VLOOKUP(A2,'M for Moray - Buckie oawut'!A:E,2,FALSE))</f>
        <v xml:space="preserve"> N/A</v>
      </c>
      <c r="BS2" t="str">
        <f>IF(ISNUMBER(VLOOKUP(A2,'M for Moray - Forres oawut'!A:E,3,FALSE)), VLOOKUP(A2,'M for Moray - Forres oawut'!A:E,3,FALSE), VLOOKUP(A2,'M for Moray - Forres oawut'!A:E,2,FALSE))</f>
        <v xml:space="preserve"> N/A</v>
      </c>
      <c r="BT2" t="str">
        <f>IF(ISNUMBER(VLOOKUP(A2,'M for Moray - Keith oawut'!A:E,3,FALSE)), VLOOKUP(A2,'M for Moray - Keith oawut'!A:E,3,FALSE), VLOOKUP(A2,'M for Moray - Keith oawut'!A:E,2,FALSE))</f>
        <v xml:space="preserve"> N/A</v>
      </c>
      <c r="BU2" t="str">
        <f>IF(ISNUMBER(VLOOKUP(A2,'M for Moray - Speyside oawut'!A:E,3,FALSE)), VLOOKUP(A2,'M for Moray - Speyside oawut'!A:E,3,FALSE), VLOOKUP(A2,'M for Moray - Speyside oawut'!A:E,2,FALSE))</f>
        <v xml:space="preserve"> N/A</v>
      </c>
      <c r="BV2" t="str">
        <f>IF(ISNUMBER(VLOOKUP(A2,'M for Moray - Elgin oawut'!A:E,3,FALSE)), VLOOKUP(A2,'M for Moray - Elgin oawut'!A:E,3,FALSE), VLOOKUP(A2,'M for Moray - Elgin oawut'!A:E,2,FALSE))</f>
        <v xml:space="preserve"> N/A</v>
      </c>
      <c r="BW2">
        <f>IF(ISNUMBER(VLOOKUP(A2,'Banffshire Partnership oawut'!A:E,3,FALSE)), VLOOKUP(A2,'Banffshire Partnership oawut'!A:E,3,FALSE), VLOOKUP(A2,'Banffshire Partnership oawut'!A:E,2,FALSE))</f>
        <v>20.5</v>
      </c>
      <c r="BZ2">
        <f>IF(ISNUMBER(VLOOKUP(A2,'Huntly A2B service ot'!A:E,3,FALSE)), VLOOKUP(A2,'Huntly A2B service ot'!A:E,3,FALSE), VLOOKUP(A2,'Huntly A2B service ot'!A:E,2,FALSE))</f>
        <v>30</v>
      </c>
      <c r="CA2">
        <f>IF(ISNUMBER(VLOOKUP(A2,'M for Moray - Buckie ot'!A:E,3,FALSE)), VLOOKUP(A2,'M for Moray - Buckie ot'!A:E,3,FALSE), VLOOKUP(A2,'M for Moray - Buckie ot'!A:E,2,FALSE))</f>
        <v>30</v>
      </c>
      <c r="CB2">
        <f>IF(ISNUMBER(VLOOKUP(A2,'M for Moray - Forres ot'!A:E,3,FALSE)), VLOOKUP(A2,'M for Moray - Forres ot'!A:E,3,FALSE), VLOOKUP(A2,'M for Moray - Forres ot'!A:E,2,FALSE))</f>
        <v>30</v>
      </c>
      <c r="CC2">
        <f>IF(ISNUMBER(VLOOKUP(A2,'M for Moray - Keith ot'!A:E,3,FALSE)), VLOOKUP(A2,'M for Moray - Keith ot'!A:E,3,FALSE), VLOOKUP(A2,'M for Moray - Keith ot'!A:E,2,FALSE))</f>
        <v>30</v>
      </c>
      <c r="CD2">
        <f>IF(ISNUMBER(VLOOKUP(A2,'M for Moray - Speyside ot'!A:E,3,FALSE)), VLOOKUP(A2,'M for Moray - Speyside ot'!A:E,3,FALSE), VLOOKUP(A2,'M for Moray - Speyside ot'!A:E,2,FALSE))</f>
        <v>30</v>
      </c>
      <c r="CE2">
        <f>IF(ISNUMBER(VLOOKUP(A2,'M for Moray - Elgin ot'!A:E,3,FALSE)), VLOOKUP(A2,'M for Moray - Elgin ot'!A:E,3,FALSE), VLOOKUP(A2,'M for Moray - Elgin ot'!A:E,2,FALSE))</f>
        <v>30</v>
      </c>
      <c r="CF2">
        <f>IF(ISNUMBER(VLOOKUP(A2,'Banffshire Partnership ot'!A:E,3,FALSE)), VLOOKUP(A2,'Banffshire Partnership ot'!A:E,3,FALSE), VLOOKUP(A2,'Banffshire Partnership ot'!A:E,2,FALSE))</f>
        <v>0</v>
      </c>
    </row>
    <row r="3" spans="1:84">
      <c r="A3" t="s">
        <v>261</v>
      </c>
      <c r="B3" t="str">
        <f>INDEX(S$1:Y$1,MATCH(MIN(S3:Y3),S3:Y3,0))</f>
        <v>M for Moray - Buckie service</v>
      </c>
      <c r="C3">
        <f t="shared" si="0"/>
        <v>7.1</v>
      </c>
      <c r="D3">
        <f t="shared" si="1"/>
        <v>12</v>
      </c>
      <c r="E3">
        <f t="shared" si="2"/>
        <v>9</v>
      </c>
      <c r="F3">
        <f t="shared" si="3"/>
        <v>8.9</v>
      </c>
      <c r="G3" s="18">
        <f t="shared" si="4"/>
        <v>1</v>
      </c>
      <c r="H3">
        <f t="shared" ref="H3:H66" si="6">IF(G3&gt;0,F3/G3,0)</f>
        <v>8.9</v>
      </c>
      <c r="I3">
        <v>26.4</v>
      </c>
      <c r="J3">
        <f t="shared" ref="J3:J66" si="7">(1.8*I3)+2.4</f>
        <v>49.919999999999995</v>
      </c>
      <c r="K3">
        <f t="shared" ref="K3:K66" si="8">MIN(S3:Y3)</f>
        <v>28.1</v>
      </c>
      <c r="L3">
        <f t="shared" ref="L3:L66" si="9">IF(K3&lt;J3,1,0)</f>
        <v>1</v>
      </c>
      <c r="M3">
        <f t="shared" ref="M3:M66" si="10">IF(AND(K3&lt;J3,H3&lt;20),1,0)</f>
        <v>1</v>
      </c>
      <c r="N3">
        <f t="shared" ref="N3:N66" si="11">IF(L3=1,J3-K3,0)</f>
        <v>21.819999999999993</v>
      </c>
      <c r="O3">
        <f t="shared" ref="O3:O66" si="12">IF(M3=1,J3-K3,0)</f>
        <v>21.819999999999993</v>
      </c>
      <c r="P3">
        <f t="shared" ref="P3:P66" si="13">IF(L3=1,D3+E3,0)</f>
        <v>21</v>
      </c>
      <c r="Q3">
        <f t="shared" ref="Q3:Q66" si="14">IF(M3=1,D3+E3,0)</f>
        <v>21</v>
      </c>
      <c r="S3">
        <f t="shared" ref="S3:S66" si="15">IF(ISNUMBER(AZ3), IF(AZ3&gt;0,AA3+AZ3+AJ3, AA3+AR3), 1000)</f>
        <v>36</v>
      </c>
      <c r="T3">
        <f t="shared" ref="T3:T66" si="16">IF(ISNUMBER(BA3), IF(BA3&gt;0,AB3+BA3+AK3, AB3+AS3), 1000)</f>
        <v>28.1</v>
      </c>
      <c r="U3">
        <f t="shared" ref="U3:U66" si="17">IF(ISNUMBER(BB3), IF(BB3&gt;0,AC3+BB3+AL3, AC3+AT3), 1000)</f>
        <v>50.1</v>
      </c>
      <c r="V3">
        <f t="shared" ref="V3:V66" si="18">IF(ISNUMBER(BC3), IF(BC3&gt;0,AD3+BC3+AM3, AD3+AU3), 1000)</f>
        <v>29.1</v>
      </c>
      <c r="W3">
        <f t="shared" ref="W3:W66" si="19">IF(ISNUMBER(BD3), IF(BD3&gt;0,AE3+BD3+AN3, AE3+AV3), 1000)</f>
        <v>39.1</v>
      </c>
      <c r="X3">
        <f t="shared" ref="X3:X66" si="20">IF(ISNUMBER(BE3), IF(BE3&gt;0,AF3+BE3+AO3, AF3+AW3), 1000)</f>
        <v>31.1</v>
      </c>
      <c r="Y3">
        <f t="shared" ref="Y3:Y66" si="21">IF(ISNUMBER(BF3), IF(BF3&gt;0,AG3+BF3+AP3, AG3+AX3), 1000)</f>
        <v>40.25</v>
      </c>
      <c r="AA3">
        <v>0</v>
      </c>
      <c r="AB3">
        <f t="shared" ref="AB3:AB33" si="22">IF(I3&lt;2,1.55,IF(I3&gt;13,7.1,1.55+0.5*(I3-2)))</f>
        <v>7.1</v>
      </c>
      <c r="AC3">
        <f t="shared" ref="AC3:AC33" si="23">IF(I3&lt;2,1.55,IF(I3&gt;13,7.1,1.55+0.5*(I3-2)))</f>
        <v>7.1</v>
      </c>
      <c r="AD3">
        <f t="shared" ref="AD3:AD33" si="24">IF(I3&lt;2,1.55,IF(I3&gt;13,7.1,1.55+0.5*(I3-2)))</f>
        <v>7.1</v>
      </c>
      <c r="AE3">
        <f t="shared" ref="AE3:AE33" si="25">IF(I3&lt;2,1.55,IF(I3&gt;13,7.1,1.55+0.5*(I3-2)))</f>
        <v>7.1</v>
      </c>
      <c r="AF3">
        <f t="shared" ref="AF3:AF33" si="26">IF(I3&lt;2,1.55,IF(I3&gt;13,7.1,1.55+0.5*(I3-2)))</f>
        <v>7.1</v>
      </c>
      <c r="AG3">
        <f t="shared" ref="AG3:AG33" si="27">IF(I3&lt;2,1.5,IF(AND(I3&gt;=2,I3&lt;5),1.5+0.6*(I3-2),IF(AND(I3&gt;=5,I3&lt;15),3.3+0.2*(I3-5),5.5)))</f>
        <v>5.5</v>
      </c>
      <c r="AJ3">
        <f>IF(ISNUMBER(VLOOKUP(A3,'Huntly A2B service oaout'!A:E,5,FALSE)), VLOOKUP(A3,'Huntly A2B service oaout'!A:E,5,FALSE), VLOOKUP(A3,'Huntly A2B service oaout'!A:E,2,FALSE))</f>
        <v>27</v>
      </c>
      <c r="AK3">
        <f>IF(ISNUMBER(VLOOKUP(A3,'M for Moray - Buckie oaout'!A:E,5,FALSE)), VLOOKUP(A3,'M for Moray - Buckie oaout'!A:E,5,FALSE), VLOOKUP(A3,'M for Moray - Buckie oaout'!A:E,2,FALSE))</f>
        <v>12</v>
      </c>
      <c r="AL3">
        <f>IF(ISNUMBER(VLOOKUP(A3,'M for Moray - Forres oaout'!A:E,5,FALSE)), VLOOKUP(A3,'M for Moray - Forres oaout'!A:E,5,FALSE), VLOOKUP(A3,'M for Moray - Forres oaout'!A:E,2,FALSE))</f>
        <v>34</v>
      </c>
      <c r="AM3">
        <f>IF(ISNUMBER(VLOOKUP(A3,'M for Moray - Keith oaout'!A:E,5,FALSE)), VLOOKUP(A3,'M for Moray - Keith oaout'!A:E,5,FALSE), VLOOKUP(A3,'M for Moray - Keith oaout'!A:E,2,FALSE))</f>
        <v>13</v>
      </c>
      <c r="AN3">
        <f>IF(ISNUMBER(VLOOKUP(A3,'M for Moray - Speyside oaout'!A:E,5,FALSE)), VLOOKUP(A3,'M for Moray - Speyside oaout'!A:E,5,FALSE), VLOOKUP(A3,'M for Moray - Speyside oaout'!A:E,2,FALSE))</f>
        <v>23</v>
      </c>
      <c r="AO3">
        <f>IF(ISNUMBER(VLOOKUP(A3,'M for Moray - Elgin oaout'!A:E,5,FALSE)), VLOOKUP(A3,'M for Moray - Elgin oaout'!A:E,5,FALSE), VLOOKUP(A3,'M for Moray - Elgin oaout'!A:E,2,FALSE))</f>
        <v>15</v>
      </c>
      <c r="AP3">
        <f>IF(ISNUMBER(VLOOKUP(A3,'Banffshire Partnership oaout'!A:E,5,FALSE)), VLOOKUP(A3,'Banffshire Partnership oaout'!A:E,5,FALSE), VLOOKUP(A3,'Banffshire Partnership oaout'!A:E,2,FALSE))</f>
        <v>29.75</v>
      </c>
      <c r="AR3">
        <f>IF(ISNUMBER(VLOOKUP(A3,'Huntly A2B service oawut'!A:E,5,FALSE)), VLOOKUP(A3,'Huntly A2B service oawut'!A:E,5,FALSE), 1000)</f>
        <v>1000</v>
      </c>
      <c r="AS3">
        <f>IF(ISNUMBER(VLOOKUP(A3,'M for Moray - Buckie oawut'!A:E,5,FALSE)), VLOOKUP(A3,'M for Moray - Buckie oawut'!A:E,5,FALSE), 1000)</f>
        <v>1000</v>
      </c>
      <c r="AT3">
        <f>IF(ISNUMBER(VLOOKUP(A3,'M for Moray - Forres oawut'!A:E,5,FALSE)), VLOOKUP(A3,'M for Moray - Forres oawut'!A:E,5,FALSE), 1000)</f>
        <v>1000</v>
      </c>
      <c r="AU3">
        <f>IF(ISNUMBER(VLOOKUP(A3,'M for Moray - Keith oawut'!A:E,5,FALSE)), VLOOKUP(A3,'M for Moray - Keith oawut'!A:E,5,FALSE), 1000)</f>
        <v>1000</v>
      </c>
      <c r="AV3">
        <f>IF(ISNUMBER(VLOOKUP(A3,'M for Moray - Speyside oawut'!A:E,5,FALSE)), VLOOKUP(A3,'M for Moray - Speyside oawut'!A:E,5,FALSE), 1000)</f>
        <v>1000</v>
      </c>
      <c r="AW3">
        <f>IF(ISNUMBER(VLOOKUP(A3,'M for Moray - Elgin oawut'!A:E,5,FALSE)), VLOOKUP(A3,'M for Moray - Elgin oawut'!A:E,5,FALSE), 1000)</f>
        <v>1000</v>
      </c>
      <c r="AX3">
        <f>IF(ISNUMBER(VLOOKUP(A3,'Banffshire Partnership oawut'!A:E,5,FALSE)), VLOOKUP(A3,'Banffshire Partnership oawut'!A:E,5,FALSE), 1000)</f>
        <v>1000</v>
      </c>
      <c r="AZ3">
        <f>IF(ISNUMBER(VLOOKUP(A3,'Huntly A2B service ot'!A:E,4,FALSE)), VLOOKUP(A3,'Huntly A2B service ot'!A:E,4,FALSE), 0)</f>
        <v>9</v>
      </c>
      <c r="BA3">
        <f>IF(ISNUMBER(VLOOKUP(A3,'M for Moray - Buckie ot'!A:E,4,FALSE)), VLOOKUP(A3,'M for Moray - Buckie ot'!A:E,4,FALSE), 0)</f>
        <v>9</v>
      </c>
      <c r="BB3">
        <f>IF(ISNUMBER(VLOOKUP(A3,'M for Moray - Forres ot'!A:E,4,FALSE)), VLOOKUP(A3,'M for Moray - Forres ot'!A:E,4,FALSE), 0)</f>
        <v>9</v>
      </c>
      <c r="BC3">
        <f>IF(ISNUMBER(VLOOKUP(A3,'M for Moray - Keith ot'!A:E,4,FALSE)), VLOOKUP(A3,'M for Moray - Keith ot'!A:E,4,FALSE), 0)</f>
        <v>9</v>
      </c>
      <c r="BD3">
        <f>IF(ISNUMBER(VLOOKUP(A3,'M for Moray - Speyside ot'!A:E,4,FALSE)), VLOOKUP(A3,'M for Moray - Speyside ot'!A:E,4,FALSE), 0)</f>
        <v>9</v>
      </c>
      <c r="BE3">
        <f>IF(ISNUMBER(VLOOKUP(A3,'M for Moray - Elgin ot'!A:E,4,FALSE)), VLOOKUP(A3,'M for Moray - Elgin ot'!A:E,4,FALSE), 0)</f>
        <v>9</v>
      </c>
      <c r="BF3">
        <f>IF(ISNUMBER(VLOOKUP(A3,'Banffshire Partnership ot'!A:E,4,FALSE)), VLOOKUP(A3,'Banffshire Partnership ot'!A:E,4,FALSE), 0)</f>
        <v>5</v>
      </c>
      <c r="BI3">
        <f>IF(ISNUMBER(VLOOKUP(A3,'Huntly A2B service oaout'!A:E,3,FALSE)), VLOOKUP(A3,'Huntly A2B service oaout'!A:E,3,FALSE), VLOOKUP(A3,'Huntly A2B service oaout'!A:E,2,FALSE))</f>
        <v>15.5</v>
      </c>
      <c r="BJ3">
        <f>IF(ISNUMBER(VLOOKUP(A3,'M for Moray - Buckie oaout'!A:E,3,FALSE)), VLOOKUP(A3,'M for Moray - Buckie oaout'!A:E,3,FALSE), VLOOKUP(A3,'M for Moray - Buckie oaout'!A:E,2,FALSE))</f>
        <v>8.9</v>
      </c>
      <c r="BK3">
        <f>IF(ISNUMBER(VLOOKUP(A3,'M for Moray - Forres oaout'!A:E,3,FALSE)), VLOOKUP(A3,'M for Moray - Forres oaout'!A:E,3,FALSE), VLOOKUP(A3,'M for Moray - Forres oaout'!A:E,2,FALSE))</f>
        <v>25.5</v>
      </c>
      <c r="BL3">
        <f>IF(ISNUMBER(VLOOKUP(A3,'M for Moray - Keith oaout'!A:E,3,FALSE)), VLOOKUP(A3,'M for Moray - Keith oaout'!A:E,3,FALSE), VLOOKUP(A3,'M for Moray - Keith oaout'!A:E,2,FALSE))</f>
        <v>9.1</v>
      </c>
      <c r="BM3">
        <f>IF(ISNUMBER(VLOOKUP(A3,'M for Moray - Speyside oaout'!A:E,3,FALSE)), VLOOKUP(A3,'M for Moray - Speyside oaout'!A:E,3,FALSE), VLOOKUP(A3,'M for Moray - Speyside oaout'!A:E,2,FALSE))</f>
        <v>15.6</v>
      </c>
      <c r="BN3">
        <f>IF(ISNUMBER(VLOOKUP(A3,'M for Moray - Elgin oaout'!A:E,3,FALSE)), VLOOKUP(A3,'M for Moray - Elgin oaout'!A:E,3,FALSE), VLOOKUP(A3,'M for Moray - Elgin oaout'!A:E,2,FALSE))</f>
        <v>14.2</v>
      </c>
      <c r="BO3">
        <f>IF(ISNUMBER(VLOOKUP(A3,'Banffshire Partnership oaout'!A:E,3,FALSE)), VLOOKUP(A3,'Banffshire Partnership oaout'!A:E,3,FALSE), VLOOKUP(A3,'Banffshire Partnership oaout'!A:E,2,FALSE))</f>
        <v>20.5</v>
      </c>
      <c r="BQ3" t="str">
        <f>IF(ISNUMBER(VLOOKUP(A3,'Huntly A2B service oawut'!A:E,3,FALSE)), VLOOKUP(A3,'Huntly A2B service oawut'!A:E,3,FALSE), VLOOKUP(A3,'Huntly A2B service oawut'!A:E,2,FALSE))</f>
        <v xml:space="preserve"> N/A</v>
      </c>
      <c r="BR3" t="str">
        <f>IF(ISNUMBER(VLOOKUP(A3,'M for Moray - Buckie oawut'!A:E,3,FALSE)), VLOOKUP(A3,'M for Moray - Buckie oawut'!A:E,3,FALSE), VLOOKUP(A3,'M for Moray - Buckie oawut'!A:E,2,FALSE))</f>
        <v xml:space="preserve"> N/A</v>
      </c>
      <c r="BS3" t="str">
        <f>IF(ISNUMBER(VLOOKUP(A3,'M for Moray - Forres oawut'!A:E,3,FALSE)), VLOOKUP(A3,'M for Moray - Forres oawut'!A:E,3,FALSE), VLOOKUP(A3,'M for Moray - Forres oawut'!A:E,2,FALSE))</f>
        <v xml:space="preserve"> N/A</v>
      </c>
      <c r="BT3" t="str">
        <f>IF(ISNUMBER(VLOOKUP(A3,'M for Moray - Keith oawut'!A:E,3,FALSE)), VLOOKUP(A3,'M for Moray - Keith oawut'!A:E,3,FALSE), VLOOKUP(A3,'M for Moray - Keith oawut'!A:E,2,FALSE))</f>
        <v xml:space="preserve"> N/A</v>
      </c>
      <c r="BU3" t="str">
        <f>IF(ISNUMBER(VLOOKUP(A3,'M for Moray - Speyside oawut'!A:E,3,FALSE)), VLOOKUP(A3,'M for Moray - Speyside oawut'!A:E,3,FALSE), VLOOKUP(A3,'M for Moray - Speyside oawut'!A:E,2,FALSE))</f>
        <v xml:space="preserve"> N/A</v>
      </c>
      <c r="BV3" t="str">
        <f>IF(ISNUMBER(VLOOKUP(A3,'M for Moray - Elgin oawut'!A:E,3,FALSE)), VLOOKUP(A3,'M for Moray - Elgin oawut'!A:E,3,FALSE), VLOOKUP(A3,'M for Moray - Elgin oawut'!A:E,2,FALSE))</f>
        <v xml:space="preserve"> N/A</v>
      </c>
      <c r="BW3" t="str">
        <f>IF(ISNUMBER(VLOOKUP(A3,'Banffshire Partnership oawut'!A:E,3,FALSE)), VLOOKUP(A3,'Banffshire Partnership oawut'!A:E,3,FALSE), VLOOKUP(A3,'Banffshire Partnership oawut'!A:E,2,FALSE))</f>
        <v xml:space="preserve"> N/A</v>
      </c>
      <c r="BZ3">
        <f>IF(ISNUMBER(VLOOKUP(A3,'Huntly A2B service ot'!A:E,3,FALSE)), VLOOKUP(A3,'Huntly A2B service ot'!A:E,3,FALSE), VLOOKUP(A3,'Huntly A2B service ot'!A:E,2,FALSE))</f>
        <v>60</v>
      </c>
      <c r="CA3">
        <f>IF(ISNUMBER(VLOOKUP(A3,'M for Moray - Buckie ot'!A:E,3,FALSE)), VLOOKUP(A3,'M for Moray - Buckie ot'!A:E,3,FALSE), VLOOKUP(A3,'M for Moray - Buckie ot'!A:E,2,FALSE))</f>
        <v>60</v>
      </c>
      <c r="CB3">
        <f>IF(ISNUMBER(VLOOKUP(A3,'M for Moray - Forres ot'!A:E,3,FALSE)), VLOOKUP(A3,'M for Moray - Forres ot'!A:E,3,FALSE), VLOOKUP(A3,'M for Moray - Forres ot'!A:E,2,FALSE))</f>
        <v>60</v>
      </c>
      <c r="CC3">
        <f>IF(ISNUMBER(VLOOKUP(A3,'M for Moray - Keith ot'!A:E,3,FALSE)), VLOOKUP(A3,'M for Moray - Keith ot'!A:E,3,FALSE), VLOOKUP(A3,'M for Moray - Keith ot'!A:E,2,FALSE))</f>
        <v>60</v>
      </c>
      <c r="CD3">
        <f>IF(ISNUMBER(VLOOKUP(A3,'M for Moray - Speyside ot'!A:E,3,FALSE)), VLOOKUP(A3,'M for Moray - Speyside ot'!A:E,3,FALSE), VLOOKUP(A3,'M for Moray - Speyside ot'!A:E,2,FALSE))</f>
        <v>60</v>
      </c>
      <c r="CE3">
        <f>IF(ISNUMBER(VLOOKUP(A3,'M for Moray - Elgin ot'!A:E,3,FALSE)), VLOOKUP(A3,'M for Moray - Elgin ot'!A:E,3,FALSE), VLOOKUP(A3,'M for Moray - Elgin ot'!A:E,2,FALSE))</f>
        <v>60</v>
      </c>
      <c r="CF3">
        <f>IF(ISNUMBER(VLOOKUP(A3,'Banffshire Partnership ot'!A:E,3,FALSE)), VLOOKUP(A3,'Banffshire Partnership ot'!A:E,3,FALSE), VLOOKUP(A3,'Banffshire Partnership ot'!A:E,2,FALSE))</f>
        <v>30</v>
      </c>
    </row>
    <row r="4" spans="1:84">
      <c r="A4" t="s">
        <v>262</v>
      </c>
      <c r="B4" t="str">
        <f t="shared" ref="B4:B67" si="28">INDEX(S$1:Y$1,MATCH(MIN(S4:Y4),S4:Y4,0))</f>
        <v>M for Moray - Buckie service</v>
      </c>
      <c r="C4">
        <f t="shared" si="0"/>
        <v>7.1</v>
      </c>
      <c r="D4">
        <f t="shared" si="1"/>
        <v>16</v>
      </c>
      <c r="E4">
        <f t="shared" si="2"/>
        <v>9</v>
      </c>
      <c r="F4">
        <f t="shared" si="3"/>
        <v>8.9</v>
      </c>
      <c r="G4" s="18">
        <f t="shared" si="4"/>
        <v>1</v>
      </c>
      <c r="H4">
        <f t="shared" si="6"/>
        <v>8.9</v>
      </c>
      <c r="I4">
        <v>30.8</v>
      </c>
      <c r="J4">
        <f t="shared" si="7"/>
        <v>57.84</v>
      </c>
      <c r="K4">
        <f t="shared" si="8"/>
        <v>32.1</v>
      </c>
      <c r="L4">
        <f t="shared" si="9"/>
        <v>1</v>
      </c>
      <c r="M4">
        <f t="shared" si="10"/>
        <v>1</v>
      </c>
      <c r="N4">
        <f t="shared" si="11"/>
        <v>25.740000000000002</v>
      </c>
      <c r="O4">
        <f t="shared" si="12"/>
        <v>25.740000000000002</v>
      </c>
      <c r="P4">
        <f t="shared" si="13"/>
        <v>25</v>
      </c>
      <c r="Q4">
        <f t="shared" si="14"/>
        <v>25</v>
      </c>
      <c r="S4">
        <f t="shared" si="15"/>
        <v>36</v>
      </c>
      <c r="T4">
        <f t="shared" si="16"/>
        <v>32.1</v>
      </c>
      <c r="U4">
        <f t="shared" si="17"/>
        <v>56.1</v>
      </c>
      <c r="V4">
        <f t="shared" si="18"/>
        <v>33.1</v>
      </c>
      <c r="W4">
        <f t="shared" si="19"/>
        <v>42.1</v>
      </c>
      <c r="X4">
        <f t="shared" si="20"/>
        <v>35.1</v>
      </c>
      <c r="Y4">
        <f t="shared" si="21"/>
        <v>40.25</v>
      </c>
      <c r="AA4">
        <v>0</v>
      </c>
      <c r="AB4">
        <f t="shared" si="22"/>
        <v>7.1</v>
      </c>
      <c r="AC4">
        <f t="shared" si="23"/>
        <v>7.1</v>
      </c>
      <c r="AD4">
        <f t="shared" si="24"/>
        <v>7.1</v>
      </c>
      <c r="AE4">
        <f t="shared" si="25"/>
        <v>7.1</v>
      </c>
      <c r="AF4">
        <f t="shared" si="26"/>
        <v>7.1</v>
      </c>
      <c r="AG4">
        <f t="shared" si="27"/>
        <v>5.5</v>
      </c>
      <c r="AJ4">
        <f>IF(ISNUMBER(VLOOKUP(A4,'Huntly A2B service oaout'!A:E,5,FALSE)), VLOOKUP(A4,'Huntly A2B service oaout'!A:E,5,FALSE), VLOOKUP(A4,'Huntly A2B service oaout'!A:E,2,FALSE))</f>
        <v>27</v>
      </c>
      <c r="AK4">
        <f>IF(ISNUMBER(VLOOKUP(A4,'M for Moray - Buckie oaout'!A:E,5,FALSE)), VLOOKUP(A4,'M for Moray - Buckie oaout'!A:E,5,FALSE), VLOOKUP(A4,'M for Moray - Buckie oaout'!A:E,2,FALSE))</f>
        <v>16</v>
      </c>
      <c r="AL4">
        <f>IF(ISNUMBER(VLOOKUP(A4,'M for Moray - Forres oaout'!A:E,5,FALSE)), VLOOKUP(A4,'M for Moray - Forres oaout'!A:E,5,FALSE), VLOOKUP(A4,'M for Moray - Forres oaout'!A:E,2,FALSE))</f>
        <v>40</v>
      </c>
      <c r="AM4">
        <f>IF(ISNUMBER(VLOOKUP(A4,'M for Moray - Keith oaout'!A:E,5,FALSE)), VLOOKUP(A4,'M for Moray - Keith oaout'!A:E,5,FALSE), VLOOKUP(A4,'M for Moray - Keith oaout'!A:E,2,FALSE))</f>
        <v>17</v>
      </c>
      <c r="AN4">
        <f>IF(ISNUMBER(VLOOKUP(A4,'M for Moray - Speyside oaout'!A:E,5,FALSE)), VLOOKUP(A4,'M for Moray - Speyside oaout'!A:E,5,FALSE), VLOOKUP(A4,'M for Moray - Speyside oaout'!A:E,2,FALSE))</f>
        <v>26</v>
      </c>
      <c r="AO4">
        <f>IF(ISNUMBER(VLOOKUP(A4,'M for Moray - Elgin oaout'!A:E,5,FALSE)), VLOOKUP(A4,'M for Moray - Elgin oaout'!A:E,5,FALSE), VLOOKUP(A4,'M for Moray - Elgin oaout'!A:E,2,FALSE))</f>
        <v>19</v>
      </c>
      <c r="AP4">
        <f>IF(ISNUMBER(VLOOKUP(A4,'Banffshire Partnership oaout'!A:E,5,FALSE)), VLOOKUP(A4,'Banffshire Partnership oaout'!A:E,5,FALSE), VLOOKUP(A4,'Banffshire Partnership oaout'!A:E,2,FALSE))</f>
        <v>29.75</v>
      </c>
      <c r="AR4">
        <f>IF(ISNUMBER(VLOOKUP(A4,'Huntly A2B service oawut'!A:E,5,FALSE)), VLOOKUP(A4,'Huntly A2B service oawut'!A:E,5,FALSE), 1000)</f>
        <v>1000</v>
      </c>
      <c r="AS4">
        <f>IF(ISNUMBER(VLOOKUP(A4,'M for Moray - Buckie oawut'!A:E,5,FALSE)), VLOOKUP(A4,'M for Moray - Buckie oawut'!A:E,5,FALSE), 1000)</f>
        <v>1000</v>
      </c>
      <c r="AT4">
        <f>IF(ISNUMBER(VLOOKUP(A4,'M for Moray - Forres oawut'!A:E,5,FALSE)), VLOOKUP(A4,'M for Moray - Forres oawut'!A:E,5,FALSE), 1000)</f>
        <v>1000</v>
      </c>
      <c r="AU4">
        <f>IF(ISNUMBER(VLOOKUP(A4,'M for Moray - Keith oawut'!A:E,5,FALSE)), VLOOKUP(A4,'M for Moray - Keith oawut'!A:E,5,FALSE), 1000)</f>
        <v>1000</v>
      </c>
      <c r="AV4">
        <f>IF(ISNUMBER(VLOOKUP(A4,'M for Moray - Speyside oawut'!A:E,5,FALSE)), VLOOKUP(A4,'M for Moray - Speyside oawut'!A:E,5,FALSE), 1000)</f>
        <v>1000</v>
      </c>
      <c r="AW4">
        <f>IF(ISNUMBER(VLOOKUP(A4,'M for Moray - Elgin oawut'!A:E,5,FALSE)), VLOOKUP(A4,'M for Moray - Elgin oawut'!A:E,5,FALSE), 1000)</f>
        <v>1000</v>
      </c>
      <c r="AX4">
        <f>IF(ISNUMBER(VLOOKUP(A4,'Banffshire Partnership oawut'!A:E,5,FALSE)), VLOOKUP(A4,'Banffshire Partnership oawut'!A:E,5,FALSE), 1000)</f>
        <v>1000</v>
      </c>
      <c r="AZ4">
        <f>IF(ISNUMBER(VLOOKUP(A4,'Huntly A2B service ot'!A:E,4,FALSE)), VLOOKUP(A4,'Huntly A2B service ot'!A:E,4,FALSE), 0)</f>
        <v>9</v>
      </c>
      <c r="BA4">
        <f>IF(ISNUMBER(VLOOKUP(A4,'M for Moray - Buckie ot'!A:E,4,FALSE)), VLOOKUP(A4,'M for Moray - Buckie ot'!A:E,4,FALSE), 0)</f>
        <v>9</v>
      </c>
      <c r="BB4">
        <f>IF(ISNUMBER(VLOOKUP(A4,'M for Moray - Forres ot'!A:E,4,FALSE)), VLOOKUP(A4,'M for Moray - Forres ot'!A:E,4,FALSE), 0)</f>
        <v>9</v>
      </c>
      <c r="BC4">
        <f>IF(ISNUMBER(VLOOKUP(A4,'M for Moray - Keith ot'!A:E,4,FALSE)), VLOOKUP(A4,'M for Moray - Keith ot'!A:E,4,FALSE), 0)</f>
        <v>9</v>
      </c>
      <c r="BD4">
        <f>IF(ISNUMBER(VLOOKUP(A4,'M for Moray - Speyside ot'!A:E,4,FALSE)), VLOOKUP(A4,'M for Moray - Speyside ot'!A:E,4,FALSE), 0)</f>
        <v>9</v>
      </c>
      <c r="BE4">
        <f>IF(ISNUMBER(VLOOKUP(A4,'M for Moray - Elgin ot'!A:E,4,FALSE)), VLOOKUP(A4,'M for Moray - Elgin ot'!A:E,4,FALSE), 0)</f>
        <v>9</v>
      </c>
      <c r="BF4">
        <f>IF(ISNUMBER(VLOOKUP(A4,'Banffshire Partnership ot'!A:E,4,FALSE)), VLOOKUP(A4,'Banffshire Partnership ot'!A:E,4,FALSE), 0)</f>
        <v>5</v>
      </c>
      <c r="BI4">
        <f>IF(ISNUMBER(VLOOKUP(A4,'Huntly A2B service oaout'!A:E,3,FALSE)), VLOOKUP(A4,'Huntly A2B service oaout'!A:E,3,FALSE), VLOOKUP(A4,'Huntly A2B service oaout'!A:E,2,FALSE))</f>
        <v>15.5</v>
      </c>
      <c r="BJ4">
        <f>IF(ISNUMBER(VLOOKUP(A4,'M for Moray - Buckie oaout'!A:E,3,FALSE)), VLOOKUP(A4,'M for Moray - Buckie oaout'!A:E,3,FALSE), VLOOKUP(A4,'M for Moray - Buckie oaout'!A:E,2,FALSE))</f>
        <v>8.9</v>
      </c>
      <c r="BK4">
        <f>IF(ISNUMBER(VLOOKUP(A4,'M for Moray - Forres oaout'!A:E,3,FALSE)), VLOOKUP(A4,'M for Moray - Forres oaout'!A:E,3,FALSE), VLOOKUP(A4,'M for Moray - Forres oaout'!A:E,2,FALSE))</f>
        <v>29.4</v>
      </c>
      <c r="BL4">
        <f>IF(ISNUMBER(VLOOKUP(A4,'M for Moray - Keith oaout'!A:E,3,FALSE)), VLOOKUP(A4,'M for Moray - Keith oaout'!A:E,3,FALSE), VLOOKUP(A4,'M for Moray - Keith oaout'!A:E,2,FALSE))</f>
        <v>9.1</v>
      </c>
      <c r="BM4">
        <f>IF(ISNUMBER(VLOOKUP(A4,'M for Moray - Speyside oaout'!A:E,3,FALSE)), VLOOKUP(A4,'M for Moray - Speyside oaout'!A:E,3,FALSE), VLOOKUP(A4,'M for Moray - Speyside oaout'!A:E,2,FALSE))</f>
        <v>18.5</v>
      </c>
      <c r="BN4">
        <f>IF(ISNUMBER(VLOOKUP(A4,'M for Moray - Elgin oaout'!A:E,3,FALSE)), VLOOKUP(A4,'M for Moray - Elgin oaout'!A:E,3,FALSE), VLOOKUP(A4,'M for Moray - Elgin oaout'!A:E,2,FALSE))</f>
        <v>18.100000000000001</v>
      </c>
      <c r="BO4">
        <f>IF(ISNUMBER(VLOOKUP(A4,'Banffshire Partnership oaout'!A:E,3,FALSE)), VLOOKUP(A4,'Banffshire Partnership oaout'!A:E,3,FALSE), VLOOKUP(A4,'Banffshire Partnership oaout'!A:E,2,FALSE))</f>
        <v>20.5</v>
      </c>
      <c r="BQ4" t="str">
        <f>IF(ISNUMBER(VLOOKUP(A4,'Huntly A2B service oawut'!A:E,3,FALSE)), VLOOKUP(A4,'Huntly A2B service oawut'!A:E,3,FALSE), VLOOKUP(A4,'Huntly A2B service oawut'!A:E,2,FALSE))</f>
        <v xml:space="preserve"> N/A</v>
      </c>
      <c r="BR4" t="str">
        <f>IF(ISNUMBER(VLOOKUP(A4,'M for Moray - Buckie oawut'!A:E,3,FALSE)), VLOOKUP(A4,'M for Moray - Buckie oawut'!A:E,3,FALSE), VLOOKUP(A4,'M for Moray - Buckie oawut'!A:E,2,FALSE))</f>
        <v xml:space="preserve"> N/A</v>
      </c>
      <c r="BS4" t="str">
        <f>IF(ISNUMBER(VLOOKUP(A4,'M for Moray - Forres oawut'!A:E,3,FALSE)), VLOOKUP(A4,'M for Moray - Forres oawut'!A:E,3,FALSE), VLOOKUP(A4,'M for Moray - Forres oawut'!A:E,2,FALSE))</f>
        <v xml:space="preserve"> N/A</v>
      </c>
      <c r="BT4" t="str">
        <f>IF(ISNUMBER(VLOOKUP(A4,'M for Moray - Keith oawut'!A:E,3,FALSE)), VLOOKUP(A4,'M for Moray - Keith oawut'!A:E,3,FALSE), VLOOKUP(A4,'M for Moray - Keith oawut'!A:E,2,FALSE))</f>
        <v xml:space="preserve"> N/A</v>
      </c>
      <c r="BU4" t="str">
        <f>IF(ISNUMBER(VLOOKUP(A4,'M for Moray - Speyside oawut'!A:E,3,FALSE)), VLOOKUP(A4,'M for Moray - Speyside oawut'!A:E,3,FALSE), VLOOKUP(A4,'M for Moray - Speyside oawut'!A:E,2,FALSE))</f>
        <v xml:space="preserve"> N/A</v>
      </c>
      <c r="BV4" t="str">
        <f>IF(ISNUMBER(VLOOKUP(A4,'M for Moray - Elgin oawut'!A:E,3,FALSE)), VLOOKUP(A4,'M for Moray - Elgin oawut'!A:E,3,FALSE), VLOOKUP(A4,'M for Moray - Elgin oawut'!A:E,2,FALSE))</f>
        <v xml:space="preserve"> N/A</v>
      </c>
      <c r="BW4" t="str">
        <f>IF(ISNUMBER(VLOOKUP(A4,'Banffshire Partnership oawut'!A:E,3,FALSE)), VLOOKUP(A4,'Banffshire Partnership oawut'!A:E,3,FALSE), VLOOKUP(A4,'Banffshire Partnership oawut'!A:E,2,FALSE))</f>
        <v xml:space="preserve"> N/A</v>
      </c>
      <c r="BZ4">
        <f>IF(ISNUMBER(VLOOKUP(A4,'Huntly A2B service ot'!A:E,3,FALSE)), VLOOKUP(A4,'Huntly A2B service ot'!A:E,3,FALSE), VLOOKUP(A4,'Huntly A2B service ot'!A:E,2,FALSE))</f>
        <v>60</v>
      </c>
      <c r="CA4">
        <f>IF(ISNUMBER(VLOOKUP(A4,'M for Moray - Buckie ot'!A:E,3,FALSE)), VLOOKUP(A4,'M for Moray - Buckie ot'!A:E,3,FALSE), VLOOKUP(A4,'M for Moray - Buckie ot'!A:E,2,FALSE))</f>
        <v>60</v>
      </c>
      <c r="CB4">
        <f>IF(ISNUMBER(VLOOKUP(A4,'M for Moray - Forres ot'!A:E,3,FALSE)), VLOOKUP(A4,'M for Moray - Forres ot'!A:E,3,FALSE), VLOOKUP(A4,'M for Moray - Forres ot'!A:E,2,FALSE))</f>
        <v>60</v>
      </c>
      <c r="CC4">
        <f>IF(ISNUMBER(VLOOKUP(A4,'M for Moray - Keith ot'!A:E,3,FALSE)), VLOOKUP(A4,'M for Moray - Keith ot'!A:E,3,FALSE), VLOOKUP(A4,'M for Moray - Keith ot'!A:E,2,FALSE))</f>
        <v>60</v>
      </c>
      <c r="CD4">
        <f>IF(ISNUMBER(VLOOKUP(A4,'M for Moray - Speyside ot'!A:E,3,FALSE)), VLOOKUP(A4,'M for Moray - Speyside ot'!A:E,3,FALSE), VLOOKUP(A4,'M for Moray - Speyside ot'!A:E,2,FALSE))</f>
        <v>60</v>
      </c>
      <c r="CE4">
        <f>IF(ISNUMBER(VLOOKUP(A4,'M for Moray - Elgin ot'!A:E,3,FALSE)), VLOOKUP(A4,'M for Moray - Elgin ot'!A:E,3,FALSE), VLOOKUP(A4,'M for Moray - Elgin ot'!A:E,2,FALSE))</f>
        <v>60</v>
      </c>
      <c r="CF4">
        <f>IF(ISNUMBER(VLOOKUP(A4,'Banffshire Partnership ot'!A:E,3,FALSE)), VLOOKUP(A4,'Banffshire Partnership ot'!A:E,3,FALSE), VLOOKUP(A4,'Banffshire Partnership ot'!A:E,2,FALSE))</f>
        <v>30</v>
      </c>
    </row>
    <row r="5" spans="1:84">
      <c r="A5" t="s">
        <v>263</v>
      </c>
      <c r="B5" t="str">
        <f>INDEX(S$1:Y$1,MATCH(MIN(S5:Y5),S5:Y5,0))</f>
        <v>M for Moray - Keith service</v>
      </c>
      <c r="C5">
        <f t="shared" si="0"/>
        <v>7.1</v>
      </c>
      <c r="D5">
        <f t="shared" si="1"/>
        <v>19</v>
      </c>
      <c r="E5">
        <f t="shared" si="2"/>
        <v>4.5</v>
      </c>
      <c r="F5">
        <f t="shared" si="3"/>
        <v>9.1</v>
      </c>
      <c r="G5" s="18">
        <f t="shared" si="4"/>
        <v>0.5</v>
      </c>
      <c r="H5">
        <f t="shared" si="6"/>
        <v>18.2</v>
      </c>
      <c r="I5">
        <v>36.4</v>
      </c>
      <c r="J5">
        <f t="shared" si="7"/>
        <v>67.92</v>
      </c>
      <c r="K5">
        <f t="shared" si="8"/>
        <v>30.6</v>
      </c>
      <c r="L5">
        <f t="shared" si="9"/>
        <v>1</v>
      </c>
      <c r="M5">
        <f t="shared" si="10"/>
        <v>1</v>
      </c>
      <c r="N5">
        <f t="shared" si="11"/>
        <v>37.32</v>
      </c>
      <c r="O5">
        <f t="shared" si="12"/>
        <v>37.32</v>
      </c>
      <c r="P5">
        <f t="shared" si="13"/>
        <v>23.5</v>
      </c>
      <c r="Q5">
        <f t="shared" si="14"/>
        <v>23.5</v>
      </c>
      <c r="S5">
        <f t="shared" si="15"/>
        <v>31.5</v>
      </c>
      <c r="T5">
        <f t="shared" si="16"/>
        <v>1007.1</v>
      </c>
      <c r="U5">
        <f t="shared" si="17"/>
        <v>56.1</v>
      </c>
      <c r="V5">
        <f t="shared" si="18"/>
        <v>30.6</v>
      </c>
      <c r="W5">
        <f t="shared" si="19"/>
        <v>41.6</v>
      </c>
      <c r="X5">
        <f t="shared" si="20"/>
        <v>34.6</v>
      </c>
      <c r="Y5">
        <f t="shared" si="21"/>
        <v>35.25</v>
      </c>
      <c r="AA5">
        <v>0</v>
      </c>
      <c r="AB5">
        <f t="shared" si="22"/>
        <v>7.1</v>
      </c>
      <c r="AC5">
        <f t="shared" si="23"/>
        <v>7.1</v>
      </c>
      <c r="AD5">
        <f t="shared" si="24"/>
        <v>7.1</v>
      </c>
      <c r="AE5">
        <f t="shared" si="25"/>
        <v>7.1</v>
      </c>
      <c r="AF5">
        <f t="shared" si="26"/>
        <v>7.1</v>
      </c>
      <c r="AG5">
        <f t="shared" si="27"/>
        <v>5.5</v>
      </c>
      <c r="AJ5">
        <f>IF(ISNUMBER(VLOOKUP(A5,'Huntly A2B service oaout'!A:E,5,FALSE)), VLOOKUP(A5,'Huntly A2B service oaout'!A:E,5,FALSE), VLOOKUP(A5,'Huntly A2B service oaout'!A:E,2,FALSE))</f>
        <v>27</v>
      </c>
      <c r="AK5" t="str">
        <f>IF(ISNUMBER(VLOOKUP(A5,'M for Moray - Buckie oaout'!A:E,5,FALSE)), VLOOKUP(A5,'M for Moray - Buckie oaout'!A:E,5,FALSE), VLOOKUP(A5,'M for Moray - Buckie oaout'!A:E,2,FALSE))</f>
        <v xml:space="preserve"> not possible</v>
      </c>
      <c r="AL5">
        <f>IF(ISNUMBER(VLOOKUP(A5,'M for Moray - Forres oaout'!A:E,5,FALSE)), VLOOKUP(A5,'M for Moray - Forres oaout'!A:E,5,FALSE), VLOOKUP(A5,'M for Moray - Forres oaout'!A:E,2,FALSE))</f>
        <v>44.5</v>
      </c>
      <c r="AM5">
        <f>IF(ISNUMBER(VLOOKUP(A5,'M for Moray - Keith oaout'!A:E,5,FALSE)), VLOOKUP(A5,'M for Moray - Keith oaout'!A:E,5,FALSE), VLOOKUP(A5,'M for Moray - Keith oaout'!A:E,2,FALSE))</f>
        <v>19</v>
      </c>
      <c r="AN5">
        <f>IF(ISNUMBER(VLOOKUP(A5,'M for Moray - Speyside oaout'!A:E,5,FALSE)), VLOOKUP(A5,'M for Moray - Speyside oaout'!A:E,5,FALSE), VLOOKUP(A5,'M for Moray - Speyside oaout'!A:E,2,FALSE))</f>
        <v>30</v>
      </c>
      <c r="AO5">
        <f>IF(ISNUMBER(VLOOKUP(A5,'M for Moray - Elgin oaout'!A:E,5,FALSE)), VLOOKUP(A5,'M for Moray - Elgin oaout'!A:E,5,FALSE), VLOOKUP(A5,'M for Moray - Elgin oaout'!A:E,2,FALSE))</f>
        <v>23</v>
      </c>
      <c r="AP5" t="str">
        <f>IF(ISNUMBER(VLOOKUP(A5,'Banffshire Partnership oaout'!A:E,5,FALSE)), VLOOKUP(A5,'Banffshire Partnership oaout'!A:E,5,FALSE), VLOOKUP(A5,'Banffshire Partnership oaout'!A:E,2,FALSE))</f>
        <v xml:space="preserve"> N/A</v>
      </c>
      <c r="AR5">
        <f>IF(ISNUMBER(VLOOKUP(A5,'Huntly A2B service oawut'!A:E,5,FALSE)), VLOOKUP(A5,'Huntly A2B service oawut'!A:E,5,FALSE), 1000)</f>
        <v>1000</v>
      </c>
      <c r="AS5">
        <f>IF(ISNUMBER(VLOOKUP(A5,'M for Moray - Buckie oawut'!A:E,5,FALSE)), VLOOKUP(A5,'M for Moray - Buckie oawut'!A:E,5,FALSE), 1000)</f>
        <v>1000</v>
      </c>
      <c r="AT5">
        <f>IF(ISNUMBER(VLOOKUP(A5,'M for Moray - Forres oawut'!A:E,5,FALSE)), VLOOKUP(A5,'M for Moray - Forres oawut'!A:E,5,FALSE), 1000)</f>
        <v>1000</v>
      </c>
      <c r="AU5">
        <f>IF(ISNUMBER(VLOOKUP(A5,'M for Moray - Keith oawut'!A:E,5,FALSE)), VLOOKUP(A5,'M for Moray - Keith oawut'!A:E,5,FALSE), 1000)</f>
        <v>1000</v>
      </c>
      <c r="AV5">
        <f>IF(ISNUMBER(VLOOKUP(A5,'M for Moray - Speyside oawut'!A:E,5,FALSE)), VLOOKUP(A5,'M for Moray - Speyside oawut'!A:E,5,FALSE), 1000)</f>
        <v>1000</v>
      </c>
      <c r="AW5">
        <f>IF(ISNUMBER(VLOOKUP(A5,'M for Moray - Elgin oawut'!A:E,5,FALSE)), VLOOKUP(A5,'M for Moray - Elgin oawut'!A:E,5,FALSE), 1000)</f>
        <v>1000</v>
      </c>
      <c r="AX5">
        <f>IF(ISNUMBER(VLOOKUP(A5,'Banffshire Partnership oawut'!A:E,5,FALSE)), VLOOKUP(A5,'Banffshire Partnership oawut'!A:E,5,FALSE), 1000)</f>
        <v>29.75</v>
      </c>
      <c r="AZ5">
        <f>IF(ISNUMBER(VLOOKUP(A5,'Huntly A2B service ot'!A:E,4,FALSE)), VLOOKUP(A5,'Huntly A2B service ot'!A:E,4,FALSE), 0)</f>
        <v>4.5</v>
      </c>
      <c r="BA5">
        <f>IF(ISNUMBER(VLOOKUP(A5,'M for Moray - Buckie ot'!A:E,4,FALSE)), VLOOKUP(A5,'M for Moray - Buckie ot'!A:E,4,FALSE), 0)</f>
        <v>0</v>
      </c>
      <c r="BB5">
        <f>IF(ISNUMBER(VLOOKUP(A5,'M for Moray - Forres ot'!A:E,4,FALSE)), VLOOKUP(A5,'M for Moray - Forres ot'!A:E,4,FALSE), 0)</f>
        <v>4.5</v>
      </c>
      <c r="BC5">
        <f>IF(ISNUMBER(VLOOKUP(A5,'M for Moray - Keith ot'!A:E,4,FALSE)), VLOOKUP(A5,'M for Moray - Keith ot'!A:E,4,FALSE), 0)</f>
        <v>4.5</v>
      </c>
      <c r="BD5">
        <f>IF(ISNUMBER(VLOOKUP(A5,'M for Moray - Speyside ot'!A:E,4,FALSE)), VLOOKUP(A5,'M for Moray - Speyside ot'!A:E,4,FALSE), 0)</f>
        <v>4.5</v>
      </c>
      <c r="BE5">
        <f>IF(ISNUMBER(VLOOKUP(A5,'M for Moray - Elgin ot'!A:E,4,FALSE)), VLOOKUP(A5,'M for Moray - Elgin ot'!A:E,4,FALSE), 0)</f>
        <v>4.5</v>
      </c>
      <c r="BF5">
        <f>IF(ISNUMBER(VLOOKUP(A5,'Banffshire Partnership ot'!A:E,4,FALSE)), VLOOKUP(A5,'Banffshire Partnership ot'!A:E,4,FALSE), 0)</f>
        <v>0</v>
      </c>
      <c r="BI5">
        <f>IF(ISNUMBER(VLOOKUP(A5,'Huntly A2B service oaout'!A:E,3,FALSE)), VLOOKUP(A5,'Huntly A2B service oaout'!A:E,3,FALSE), VLOOKUP(A5,'Huntly A2B service oaout'!A:E,2,FALSE))</f>
        <v>15.5</v>
      </c>
      <c r="BJ5" t="str">
        <f>IF(ISNUMBER(VLOOKUP(A5,'M for Moray - Buckie oaout'!A:E,3,FALSE)), VLOOKUP(A5,'M for Moray - Buckie oaout'!A:E,3,FALSE), VLOOKUP(A5,'M for Moray - Buckie oaout'!A:E,2,FALSE))</f>
        <v xml:space="preserve"> not possible</v>
      </c>
      <c r="BK5">
        <f>IF(ISNUMBER(VLOOKUP(A5,'M for Moray - Forres oaout'!A:E,3,FALSE)), VLOOKUP(A5,'M for Moray - Forres oaout'!A:E,3,FALSE), VLOOKUP(A5,'M for Moray - Forres oaout'!A:E,2,FALSE))</f>
        <v>33</v>
      </c>
      <c r="BL5">
        <f>IF(ISNUMBER(VLOOKUP(A5,'M for Moray - Keith oaout'!A:E,3,FALSE)), VLOOKUP(A5,'M for Moray - Keith oaout'!A:E,3,FALSE), VLOOKUP(A5,'M for Moray - Keith oaout'!A:E,2,FALSE))</f>
        <v>9.1</v>
      </c>
      <c r="BM5">
        <f>IF(ISNUMBER(VLOOKUP(A5,'M for Moray - Speyside oaout'!A:E,3,FALSE)), VLOOKUP(A5,'M for Moray - Speyside oaout'!A:E,3,FALSE), VLOOKUP(A5,'M for Moray - Speyside oaout'!A:E,2,FALSE))</f>
        <v>21.5</v>
      </c>
      <c r="BN5">
        <f>IF(ISNUMBER(VLOOKUP(A5,'M for Moray - Elgin oaout'!A:E,3,FALSE)), VLOOKUP(A5,'M for Moray - Elgin oaout'!A:E,3,FALSE), VLOOKUP(A5,'M for Moray - Elgin oaout'!A:E,2,FALSE))</f>
        <v>21.7</v>
      </c>
      <c r="BO5" t="str">
        <f>IF(ISNUMBER(VLOOKUP(A5,'Banffshire Partnership oaout'!A:E,3,FALSE)), VLOOKUP(A5,'Banffshire Partnership oaout'!A:E,3,FALSE), VLOOKUP(A5,'Banffshire Partnership oaout'!A:E,2,FALSE))</f>
        <v xml:space="preserve"> N/A</v>
      </c>
      <c r="BQ5" t="str">
        <f>IF(ISNUMBER(VLOOKUP(A5,'Huntly A2B service oawut'!A:E,3,FALSE)), VLOOKUP(A5,'Huntly A2B service oawut'!A:E,3,FALSE), VLOOKUP(A5,'Huntly A2B service oawut'!A:E,2,FALSE))</f>
        <v xml:space="preserve"> N/A</v>
      </c>
      <c r="BR5" t="str">
        <f>IF(ISNUMBER(VLOOKUP(A5,'M for Moray - Buckie oawut'!A:E,3,FALSE)), VLOOKUP(A5,'M for Moray - Buckie oawut'!A:E,3,FALSE), VLOOKUP(A5,'M for Moray - Buckie oawut'!A:E,2,FALSE))</f>
        <v xml:space="preserve"> N/A</v>
      </c>
      <c r="BS5" t="str">
        <f>IF(ISNUMBER(VLOOKUP(A5,'M for Moray - Forres oawut'!A:E,3,FALSE)), VLOOKUP(A5,'M for Moray - Forres oawut'!A:E,3,FALSE), VLOOKUP(A5,'M for Moray - Forres oawut'!A:E,2,FALSE))</f>
        <v xml:space="preserve"> N/A</v>
      </c>
      <c r="BT5" t="str">
        <f>IF(ISNUMBER(VLOOKUP(A5,'M for Moray - Keith oawut'!A:E,3,FALSE)), VLOOKUP(A5,'M for Moray - Keith oawut'!A:E,3,FALSE), VLOOKUP(A5,'M for Moray - Keith oawut'!A:E,2,FALSE))</f>
        <v xml:space="preserve"> N/A</v>
      </c>
      <c r="BU5" t="str">
        <f>IF(ISNUMBER(VLOOKUP(A5,'M for Moray - Speyside oawut'!A:E,3,FALSE)), VLOOKUP(A5,'M for Moray - Speyside oawut'!A:E,3,FALSE), VLOOKUP(A5,'M for Moray - Speyside oawut'!A:E,2,FALSE))</f>
        <v xml:space="preserve"> N/A</v>
      </c>
      <c r="BV5" t="str">
        <f>IF(ISNUMBER(VLOOKUP(A5,'M for Moray - Elgin oawut'!A:E,3,FALSE)), VLOOKUP(A5,'M for Moray - Elgin oawut'!A:E,3,FALSE), VLOOKUP(A5,'M for Moray - Elgin oawut'!A:E,2,FALSE))</f>
        <v xml:space="preserve"> N/A</v>
      </c>
      <c r="BW5">
        <f>IF(ISNUMBER(VLOOKUP(A5,'Banffshire Partnership oawut'!A:E,3,FALSE)), VLOOKUP(A5,'Banffshire Partnership oawut'!A:E,3,FALSE), VLOOKUP(A5,'Banffshire Partnership oawut'!A:E,2,FALSE))</f>
        <v>20.5</v>
      </c>
      <c r="BZ5">
        <f>IF(ISNUMBER(VLOOKUP(A5,'Huntly A2B service ot'!A:E,3,FALSE)), VLOOKUP(A5,'Huntly A2B service ot'!A:E,3,FALSE), VLOOKUP(A5,'Huntly A2B service ot'!A:E,2,FALSE))</f>
        <v>30</v>
      </c>
      <c r="CA5" t="str">
        <f>IF(ISNUMBER(VLOOKUP(A5,'M for Moray - Buckie ot'!A:E,3,FALSE)), VLOOKUP(A5,'M for Moray - Buckie ot'!A:E,3,FALSE), VLOOKUP(A5,'M for Moray - Buckie ot'!A:E,2,FALSE))</f>
        <v xml:space="preserve"> not possible</v>
      </c>
      <c r="CB5">
        <f>IF(ISNUMBER(VLOOKUP(A5,'M for Moray - Forres ot'!A:E,3,FALSE)), VLOOKUP(A5,'M for Moray - Forres ot'!A:E,3,FALSE), VLOOKUP(A5,'M for Moray - Forres ot'!A:E,2,FALSE))</f>
        <v>30</v>
      </c>
      <c r="CC5">
        <f>IF(ISNUMBER(VLOOKUP(A5,'M for Moray - Keith ot'!A:E,3,FALSE)), VLOOKUP(A5,'M for Moray - Keith ot'!A:E,3,FALSE), VLOOKUP(A5,'M for Moray - Keith ot'!A:E,2,FALSE))</f>
        <v>30</v>
      </c>
      <c r="CD5">
        <f>IF(ISNUMBER(VLOOKUP(A5,'M for Moray - Speyside ot'!A:E,3,FALSE)), VLOOKUP(A5,'M for Moray - Speyside ot'!A:E,3,FALSE), VLOOKUP(A5,'M for Moray - Speyside ot'!A:E,2,FALSE))</f>
        <v>30</v>
      </c>
      <c r="CE5">
        <f>IF(ISNUMBER(VLOOKUP(A5,'M for Moray - Elgin ot'!A:E,3,FALSE)), VLOOKUP(A5,'M for Moray - Elgin ot'!A:E,3,FALSE), VLOOKUP(A5,'M for Moray - Elgin ot'!A:E,2,FALSE))</f>
        <v>30</v>
      </c>
      <c r="CF5">
        <f>IF(ISNUMBER(VLOOKUP(A5,'Banffshire Partnership ot'!A:E,3,FALSE)), VLOOKUP(A5,'Banffshire Partnership ot'!A:E,3,FALSE), VLOOKUP(A5,'Banffshire Partnership ot'!A:E,2,FALSE))</f>
        <v>0</v>
      </c>
    </row>
    <row r="6" spans="1:84">
      <c r="A6" t="s">
        <v>264</v>
      </c>
      <c r="B6" t="str">
        <f t="shared" si="28"/>
        <v>M for Moray - Keith service</v>
      </c>
      <c r="C6">
        <f t="shared" si="0"/>
        <v>7.1</v>
      </c>
      <c r="D6">
        <f t="shared" si="1"/>
        <v>20</v>
      </c>
      <c r="E6">
        <f t="shared" si="2"/>
        <v>4.5</v>
      </c>
      <c r="F6">
        <f t="shared" si="3"/>
        <v>9.8000000000000007</v>
      </c>
      <c r="G6" s="18">
        <f t="shared" si="4"/>
        <v>0.5</v>
      </c>
      <c r="H6">
        <f t="shared" si="6"/>
        <v>19.600000000000001</v>
      </c>
      <c r="I6">
        <v>35.5</v>
      </c>
      <c r="J6">
        <f t="shared" si="7"/>
        <v>66.3</v>
      </c>
      <c r="K6">
        <f t="shared" si="8"/>
        <v>31.6</v>
      </c>
      <c r="L6">
        <f t="shared" si="9"/>
        <v>1</v>
      </c>
      <c r="M6">
        <f t="shared" si="10"/>
        <v>1</v>
      </c>
      <c r="N6">
        <f t="shared" si="11"/>
        <v>34.699999999999996</v>
      </c>
      <c r="O6">
        <f t="shared" si="12"/>
        <v>34.699999999999996</v>
      </c>
      <c r="P6">
        <f t="shared" si="13"/>
        <v>24.5</v>
      </c>
      <c r="Q6">
        <f t="shared" si="14"/>
        <v>24.5</v>
      </c>
      <c r="S6">
        <f t="shared" si="15"/>
        <v>33.5</v>
      </c>
      <c r="T6">
        <f t="shared" si="16"/>
        <v>1007.1</v>
      </c>
      <c r="U6">
        <f t="shared" si="17"/>
        <v>57.6</v>
      </c>
      <c r="V6">
        <f t="shared" si="18"/>
        <v>31.6</v>
      </c>
      <c r="W6">
        <f t="shared" si="19"/>
        <v>43.1</v>
      </c>
      <c r="X6">
        <f t="shared" si="20"/>
        <v>36.1</v>
      </c>
      <c r="Y6">
        <f t="shared" si="21"/>
        <v>35.25</v>
      </c>
      <c r="AA6">
        <v>0</v>
      </c>
      <c r="AB6">
        <f t="shared" si="22"/>
        <v>7.1</v>
      </c>
      <c r="AC6">
        <f t="shared" si="23"/>
        <v>7.1</v>
      </c>
      <c r="AD6">
        <f t="shared" si="24"/>
        <v>7.1</v>
      </c>
      <c r="AE6">
        <f t="shared" si="25"/>
        <v>7.1</v>
      </c>
      <c r="AF6">
        <f t="shared" si="26"/>
        <v>7.1</v>
      </c>
      <c r="AG6">
        <f t="shared" si="27"/>
        <v>5.5</v>
      </c>
      <c r="AJ6">
        <f>IF(ISNUMBER(VLOOKUP(A6,'Huntly A2B service oaout'!A:E,5,FALSE)), VLOOKUP(A6,'Huntly A2B service oaout'!A:E,5,FALSE), VLOOKUP(A6,'Huntly A2B service oaout'!A:E,2,FALSE))</f>
        <v>29</v>
      </c>
      <c r="AK6" t="str">
        <f>IF(ISNUMBER(VLOOKUP(A6,'M for Moray - Buckie oaout'!A:E,5,FALSE)), VLOOKUP(A6,'M for Moray - Buckie oaout'!A:E,5,FALSE), VLOOKUP(A6,'M for Moray - Buckie oaout'!A:E,2,FALSE))</f>
        <v xml:space="preserve"> not possible</v>
      </c>
      <c r="AL6">
        <f>IF(ISNUMBER(VLOOKUP(A6,'M for Moray - Forres oaout'!A:E,5,FALSE)), VLOOKUP(A6,'M for Moray - Forres oaout'!A:E,5,FALSE), VLOOKUP(A6,'M for Moray - Forres oaout'!A:E,2,FALSE))</f>
        <v>46</v>
      </c>
      <c r="AM6">
        <f>IF(ISNUMBER(VLOOKUP(A6,'M for Moray - Keith oaout'!A:E,5,FALSE)), VLOOKUP(A6,'M for Moray - Keith oaout'!A:E,5,FALSE), VLOOKUP(A6,'M for Moray - Keith oaout'!A:E,2,FALSE))</f>
        <v>20</v>
      </c>
      <c r="AN6">
        <f>IF(ISNUMBER(VLOOKUP(A6,'M for Moray - Speyside oaout'!A:E,5,FALSE)), VLOOKUP(A6,'M for Moray - Speyside oaout'!A:E,5,FALSE), VLOOKUP(A6,'M for Moray - Speyside oaout'!A:E,2,FALSE))</f>
        <v>31.5</v>
      </c>
      <c r="AO6">
        <f>IF(ISNUMBER(VLOOKUP(A6,'M for Moray - Elgin oaout'!A:E,5,FALSE)), VLOOKUP(A6,'M for Moray - Elgin oaout'!A:E,5,FALSE), VLOOKUP(A6,'M for Moray - Elgin oaout'!A:E,2,FALSE))</f>
        <v>24.5</v>
      </c>
      <c r="AP6" t="str">
        <f>IF(ISNUMBER(VLOOKUP(A6,'Banffshire Partnership oaout'!A:E,5,FALSE)), VLOOKUP(A6,'Banffshire Partnership oaout'!A:E,5,FALSE), VLOOKUP(A6,'Banffshire Partnership oaout'!A:E,2,FALSE))</f>
        <v xml:space="preserve"> N/A</v>
      </c>
      <c r="AR6">
        <f>IF(ISNUMBER(VLOOKUP(A6,'Huntly A2B service oawut'!A:E,5,FALSE)), VLOOKUP(A6,'Huntly A2B service oawut'!A:E,5,FALSE), 1000)</f>
        <v>1000</v>
      </c>
      <c r="AS6">
        <f>IF(ISNUMBER(VLOOKUP(A6,'M for Moray - Buckie oawut'!A:E,5,FALSE)), VLOOKUP(A6,'M for Moray - Buckie oawut'!A:E,5,FALSE), 1000)</f>
        <v>1000</v>
      </c>
      <c r="AT6">
        <f>IF(ISNUMBER(VLOOKUP(A6,'M for Moray - Forres oawut'!A:E,5,FALSE)), VLOOKUP(A6,'M for Moray - Forres oawut'!A:E,5,FALSE), 1000)</f>
        <v>1000</v>
      </c>
      <c r="AU6">
        <f>IF(ISNUMBER(VLOOKUP(A6,'M for Moray - Keith oawut'!A:E,5,FALSE)), VLOOKUP(A6,'M for Moray - Keith oawut'!A:E,5,FALSE), 1000)</f>
        <v>1000</v>
      </c>
      <c r="AV6">
        <f>IF(ISNUMBER(VLOOKUP(A6,'M for Moray - Speyside oawut'!A:E,5,FALSE)), VLOOKUP(A6,'M for Moray - Speyside oawut'!A:E,5,FALSE), 1000)</f>
        <v>1000</v>
      </c>
      <c r="AW6">
        <f>IF(ISNUMBER(VLOOKUP(A6,'M for Moray - Elgin oawut'!A:E,5,FALSE)), VLOOKUP(A6,'M for Moray - Elgin oawut'!A:E,5,FALSE), 1000)</f>
        <v>1000</v>
      </c>
      <c r="AX6">
        <f>IF(ISNUMBER(VLOOKUP(A6,'Banffshire Partnership oawut'!A:E,5,FALSE)), VLOOKUP(A6,'Banffshire Partnership oawut'!A:E,5,FALSE), 1000)</f>
        <v>29.75</v>
      </c>
      <c r="AZ6">
        <f>IF(ISNUMBER(VLOOKUP(A6,'Huntly A2B service ot'!A:E,4,FALSE)), VLOOKUP(A6,'Huntly A2B service ot'!A:E,4,FALSE), 0)</f>
        <v>4.5</v>
      </c>
      <c r="BA6">
        <f>IF(ISNUMBER(VLOOKUP(A6,'M for Moray - Buckie ot'!A:E,4,FALSE)), VLOOKUP(A6,'M for Moray - Buckie ot'!A:E,4,FALSE), 0)</f>
        <v>0</v>
      </c>
      <c r="BB6">
        <f>IF(ISNUMBER(VLOOKUP(A6,'M for Moray - Forres ot'!A:E,4,FALSE)), VLOOKUP(A6,'M for Moray - Forres ot'!A:E,4,FALSE), 0)</f>
        <v>4.5</v>
      </c>
      <c r="BC6">
        <f>IF(ISNUMBER(VLOOKUP(A6,'M for Moray - Keith ot'!A:E,4,FALSE)), VLOOKUP(A6,'M for Moray - Keith ot'!A:E,4,FALSE), 0)</f>
        <v>4.5</v>
      </c>
      <c r="BD6">
        <f>IF(ISNUMBER(VLOOKUP(A6,'M for Moray - Speyside ot'!A:E,4,FALSE)), VLOOKUP(A6,'M for Moray - Speyside ot'!A:E,4,FALSE), 0)</f>
        <v>4.5</v>
      </c>
      <c r="BE6">
        <f>IF(ISNUMBER(VLOOKUP(A6,'M for Moray - Elgin ot'!A:E,4,FALSE)), VLOOKUP(A6,'M for Moray - Elgin ot'!A:E,4,FALSE), 0)</f>
        <v>4.5</v>
      </c>
      <c r="BF6">
        <f>IF(ISNUMBER(VLOOKUP(A6,'Banffshire Partnership ot'!A:E,4,FALSE)), VLOOKUP(A6,'Banffshire Partnership ot'!A:E,4,FALSE), 0)</f>
        <v>0</v>
      </c>
      <c r="BI6">
        <f>IF(ISNUMBER(VLOOKUP(A6,'Huntly A2B service oaout'!A:E,3,FALSE)), VLOOKUP(A6,'Huntly A2B service oaout'!A:E,3,FALSE), VLOOKUP(A6,'Huntly A2B service oaout'!A:E,2,FALSE))</f>
        <v>15.5</v>
      </c>
      <c r="BJ6" t="str">
        <f>IF(ISNUMBER(VLOOKUP(A6,'M for Moray - Buckie oaout'!A:E,3,FALSE)), VLOOKUP(A6,'M for Moray - Buckie oaout'!A:E,3,FALSE), VLOOKUP(A6,'M for Moray - Buckie oaout'!A:E,2,FALSE))</f>
        <v xml:space="preserve"> not possible</v>
      </c>
      <c r="BK6">
        <f>IF(ISNUMBER(VLOOKUP(A6,'M for Moray - Forres oaout'!A:E,3,FALSE)), VLOOKUP(A6,'M for Moray - Forres oaout'!A:E,3,FALSE), VLOOKUP(A6,'M for Moray - Forres oaout'!A:E,2,FALSE))</f>
        <v>33.799999999999997</v>
      </c>
      <c r="BL6">
        <f>IF(ISNUMBER(VLOOKUP(A6,'M for Moray - Keith oaout'!A:E,3,FALSE)), VLOOKUP(A6,'M for Moray - Keith oaout'!A:E,3,FALSE), VLOOKUP(A6,'M for Moray - Keith oaout'!A:E,2,FALSE))</f>
        <v>9.8000000000000007</v>
      </c>
      <c r="BM6">
        <f>IF(ISNUMBER(VLOOKUP(A6,'M for Moray - Speyside oaout'!A:E,3,FALSE)), VLOOKUP(A6,'M for Moray - Speyside oaout'!A:E,3,FALSE), VLOOKUP(A6,'M for Moray - Speyside oaout'!A:E,2,FALSE))</f>
        <v>22.8</v>
      </c>
      <c r="BN6">
        <f>IF(ISNUMBER(VLOOKUP(A6,'M for Moray - Elgin oaout'!A:E,3,FALSE)), VLOOKUP(A6,'M for Moray - Elgin oaout'!A:E,3,FALSE), VLOOKUP(A6,'M for Moray - Elgin oaout'!A:E,2,FALSE))</f>
        <v>22.3</v>
      </c>
      <c r="BO6" t="str">
        <f>IF(ISNUMBER(VLOOKUP(A6,'Banffshire Partnership oaout'!A:E,3,FALSE)), VLOOKUP(A6,'Banffshire Partnership oaout'!A:E,3,FALSE), VLOOKUP(A6,'Banffshire Partnership oaout'!A:E,2,FALSE))</f>
        <v xml:space="preserve"> N/A</v>
      </c>
      <c r="BQ6" t="str">
        <f>IF(ISNUMBER(VLOOKUP(A6,'Huntly A2B service oawut'!A:E,3,FALSE)), VLOOKUP(A6,'Huntly A2B service oawut'!A:E,3,FALSE), VLOOKUP(A6,'Huntly A2B service oawut'!A:E,2,FALSE))</f>
        <v xml:space="preserve"> N/A</v>
      </c>
      <c r="BR6" t="str">
        <f>IF(ISNUMBER(VLOOKUP(A6,'M for Moray - Buckie oawut'!A:E,3,FALSE)), VLOOKUP(A6,'M for Moray - Buckie oawut'!A:E,3,FALSE), VLOOKUP(A6,'M for Moray - Buckie oawut'!A:E,2,FALSE))</f>
        <v xml:space="preserve"> N/A</v>
      </c>
      <c r="BS6" t="str">
        <f>IF(ISNUMBER(VLOOKUP(A6,'M for Moray - Forres oawut'!A:E,3,FALSE)), VLOOKUP(A6,'M for Moray - Forres oawut'!A:E,3,FALSE), VLOOKUP(A6,'M for Moray - Forres oawut'!A:E,2,FALSE))</f>
        <v xml:space="preserve"> N/A</v>
      </c>
      <c r="BT6" t="str">
        <f>IF(ISNUMBER(VLOOKUP(A6,'M for Moray - Keith oawut'!A:E,3,FALSE)), VLOOKUP(A6,'M for Moray - Keith oawut'!A:E,3,FALSE), VLOOKUP(A6,'M for Moray - Keith oawut'!A:E,2,FALSE))</f>
        <v xml:space="preserve"> N/A</v>
      </c>
      <c r="BU6" t="str">
        <f>IF(ISNUMBER(VLOOKUP(A6,'M for Moray - Speyside oawut'!A:E,3,FALSE)), VLOOKUP(A6,'M for Moray - Speyside oawut'!A:E,3,FALSE), VLOOKUP(A6,'M for Moray - Speyside oawut'!A:E,2,FALSE))</f>
        <v xml:space="preserve"> N/A</v>
      </c>
      <c r="BV6" t="str">
        <f>IF(ISNUMBER(VLOOKUP(A6,'M for Moray - Elgin oawut'!A:E,3,FALSE)), VLOOKUP(A6,'M for Moray - Elgin oawut'!A:E,3,FALSE), VLOOKUP(A6,'M for Moray - Elgin oawut'!A:E,2,FALSE))</f>
        <v xml:space="preserve"> N/A</v>
      </c>
      <c r="BW6">
        <f>IF(ISNUMBER(VLOOKUP(A6,'Banffshire Partnership oawut'!A:E,3,FALSE)), VLOOKUP(A6,'Banffshire Partnership oawut'!A:E,3,FALSE), VLOOKUP(A6,'Banffshire Partnership oawut'!A:E,2,FALSE))</f>
        <v>20.5</v>
      </c>
      <c r="BZ6">
        <f>IF(ISNUMBER(VLOOKUP(A6,'Huntly A2B service ot'!A:E,3,FALSE)), VLOOKUP(A6,'Huntly A2B service ot'!A:E,3,FALSE), VLOOKUP(A6,'Huntly A2B service ot'!A:E,2,FALSE))</f>
        <v>30</v>
      </c>
      <c r="CA6" t="str">
        <f>IF(ISNUMBER(VLOOKUP(A6,'M for Moray - Buckie ot'!A:E,3,FALSE)), VLOOKUP(A6,'M for Moray - Buckie ot'!A:E,3,FALSE), VLOOKUP(A6,'M for Moray - Buckie ot'!A:E,2,FALSE))</f>
        <v xml:space="preserve"> not possible</v>
      </c>
      <c r="CB6">
        <f>IF(ISNUMBER(VLOOKUP(A6,'M for Moray - Forres ot'!A:E,3,FALSE)), VLOOKUP(A6,'M for Moray - Forres ot'!A:E,3,FALSE), VLOOKUP(A6,'M for Moray - Forres ot'!A:E,2,FALSE))</f>
        <v>30</v>
      </c>
      <c r="CC6">
        <f>IF(ISNUMBER(VLOOKUP(A6,'M for Moray - Keith ot'!A:E,3,FALSE)), VLOOKUP(A6,'M for Moray - Keith ot'!A:E,3,FALSE), VLOOKUP(A6,'M for Moray - Keith ot'!A:E,2,FALSE))</f>
        <v>30</v>
      </c>
      <c r="CD6">
        <f>IF(ISNUMBER(VLOOKUP(A6,'M for Moray - Speyside ot'!A:E,3,FALSE)), VLOOKUP(A6,'M for Moray - Speyside ot'!A:E,3,FALSE), VLOOKUP(A6,'M for Moray - Speyside ot'!A:E,2,FALSE))</f>
        <v>30</v>
      </c>
      <c r="CE6">
        <f>IF(ISNUMBER(VLOOKUP(A6,'M for Moray - Elgin ot'!A:E,3,FALSE)), VLOOKUP(A6,'M for Moray - Elgin ot'!A:E,3,FALSE), VLOOKUP(A6,'M for Moray - Elgin ot'!A:E,2,FALSE))</f>
        <v>30</v>
      </c>
      <c r="CF6">
        <f>IF(ISNUMBER(VLOOKUP(A6,'Banffshire Partnership ot'!A:E,3,FALSE)), VLOOKUP(A6,'Banffshire Partnership ot'!A:E,3,FALSE), VLOOKUP(A6,'Banffshire Partnership ot'!A:E,2,FALSE))</f>
        <v>0</v>
      </c>
    </row>
    <row r="7" spans="1:84">
      <c r="A7" t="s">
        <v>265</v>
      </c>
      <c r="B7" t="str">
        <f t="shared" si="28"/>
        <v>Banffshire Partnership</v>
      </c>
      <c r="C7">
        <f t="shared" si="0"/>
        <v>5.5</v>
      </c>
      <c r="D7">
        <f t="shared" si="1"/>
        <v>10.75</v>
      </c>
      <c r="E7">
        <f t="shared" si="2"/>
        <v>5</v>
      </c>
      <c r="F7">
        <f t="shared" si="3"/>
        <v>8</v>
      </c>
      <c r="G7" s="18">
        <f t="shared" si="4"/>
        <v>0.5</v>
      </c>
      <c r="H7">
        <f t="shared" si="6"/>
        <v>16</v>
      </c>
      <c r="I7">
        <v>22.1</v>
      </c>
      <c r="J7">
        <f t="shared" si="7"/>
        <v>42.18</v>
      </c>
      <c r="K7">
        <f t="shared" si="8"/>
        <v>21.25</v>
      </c>
      <c r="L7">
        <f t="shared" si="9"/>
        <v>1</v>
      </c>
      <c r="M7">
        <f t="shared" si="10"/>
        <v>1</v>
      </c>
      <c r="N7">
        <f t="shared" si="11"/>
        <v>20.93</v>
      </c>
      <c r="O7">
        <f t="shared" si="12"/>
        <v>20.93</v>
      </c>
      <c r="P7">
        <f t="shared" si="13"/>
        <v>15.75</v>
      </c>
      <c r="Q7">
        <f t="shared" si="14"/>
        <v>15.75</v>
      </c>
      <c r="S7">
        <f t="shared" si="15"/>
        <v>27</v>
      </c>
      <c r="T7">
        <f t="shared" si="16"/>
        <v>27.1</v>
      </c>
      <c r="U7">
        <f t="shared" si="17"/>
        <v>73.599999999999994</v>
      </c>
      <c r="V7">
        <f t="shared" si="18"/>
        <v>27.1</v>
      </c>
      <c r="W7">
        <f t="shared" si="19"/>
        <v>47.1</v>
      </c>
      <c r="X7">
        <f t="shared" si="20"/>
        <v>45.1</v>
      </c>
      <c r="Y7">
        <f t="shared" si="21"/>
        <v>21.25</v>
      </c>
      <c r="AA7">
        <v>0</v>
      </c>
      <c r="AB7">
        <f t="shared" si="22"/>
        <v>7.1</v>
      </c>
      <c r="AC7">
        <f t="shared" si="23"/>
        <v>7.1</v>
      </c>
      <c r="AD7">
        <f t="shared" si="24"/>
        <v>7.1</v>
      </c>
      <c r="AE7">
        <f t="shared" si="25"/>
        <v>7.1</v>
      </c>
      <c r="AF7">
        <f t="shared" si="26"/>
        <v>7.1</v>
      </c>
      <c r="AG7">
        <f t="shared" si="27"/>
        <v>5.5</v>
      </c>
      <c r="AJ7">
        <f>IF(ISNUMBER(VLOOKUP(A7,'Huntly A2B service oaout'!A:E,5,FALSE)), VLOOKUP(A7,'Huntly A2B service oaout'!A:E,5,FALSE), VLOOKUP(A7,'Huntly A2B service oaout'!A:E,2,FALSE))</f>
        <v>18</v>
      </c>
      <c r="AK7">
        <f>IF(ISNUMBER(VLOOKUP(A7,'M for Moray - Buckie oaout'!A:E,5,FALSE)), VLOOKUP(A7,'M for Moray - Buckie oaout'!A:E,5,FALSE), VLOOKUP(A7,'M for Moray - Buckie oaout'!A:E,2,FALSE))</f>
        <v>11</v>
      </c>
      <c r="AL7">
        <f>IF(ISNUMBER(VLOOKUP(A7,'M for Moray - Forres oaout'!A:E,5,FALSE)), VLOOKUP(A7,'M for Moray - Forres oaout'!A:E,5,FALSE), VLOOKUP(A7,'M for Moray - Forres oaout'!A:E,2,FALSE))</f>
        <v>57.5</v>
      </c>
      <c r="AM7">
        <f>IF(ISNUMBER(VLOOKUP(A7,'M for Moray - Keith oaout'!A:E,5,FALSE)), VLOOKUP(A7,'M for Moray - Keith oaout'!A:E,5,FALSE), VLOOKUP(A7,'M for Moray - Keith oaout'!A:E,2,FALSE))</f>
        <v>11</v>
      </c>
      <c r="AN7">
        <f>IF(ISNUMBER(VLOOKUP(A7,'M for Moray - Speyside oaout'!A:E,5,FALSE)), VLOOKUP(A7,'M for Moray - Speyside oaout'!A:E,5,FALSE), VLOOKUP(A7,'M for Moray - Speyside oaout'!A:E,2,FALSE))</f>
        <v>31</v>
      </c>
      <c r="AO7">
        <f>IF(ISNUMBER(VLOOKUP(A7,'M for Moray - Elgin oaout'!A:E,5,FALSE)), VLOOKUP(A7,'M for Moray - Elgin oaout'!A:E,5,FALSE), VLOOKUP(A7,'M for Moray - Elgin oaout'!A:E,2,FALSE))</f>
        <v>29</v>
      </c>
      <c r="AP7">
        <f>IF(ISNUMBER(VLOOKUP(A7,'Banffshire Partnership oaout'!A:E,5,FALSE)), VLOOKUP(A7,'Banffshire Partnership oaout'!A:E,5,FALSE), VLOOKUP(A7,'Banffshire Partnership oaout'!A:E,2,FALSE))</f>
        <v>10.75</v>
      </c>
      <c r="AR7">
        <f>IF(ISNUMBER(VLOOKUP(A7,'Huntly A2B service oawut'!A:E,5,FALSE)), VLOOKUP(A7,'Huntly A2B service oawut'!A:E,5,FALSE), 1000)</f>
        <v>1000</v>
      </c>
      <c r="AS7">
        <f>IF(ISNUMBER(VLOOKUP(A7,'M for Moray - Buckie oawut'!A:E,5,FALSE)), VLOOKUP(A7,'M for Moray - Buckie oawut'!A:E,5,FALSE), 1000)</f>
        <v>1000</v>
      </c>
      <c r="AT7">
        <f>IF(ISNUMBER(VLOOKUP(A7,'M for Moray - Forres oawut'!A:E,5,FALSE)), VLOOKUP(A7,'M for Moray - Forres oawut'!A:E,5,FALSE), 1000)</f>
        <v>1000</v>
      </c>
      <c r="AU7">
        <f>IF(ISNUMBER(VLOOKUP(A7,'M for Moray - Keith oawut'!A:E,5,FALSE)), VLOOKUP(A7,'M for Moray - Keith oawut'!A:E,5,FALSE), 1000)</f>
        <v>1000</v>
      </c>
      <c r="AV7">
        <f>IF(ISNUMBER(VLOOKUP(A7,'M for Moray - Speyside oawut'!A:E,5,FALSE)), VLOOKUP(A7,'M for Moray - Speyside oawut'!A:E,5,FALSE), 1000)</f>
        <v>1000</v>
      </c>
      <c r="AW7">
        <f>IF(ISNUMBER(VLOOKUP(A7,'M for Moray - Elgin oawut'!A:E,5,FALSE)), VLOOKUP(A7,'M for Moray - Elgin oawut'!A:E,5,FALSE), 1000)</f>
        <v>1000</v>
      </c>
      <c r="AX7">
        <f>IF(ISNUMBER(VLOOKUP(A7,'Banffshire Partnership oawut'!A:E,5,FALSE)), VLOOKUP(A7,'Banffshire Partnership oawut'!A:E,5,FALSE), 1000)</f>
        <v>1000</v>
      </c>
      <c r="AZ7">
        <f>IF(ISNUMBER(VLOOKUP(A7,'Huntly A2B service ot'!A:E,4,FALSE)), VLOOKUP(A7,'Huntly A2B service ot'!A:E,4,FALSE), 0)</f>
        <v>9</v>
      </c>
      <c r="BA7">
        <f>IF(ISNUMBER(VLOOKUP(A7,'M for Moray - Buckie ot'!A:E,4,FALSE)), VLOOKUP(A7,'M for Moray - Buckie ot'!A:E,4,FALSE), 0)</f>
        <v>9</v>
      </c>
      <c r="BB7">
        <f>IF(ISNUMBER(VLOOKUP(A7,'M for Moray - Forres ot'!A:E,4,FALSE)), VLOOKUP(A7,'M for Moray - Forres ot'!A:E,4,FALSE), 0)</f>
        <v>9</v>
      </c>
      <c r="BC7">
        <f>IF(ISNUMBER(VLOOKUP(A7,'M for Moray - Keith ot'!A:E,4,FALSE)), VLOOKUP(A7,'M for Moray - Keith ot'!A:E,4,FALSE), 0)</f>
        <v>9</v>
      </c>
      <c r="BD7">
        <f>IF(ISNUMBER(VLOOKUP(A7,'M for Moray - Speyside ot'!A:E,4,FALSE)), VLOOKUP(A7,'M for Moray - Speyside ot'!A:E,4,FALSE), 0)</f>
        <v>9</v>
      </c>
      <c r="BE7">
        <f>IF(ISNUMBER(VLOOKUP(A7,'M for Moray - Elgin ot'!A:E,4,FALSE)), VLOOKUP(A7,'M for Moray - Elgin ot'!A:E,4,FALSE), 0)</f>
        <v>9</v>
      </c>
      <c r="BF7">
        <f>IF(ISNUMBER(VLOOKUP(A7,'Banffshire Partnership ot'!A:E,4,FALSE)), VLOOKUP(A7,'Banffshire Partnership ot'!A:E,4,FALSE), 0)</f>
        <v>5</v>
      </c>
      <c r="BI7">
        <f>IF(ISNUMBER(VLOOKUP(A7,'Huntly A2B service oaout'!A:E,3,FALSE)), VLOOKUP(A7,'Huntly A2B service oaout'!A:E,3,FALSE), VLOOKUP(A7,'Huntly A2B service oaout'!A:E,2,FALSE))</f>
        <v>10.7</v>
      </c>
      <c r="BJ7">
        <f>IF(ISNUMBER(VLOOKUP(A7,'M for Moray - Buckie oaout'!A:E,3,FALSE)), VLOOKUP(A7,'M for Moray - Buckie oaout'!A:E,3,FALSE), VLOOKUP(A7,'M for Moray - Buckie oaout'!A:E,2,FALSE))</f>
        <v>10.8</v>
      </c>
      <c r="BK7">
        <f>IF(ISNUMBER(VLOOKUP(A7,'M for Moray - Forres oaout'!A:E,3,FALSE)), VLOOKUP(A7,'M for Moray - Forres oaout'!A:E,3,FALSE), VLOOKUP(A7,'M for Moray - Forres oaout'!A:E,2,FALSE))</f>
        <v>32.299999999999997</v>
      </c>
      <c r="BL7">
        <f>IF(ISNUMBER(VLOOKUP(A7,'M for Moray - Keith oaout'!A:E,3,FALSE)), VLOOKUP(A7,'M for Moray - Keith oaout'!A:E,3,FALSE), VLOOKUP(A7,'M for Moray - Keith oaout'!A:E,2,FALSE))</f>
        <v>5.4</v>
      </c>
      <c r="BM7">
        <f>IF(ISNUMBER(VLOOKUP(A7,'M for Moray - Speyside oaout'!A:E,3,FALSE)), VLOOKUP(A7,'M for Moray - Speyside oaout'!A:E,3,FALSE), VLOOKUP(A7,'M for Moray - Speyside oaout'!A:E,2,FALSE))</f>
        <v>19.100000000000001</v>
      </c>
      <c r="BN7">
        <f>IF(ISNUMBER(VLOOKUP(A7,'M for Moray - Elgin oaout'!A:E,3,FALSE)), VLOOKUP(A7,'M for Moray - Elgin oaout'!A:E,3,FALSE), VLOOKUP(A7,'M for Moray - Elgin oaout'!A:E,2,FALSE))</f>
        <v>21.3</v>
      </c>
      <c r="BO7">
        <f>IF(ISNUMBER(VLOOKUP(A7,'Banffshire Partnership oaout'!A:E,3,FALSE)), VLOOKUP(A7,'Banffshire Partnership oaout'!A:E,3,FALSE), VLOOKUP(A7,'Banffshire Partnership oaout'!A:E,2,FALSE))</f>
        <v>8</v>
      </c>
      <c r="BQ7" t="str">
        <f>IF(ISNUMBER(VLOOKUP(A7,'Huntly A2B service oawut'!A:E,3,FALSE)), VLOOKUP(A7,'Huntly A2B service oawut'!A:E,3,FALSE), VLOOKUP(A7,'Huntly A2B service oawut'!A:E,2,FALSE))</f>
        <v xml:space="preserve"> N/A</v>
      </c>
      <c r="BR7" t="str">
        <f>IF(ISNUMBER(VLOOKUP(A7,'M for Moray - Buckie oawut'!A:E,3,FALSE)), VLOOKUP(A7,'M for Moray - Buckie oawut'!A:E,3,FALSE), VLOOKUP(A7,'M for Moray - Buckie oawut'!A:E,2,FALSE))</f>
        <v xml:space="preserve"> N/A</v>
      </c>
      <c r="BS7" t="str">
        <f>IF(ISNUMBER(VLOOKUP(A7,'M for Moray - Forres oawut'!A:E,3,FALSE)), VLOOKUP(A7,'M for Moray - Forres oawut'!A:E,3,FALSE), VLOOKUP(A7,'M for Moray - Forres oawut'!A:E,2,FALSE))</f>
        <v xml:space="preserve"> N/A</v>
      </c>
      <c r="BT7" t="str">
        <f>IF(ISNUMBER(VLOOKUP(A7,'M for Moray - Keith oawut'!A:E,3,FALSE)), VLOOKUP(A7,'M for Moray - Keith oawut'!A:E,3,FALSE), VLOOKUP(A7,'M for Moray - Keith oawut'!A:E,2,FALSE))</f>
        <v xml:space="preserve"> N/A</v>
      </c>
      <c r="BU7" t="str">
        <f>IF(ISNUMBER(VLOOKUP(A7,'M for Moray - Speyside oawut'!A:E,3,FALSE)), VLOOKUP(A7,'M for Moray - Speyside oawut'!A:E,3,FALSE), VLOOKUP(A7,'M for Moray - Speyside oawut'!A:E,2,FALSE))</f>
        <v xml:space="preserve"> N/A</v>
      </c>
      <c r="BV7" t="str">
        <f>IF(ISNUMBER(VLOOKUP(A7,'M for Moray - Elgin oawut'!A:E,3,FALSE)), VLOOKUP(A7,'M for Moray - Elgin oawut'!A:E,3,FALSE), VLOOKUP(A7,'M for Moray - Elgin oawut'!A:E,2,FALSE))</f>
        <v xml:space="preserve"> N/A</v>
      </c>
      <c r="BW7" t="str">
        <f>IF(ISNUMBER(VLOOKUP(A7,'Banffshire Partnership oawut'!A:E,3,FALSE)), VLOOKUP(A7,'Banffshire Partnership oawut'!A:E,3,FALSE), VLOOKUP(A7,'Banffshire Partnership oawut'!A:E,2,FALSE))</f>
        <v xml:space="preserve"> N/A</v>
      </c>
      <c r="BZ7">
        <f>IF(ISNUMBER(VLOOKUP(A7,'Huntly A2B service ot'!A:E,3,FALSE)), VLOOKUP(A7,'Huntly A2B service ot'!A:E,3,FALSE), VLOOKUP(A7,'Huntly A2B service ot'!A:E,2,FALSE))</f>
        <v>60</v>
      </c>
      <c r="CA7">
        <f>IF(ISNUMBER(VLOOKUP(A7,'M for Moray - Buckie ot'!A:E,3,FALSE)), VLOOKUP(A7,'M for Moray - Buckie ot'!A:E,3,FALSE), VLOOKUP(A7,'M for Moray - Buckie ot'!A:E,2,FALSE))</f>
        <v>60</v>
      </c>
      <c r="CB7">
        <f>IF(ISNUMBER(VLOOKUP(A7,'M for Moray - Forres ot'!A:E,3,FALSE)), VLOOKUP(A7,'M for Moray - Forres ot'!A:E,3,FALSE), VLOOKUP(A7,'M for Moray - Forres ot'!A:E,2,FALSE))</f>
        <v>60</v>
      </c>
      <c r="CC7">
        <f>IF(ISNUMBER(VLOOKUP(A7,'M for Moray - Keith ot'!A:E,3,FALSE)), VLOOKUP(A7,'M for Moray - Keith ot'!A:E,3,FALSE), VLOOKUP(A7,'M for Moray - Keith ot'!A:E,2,FALSE))</f>
        <v>60</v>
      </c>
      <c r="CD7">
        <f>IF(ISNUMBER(VLOOKUP(A7,'M for Moray - Speyside ot'!A:E,3,FALSE)), VLOOKUP(A7,'M for Moray - Speyside ot'!A:E,3,FALSE), VLOOKUP(A7,'M for Moray - Speyside ot'!A:E,2,FALSE))</f>
        <v>60</v>
      </c>
      <c r="CE7">
        <f>IF(ISNUMBER(VLOOKUP(A7,'M for Moray - Elgin ot'!A:E,3,FALSE)), VLOOKUP(A7,'M for Moray - Elgin ot'!A:E,3,FALSE), VLOOKUP(A7,'M for Moray - Elgin ot'!A:E,2,FALSE))</f>
        <v>60</v>
      </c>
      <c r="CF7">
        <f>IF(ISNUMBER(VLOOKUP(A7,'Banffshire Partnership ot'!A:E,3,FALSE)), VLOOKUP(A7,'Banffshire Partnership ot'!A:E,3,FALSE), VLOOKUP(A7,'Banffshire Partnership ot'!A:E,2,FALSE))</f>
        <v>30</v>
      </c>
    </row>
    <row r="8" spans="1:84">
      <c r="A8" t="s">
        <v>266</v>
      </c>
      <c r="B8" t="str">
        <f t="shared" si="28"/>
        <v>Banffshire Partnership</v>
      </c>
      <c r="C8">
        <f t="shared" si="0"/>
        <v>5.5</v>
      </c>
      <c r="D8">
        <f t="shared" si="1"/>
        <v>10.75</v>
      </c>
      <c r="E8">
        <f t="shared" si="2"/>
        <v>0</v>
      </c>
      <c r="F8">
        <f t="shared" si="3"/>
        <v>8</v>
      </c>
      <c r="G8" s="18">
        <f t="shared" si="4"/>
        <v>0</v>
      </c>
      <c r="H8">
        <f t="shared" si="6"/>
        <v>0</v>
      </c>
      <c r="I8">
        <v>22.1</v>
      </c>
      <c r="J8">
        <f t="shared" si="7"/>
        <v>42.18</v>
      </c>
      <c r="K8">
        <f t="shared" si="8"/>
        <v>16.25</v>
      </c>
      <c r="L8">
        <f t="shared" si="9"/>
        <v>1</v>
      </c>
      <c r="M8">
        <f t="shared" si="10"/>
        <v>1</v>
      </c>
      <c r="N8">
        <f t="shared" si="11"/>
        <v>25.93</v>
      </c>
      <c r="O8">
        <f t="shared" si="12"/>
        <v>25.93</v>
      </c>
      <c r="P8">
        <f t="shared" si="13"/>
        <v>10.75</v>
      </c>
      <c r="Q8">
        <f t="shared" si="14"/>
        <v>10.75</v>
      </c>
      <c r="S8">
        <f t="shared" si="15"/>
        <v>1000</v>
      </c>
      <c r="T8">
        <f t="shared" si="16"/>
        <v>1007.1</v>
      </c>
      <c r="U8">
        <f t="shared" si="17"/>
        <v>1007.1</v>
      </c>
      <c r="V8">
        <f t="shared" si="18"/>
        <v>1007.1</v>
      </c>
      <c r="W8">
        <f t="shared" si="19"/>
        <v>1007.1</v>
      </c>
      <c r="X8">
        <f t="shared" si="20"/>
        <v>1007.1</v>
      </c>
      <c r="Y8">
        <f t="shared" si="21"/>
        <v>16.25</v>
      </c>
      <c r="AA8">
        <v>0</v>
      </c>
      <c r="AB8">
        <f t="shared" si="22"/>
        <v>7.1</v>
      </c>
      <c r="AC8">
        <f t="shared" si="23"/>
        <v>7.1</v>
      </c>
      <c r="AD8">
        <f t="shared" si="24"/>
        <v>7.1</v>
      </c>
      <c r="AE8">
        <f t="shared" si="25"/>
        <v>7.1</v>
      </c>
      <c r="AF8">
        <f t="shared" si="26"/>
        <v>7.1</v>
      </c>
      <c r="AG8">
        <f t="shared" si="27"/>
        <v>5.5</v>
      </c>
      <c r="AJ8" t="str">
        <f>IF(ISNUMBER(VLOOKUP(A8,'Huntly A2B service oaout'!A:E,5,FALSE)), VLOOKUP(A8,'Huntly A2B service oaout'!A:E,5,FALSE), VLOOKUP(A8,'Huntly A2B service oaout'!A:E,2,FALSE))</f>
        <v xml:space="preserve"> N/A</v>
      </c>
      <c r="AK8" t="str">
        <f>IF(ISNUMBER(VLOOKUP(A8,'M for Moray - Buckie oaout'!A:E,5,FALSE)), VLOOKUP(A8,'M for Moray - Buckie oaout'!A:E,5,FALSE), VLOOKUP(A8,'M for Moray - Buckie oaout'!A:E,2,FALSE))</f>
        <v xml:space="preserve"> N/A</v>
      </c>
      <c r="AL8" t="str">
        <f>IF(ISNUMBER(VLOOKUP(A8,'M for Moray - Forres oaout'!A:E,5,FALSE)), VLOOKUP(A8,'M for Moray - Forres oaout'!A:E,5,FALSE), VLOOKUP(A8,'M for Moray - Forres oaout'!A:E,2,FALSE))</f>
        <v xml:space="preserve"> N/A</v>
      </c>
      <c r="AM8" t="str">
        <f>IF(ISNUMBER(VLOOKUP(A8,'M for Moray - Keith oaout'!A:E,5,FALSE)), VLOOKUP(A8,'M for Moray - Keith oaout'!A:E,5,FALSE), VLOOKUP(A8,'M for Moray - Keith oaout'!A:E,2,FALSE))</f>
        <v xml:space="preserve"> N/A</v>
      </c>
      <c r="AN8" t="str">
        <f>IF(ISNUMBER(VLOOKUP(A8,'M for Moray - Speyside oaout'!A:E,5,FALSE)), VLOOKUP(A8,'M for Moray - Speyside oaout'!A:E,5,FALSE), VLOOKUP(A8,'M for Moray - Speyside oaout'!A:E,2,FALSE))</f>
        <v xml:space="preserve"> N/A</v>
      </c>
      <c r="AO8" t="str">
        <f>IF(ISNUMBER(VLOOKUP(A8,'M for Moray - Elgin oaout'!A:E,5,FALSE)), VLOOKUP(A8,'M for Moray - Elgin oaout'!A:E,5,FALSE), VLOOKUP(A8,'M for Moray - Elgin oaout'!A:E,2,FALSE))</f>
        <v xml:space="preserve"> N/A</v>
      </c>
      <c r="AP8" t="str">
        <f>IF(ISNUMBER(VLOOKUP(A8,'Banffshire Partnership oaout'!A:E,5,FALSE)), VLOOKUP(A8,'Banffshire Partnership oaout'!A:E,5,FALSE), VLOOKUP(A8,'Banffshire Partnership oaout'!A:E,2,FALSE))</f>
        <v xml:space="preserve"> N/A</v>
      </c>
      <c r="AR8">
        <f>IF(ISNUMBER(VLOOKUP(A8,'Huntly A2B service oawut'!A:E,5,FALSE)), VLOOKUP(A8,'Huntly A2B service oawut'!A:E,5,FALSE), 1000)</f>
        <v>1000</v>
      </c>
      <c r="AS8">
        <f>IF(ISNUMBER(VLOOKUP(A8,'M for Moray - Buckie oawut'!A:E,5,FALSE)), VLOOKUP(A8,'M for Moray - Buckie oawut'!A:E,5,FALSE), 1000)</f>
        <v>1000</v>
      </c>
      <c r="AT8">
        <f>IF(ISNUMBER(VLOOKUP(A8,'M for Moray - Forres oawut'!A:E,5,FALSE)), VLOOKUP(A8,'M for Moray - Forres oawut'!A:E,5,FALSE), 1000)</f>
        <v>1000</v>
      </c>
      <c r="AU8">
        <f>IF(ISNUMBER(VLOOKUP(A8,'M for Moray - Keith oawut'!A:E,5,FALSE)), VLOOKUP(A8,'M for Moray - Keith oawut'!A:E,5,FALSE), 1000)</f>
        <v>1000</v>
      </c>
      <c r="AV8">
        <f>IF(ISNUMBER(VLOOKUP(A8,'M for Moray - Speyside oawut'!A:E,5,FALSE)), VLOOKUP(A8,'M for Moray - Speyside oawut'!A:E,5,FALSE), 1000)</f>
        <v>1000</v>
      </c>
      <c r="AW8">
        <f>IF(ISNUMBER(VLOOKUP(A8,'M for Moray - Elgin oawut'!A:E,5,FALSE)), VLOOKUP(A8,'M for Moray - Elgin oawut'!A:E,5,FALSE), 1000)</f>
        <v>1000</v>
      </c>
      <c r="AX8">
        <f>IF(ISNUMBER(VLOOKUP(A8,'Banffshire Partnership oawut'!A:E,5,FALSE)), VLOOKUP(A8,'Banffshire Partnership oawut'!A:E,5,FALSE), 1000)</f>
        <v>10.75</v>
      </c>
      <c r="AZ8">
        <f>IF(ISNUMBER(VLOOKUP(A8,'Huntly A2B service ot'!A:E,4,FALSE)), VLOOKUP(A8,'Huntly A2B service ot'!A:E,4,FALSE), 0)</f>
        <v>0</v>
      </c>
      <c r="BA8">
        <f>IF(ISNUMBER(VLOOKUP(A8,'M for Moray - Buckie ot'!A:E,4,FALSE)), VLOOKUP(A8,'M for Moray - Buckie ot'!A:E,4,FALSE), 0)</f>
        <v>0</v>
      </c>
      <c r="BB8">
        <f>IF(ISNUMBER(VLOOKUP(A8,'M for Moray - Forres ot'!A:E,4,FALSE)), VLOOKUP(A8,'M for Moray - Forres ot'!A:E,4,FALSE), 0)</f>
        <v>0</v>
      </c>
      <c r="BC8">
        <f>IF(ISNUMBER(VLOOKUP(A8,'M for Moray - Keith ot'!A:E,4,FALSE)), VLOOKUP(A8,'M for Moray - Keith ot'!A:E,4,FALSE), 0)</f>
        <v>0</v>
      </c>
      <c r="BD8">
        <f>IF(ISNUMBER(VLOOKUP(A8,'M for Moray - Speyside ot'!A:E,4,FALSE)), VLOOKUP(A8,'M for Moray - Speyside ot'!A:E,4,FALSE), 0)</f>
        <v>0</v>
      </c>
      <c r="BE8">
        <f>IF(ISNUMBER(VLOOKUP(A8,'M for Moray - Elgin ot'!A:E,4,FALSE)), VLOOKUP(A8,'M for Moray - Elgin ot'!A:E,4,FALSE), 0)</f>
        <v>0</v>
      </c>
      <c r="BF8">
        <f>IF(ISNUMBER(VLOOKUP(A8,'Banffshire Partnership ot'!A:E,4,FALSE)), VLOOKUP(A8,'Banffshire Partnership ot'!A:E,4,FALSE), 0)</f>
        <v>0</v>
      </c>
      <c r="BI8" t="str">
        <f>IF(ISNUMBER(VLOOKUP(A8,'Huntly A2B service oaout'!A:E,3,FALSE)), VLOOKUP(A8,'Huntly A2B service oaout'!A:E,3,FALSE), VLOOKUP(A8,'Huntly A2B service oaout'!A:E,2,FALSE))</f>
        <v xml:space="preserve"> N/A</v>
      </c>
      <c r="BJ8" t="str">
        <f>IF(ISNUMBER(VLOOKUP(A8,'M for Moray - Buckie oaout'!A:E,3,FALSE)), VLOOKUP(A8,'M for Moray - Buckie oaout'!A:E,3,FALSE), VLOOKUP(A8,'M for Moray - Buckie oaout'!A:E,2,FALSE))</f>
        <v xml:space="preserve"> N/A</v>
      </c>
      <c r="BK8" t="str">
        <f>IF(ISNUMBER(VLOOKUP(A8,'M for Moray - Forres oaout'!A:E,3,FALSE)), VLOOKUP(A8,'M for Moray - Forres oaout'!A:E,3,FALSE), VLOOKUP(A8,'M for Moray - Forres oaout'!A:E,2,FALSE))</f>
        <v xml:space="preserve"> N/A</v>
      </c>
      <c r="BL8" t="str">
        <f>IF(ISNUMBER(VLOOKUP(A8,'M for Moray - Keith oaout'!A:E,3,FALSE)), VLOOKUP(A8,'M for Moray - Keith oaout'!A:E,3,FALSE), VLOOKUP(A8,'M for Moray - Keith oaout'!A:E,2,FALSE))</f>
        <v xml:space="preserve"> N/A</v>
      </c>
      <c r="BM8" t="str">
        <f>IF(ISNUMBER(VLOOKUP(A8,'M for Moray - Speyside oaout'!A:E,3,FALSE)), VLOOKUP(A8,'M for Moray - Speyside oaout'!A:E,3,FALSE), VLOOKUP(A8,'M for Moray - Speyside oaout'!A:E,2,FALSE))</f>
        <v xml:space="preserve"> N/A</v>
      </c>
      <c r="BN8" t="str">
        <f>IF(ISNUMBER(VLOOKUP(A8,'M for Moray - Elgin oaout'!A:E,3,FALSE)), VLOOKUP(A8,'M for Moray - Elgin oaout'!A:E,3,FALSE), VLOOKUP(A8,'M for Moray - Elgin oaout'!A:E,2,FALSE))</f>
        <v xml:space="preserve"> N/A</v>
      </c>
      <c r="BO8" t="str">
        <f>IF(ISNUMBER(VLOOKUP(A8,'Banffshire Partnership oaout'!A:E,3,FALSE)), VLOOKUP(A8,'Banffshire Partnership oaout'!A:E,3,FALSE), VLOOKUP(A8,'Banffshire Partnership oaout'!A:E,2,FALSE))</f>
        <v xml:space="preserve"> N/A</v>
      </c>
      <c r="BQ8" t="str">
        <f>IF(ISNUMBER(VLOOKUP(A8,'Huntly A2B service oawut'!A:E,3,FALSE)), VLOOKUP(A8,'Huntly A2B service oawut'!A:E,3,FALSE), VLOOKUP(A8,'Huntly A2B service oawut'!A:E,2,FALSE))</f>
        <v xml:space="preserve"> N/A</v>
      </c>
      <c r="BR8" t="str">
        <f>IF(ISNUMBER(VLOOKUP(A8,'M for Moray - Buckie oawut'!A:E,3,FALSE)), VLOOKUP(A8,'M for Moray - Buckie oawut'!A:E,3,FALSE), VLOOKUP(A8,'M for Moray - Buckie oawut'!A:E,2,FALSE))</f>
        <v xml:space="preserve"> N/A</v>
      </c>
      <c r="BS8" t="str">
        <f>IF(ISNUMBER(VLOOKUP(A8,'M for Moray - Forres oawut'!A:E,3,FALSE)), VLOOKUP(A8,'M for Moray - Forres oawut'!A:E,3,FALSE), VLOOKUP(A8,'M for Moray - Forres oawut'!A:E,2,FALSE))</f>
        <v xml:space="preserve"> N/A</v>
      </c>
      <c r="BT8" t="str">
        <f>IF(ISNUMBER(VLOOKUP(A8,'M for Moray - Keith oawut'!A:E,3,FALSE)), VLOOKUP(A8,'M for Moray - Keith oawut'!A:E,3,FALSE), VLOOKUP(A8,'M for Moray - Keith oawut'!A:E,2,FALSE))</f>
        <v xml:space="preserve"> N/A</v>
      </c>
      <c r="BU8" t="str">
        <f>IF(ISNUMBER(VLOOKUP(A8,'M for Moray - Speyside oawut'!A:E,3,FALSE)), VLOOKUP(A8,'M for Moray - Speyside oawut'!A:E,3,FALSE), VLOOKUP(A8,'M for Moray - Speyside oawut'!A:E,2,FALSE))</f>
        <v xml:space="preserve"> N/A</v>
      </c>
      <c r="BV8" t="str">
        <f>IF(ISNUMBER(VLOOKUP(A8,'M for Moray - Elgin oawut'!A:E,3,FALSE)), VLOOKUP(A8,'M for Moray - Elgin oawut'!A:E,3,FALSE), VLOOKUP(A8,'M for Moray - Elgin oawut'!A:E,2,FALSE))</f>
        <v xml:space="preserve"> N/A</v>
      </c>
      <c r="BW8">
        <f>IF(ISNUMBER(VLOOKUP(A8,'Banffshire Partnership oawut'!A:E,3,FALSE)), VLOOKUP(A8,'Banffshire Partnership oawut'!A:E,3,FALSE), VLOOKUP(A8,'Banffshire Partnership oawut'!A:E,2,FALSE))</f>
        <v>8</v>
      </c>
      <c r="BZ8">
        <f>IF(ISNUMBER(VLOOKUP(A8,'Huntly A2B service ot'!A:E,3,FALSE)), VLOOKUP(A8,'Huntly A2B service ot'!A:E,3,FALSE), VLOOKUP(A8,'Huntly A2B service ot'!A:E,2,FALSE))</f>
        <v>0</v>
      </c>
      <c r="CA8">
        <f>IF(ISNUMBER(VLOOKUP(A8,'M for Moray - Buckie ot'!A:E,3,FALSE)), VLOOKUP(A8,'M for Moray - Buckie ot'!A:E,3,FALSE), VLOOKUP(A8,'M for Moray - Buckie ot'!A:E,2,FALSE))</f>
        <v>0</v>
      </c>
      <c r="CB8">
        <f>IF(ISNUMBER(VLOOKUP(A8,'M for Moray - Forres ot'!A:E,3,FALSE)), VLOOKUP(A8,'M for Moray - Forres ot'!A:E,3,FALSE), VLOOKUP(A8,'M for Moray - Forres ot'!A:E,2,FALSE))</f>
        <v>0</v>
      </c>
      <c r="CC8">
        <f>IF(ISNUMBER(VLOOKUP(A8,'M for Moray - Keith ot'!A:E,3,FALSE)), VLOOKUP(A8,'M for Moray - Keith ot'!A:E,3,FALSE), VLOOKUP(A8,'M for Moray - Keith ot'!A:E,2,FALSE))</f>
        <v>0</v>
      </c>
      <c r="CD8">
        <f>IF(ISNUMBER(VLOOKUP(A8,'M for Moray - Speyside ot'!A:E,3,FALSE)), VLOOKUP(A8,'M for Moray - Speyside ot'!A:E,3,FALSE), VLOOKUP(A8,'M for Moray - Speyside ot'!A:E,2,FALSE))</f>
        <v>0</v>
      </c>
      <c r="CE8">
        <f>IF(ISNUMBER(VLOOKUP(A8,'M for Moray - Elgin ot'!A:E,3,FALSE)), VLOOKUP(A8,'M for Moray - Elgin ot'!A:E,3,FALSE), VLOOKUP(A8,'M for Moray - Elgin ot'!A:E,2,FALSE))</f>
        <v>0</v>
      </c>
      <c r="CF8">
        <f>IF(ISNUMBER(VLOOKUP(A8,'Banffshire Partnership ot'!A:E,3,FALSE)), VLOOKUP(A8,'Banffshire Partnership ot'!A:E,3,FALSE), VLOOKUP(A8,'Banffshire Partnership ot'!A:E,2,FALSE))</f>
        <v>0</v>
      </c>
    </row>
    <row r="9" spans="1:84">
      <c r="A9" t="s">
        <v>267</v>
      </c>
      <c r="B9" t="str">
        <f t="shared" si="28"/>
        <v>Banffshire Partnership</v>
      </c>
      <c r="C9">
        <f t="shared" si="0"/>
        <v>4.5999999999999996</v>
      </c>
      <c r="D9">
        <f t="shared" si="1"/>
        <v>4</v>
      </c>
      <c r="E9">
        <f t="shared" si="2"/>
        <v>0</v>
      </c>
      <c r="F9">
        <f t="shared" si="3"/>
        <v>1.1000000000000001</v>
      </c>
      <c r="G9" s="18">
        <f t="shared" si="4"/>
        <v>0</v>
      </c>
      <c r="H9">
        <f t="shared" si="6"/>
        <v>0</v>
      </c>
      <c r="I9">
        <v>11.5</v>
      </c>
      <c r="J9">
        <f t="shared" si="7"/>
        <v>23.099999999999998</v>
      </c>
      <c r="K9">
        <f t="shared" si="8"/>
        <v>8.6</v>
      </c>
      <c r="L9">
        <f t="shared" si="9"/>
        <v>1</v>
      </c>
      <c r="M9">
        <f t="shared" si="10"/>
        <v>1</v>
      </c>
      <c r="N9">
        <f t="shared" si="11"/>
        <v>14.499999999999998</v>
      </c>
      <c r="O9">
        <f t="shared" si="12"/>
        <v>14.499999999999998</v>
      </c>
      <c r="P9">
        <f t="shared" si="13"/>
        <v>4</v>
      </c>
      <c r="Q9">
        <f t="shared" si="14"/>
        <v>4</v>
      </c>
      <c r="S9">
        <f t="shared" si="15"/>
        <v>22.5</v>
      </c>
      <c r="T9">
        <f t="shared" si="16"/>
        <v>1006.3</v>
      </c>
      <c r="U9">
        <f t="shared" si="17"/>
        <v>89.8</v>
      </c>
      <c r="V9">
        <f t="shared" si="18"/>
        <v>23.8</v>
      </c>
      <c r="W9">
        <f t="shared" si="19"/>
        <v>53.3</v>
      </c>
      <c r="X9">
        <f t="shared" si="20"/>
        <v>56.8</v>
      </c>
      <c r="Y9">
        <f t="shared" si="21"/>
        <v>8.6</v>
      </c>
      <c r="AA9">
        <v>0</v>
      </c>
      <c r="AB9">
        <f t="shared" si="22"/>
        <v>6.3</v>
      </c>
      <c r="AC9">
        <f t="shared" si="23"/>
        <v>6.3</v>
      </c>
      <c r="AD9">
        <f t="shared" si="24"/>
        <v>6.3</v>
      </c>
      <c r="AE9">
        <f t="shared" si="25"/>
        <v>6.3</v>
      </c>
      <c r="AF9">
        <f t="shared" si="26"/>
        <v>6.3</v>
      </c>
      <c r="AG9">
        <f t="shared" si="27"/>
        <v>4.5999999999999996</v>
      </c>
      <c r="AJ9">
        <f>IF(ISNUMBER(VLOOKUP(A9,'Huntly A2B service oaout'!A:E,5,FALSE)), VLOOKUP(A9,'Huntly A2B service oaout'!A:E,5,FALSE), VLOOKUP(A9,'Huntly A2B service oaout'!A:E,2,FALSE))</f>
        <v>18</v>
      </c>
      <c r="AK9" t="str">
        <f>IF(ISNUMBER(VLOOKUP(A9,'M for Moray - Buckie oaout'!A:E,5,FALSE)), VLOOKUP(A9,'M for Moray - Buckie oaout'!A:E,5,FALSE), VLOOKUP(A9,'M for Moray - Buckie oaout'!A:E,2,FALSE))</f>
        <v xml:space="preserve"> not possible</v>
      </c>
      <c r="AL9">
        <f>IF(ISNUMBER(VLOOKUP(A9,'M for Moray - Forres oaout'!A:E,5,FALSE)), VLOOKUP(A9,'M for Moray - Forres oaout'!A:E,5,FALSE), VLOOKUP(A9,'M for Moray - Forres oaout'!A:E,2,FALSE))</f>
        <v>79</v>
      </c>
      <c r="AM9">
        <f>IF(ISNUMBER(VLOOKUP(A9,'M for Moray - Keith oaout'!A:E,5,FALSE)), VLOOKUP(A9,'M for Moray - Keith oaout'!A:E,5,FALSE), VLOOKUP(A9,'M for Moray - Keith oaout'!A:E,2,FALSE))</f>
        <v>13</v>
      </c>
      <c r="AN9">
        <f>IF(ISNUMBER(VLOOKUP(A9,'M for Moray - Speyside oaout'!A:E,5,FALSE)), VLOOKUP(A9,'M for Moray - Speyside oaout'!A:E,5,FALSE), VLOOKUP(A9,'M for Moray - Speyside oaout'!A:E,2,FALSE))</f>
        <v>42.5</v>
      </c>
      <c r="AO9">
        <f>IF(ISNUMBER(VLOOKUP(A9,'M for Moray - Elgin oaout'!A:E,5,FALSE)), VLOOKUP(A9,'M for Moray - Elgin oaout'!A:E,5,FALSE), VLOOKUP(A9,'M for Moray - Elgin oaout'!A:E,2,FALSE))</f>
        <v>46</v>
      </c>
      <c r="AP9" t="str">
        <f>IF(ISNUMBER(VLOOKUP(A9,'Banffshire Partnership oaout'!A:E,5,FALSE)), VLOOKUP(A9,'Banffshire Partnership oaout'!A:E,5,FALSE), VLOOKUP(A9,'Banffshire Partnership oaout'!A:E,2,FALSE))</f>
        <v xml:space="preserve"> N/A</v>
      </c>
      <c r="AR9">
        <f>IF(ISNUMBER(VLOOKUP(A9,'Huntly A2B service oawut'!A:E,5,FALSE)), VLOOKUP(A9,'Huntly A2B service oawut'!A:E,5,FALSE), 1000)</f>
        <v>1000</v>
      </c>
      <c r="AS9">
        <f>IF(ISNUMBER(VLOOKUP(A9,'M for Moray - Buckie oawut'!A:E,5,FALSE)), VLOOKUP(A9,'M for Moray - Buckie oawut'!A:E,5,FALSE), 1000)</f>
        <v>1000</v>
      </c>
      <c r="AT9">
        <f>IF(ISNUMBER(VLOOKUP(A9,'M for Moray - Forres oawut'!A:E,5,FALSE)), VLOOKUP(A9,'M for Moray - Forres oawut'!A:E,5,FALSE), 1000)</f>
        <v>1000</v>
      </c>
      <c r="AU9">
        <f>IF(ISNUMBER(VLOOKUP(A9,'M for Moray - Keith oawut'!A:E,5,FALSE)), VLOOKUP(A9,'M for Moray - Keith oawut'!A:E,5,FALSE), 1000)</f>
        <v>1000</v>
      </c>
      <c r="AV9">
        <f>IF(ISNUMBER(VLOOKUP(A9,'M for Moray - Speyside oawut'!A:E,5,FALSE)), VLOOKUP(A9,'M for Moray - Speyside oawut'!A:E,5,FALSE), 1000)</f>
        <v>1000</v>
      </c>
      <c r="AW9">
        <f>IF(ISNUMBER(VLOOKUP(A9,'M for Moray - Elgin oawut'!A:E,5,FALSE)), VLOOKUP(A9,'M for Moray - Elgin oawut'!A:E,5,FALSE), 1000)</f>
        <v>1000</v>
      </c>
      <c r="AX9">
        <f>IF(ISNUMBER(VLOOKUP(A9,'Banffshire Partnership oawut'!A:E,5,FALSE)), VLOOKUP(A9,'Banffshire Partnership oawut'!A:E,5,FALSE), 1000)</f>
        <v>4</v>
      </c>
      <c r="AZ9">
        <f>IF(ISNUMBER(VLOOKUP(A9,'Huntly A2B service ot'!A:E,4,FALSE)), VLOOKUP(A9,'Huntly A2B service ot'!A:E,4,FALSE), 0)</f>
        <v>4.5</v>
      </c>
      <c r="BA9">
        <f>IF(ISNUMBER(VLOOKUP(A9,'M for Moray - Buckie ot'!A:E,4,FALSE)), VLOOKUP(A9,'M for Moray - Buckie ot'!A:E,4,FALSE), 0)</f>
        <v>0</v>
      </c>
      <c r="BB9">
        <f>IF(ISNUMBER(VLOOKUP(A9,'M for Moray - Forres ot'!A:E,4,FALSE)), VLOOKUP(A9,'M for Moray - Forres ot'!A:E,4,FALSE), 0)</f>
        <v>4.5</v>
      </c>
      <c r="BC9">
        <f>IF(ISNUMBER(VLOOKUP(A9,'M for Moray - Keith ot'!A:E,4,FALSE)), VLOOKUP(A9,'M for Moray - Keith ot'!A:E,4,FALSE), 0)</f>
        <v>4.5</v>
      </c>
      <c r="BD9">
        <f>IF(ISNUMBER(VLOOKUP(A9,'M for Moray - Speyside ot'!A:E,4,FALSE)), VLOOKUP(A9,'M for Moray - Speyside ot'!A:E,4,FALSE), 0)</f>
        <v>4.5</v>
      </c>
      <c r="BE9">
        <f>IF(ISNUMBER(VLOOKUP(A9,'M for Moray - Elgin ot'!A:E,4,FALSE)), VLOOKUP(A9,'M for Moray - Elgin ot'!A:E,4,FALSE), 0)</f>
        <v>4.5</v>
      </c>
      <c r="BF9">
        <f>IF(ISNUMBER(VLOOKUP(A9,'Banffshire Partnership ot'!A:E,4,FALSE)), VLOOKUP(A9,'Banffshire Partnership ot'!A:E,4,FALSE), 0)</f>
        <v>0</v>
      </c>
      <c r="BI9">
        <f>IF(ISNUMBER(VLOOKUP(A9,'Huntly A2B service oaout'!A:E,3,FALSE)), VLOOKUP(A9,'Huntly A2B service oaout'!A:E,3,FALSE), VLOOKUP(A9,'Huntly A2B service oaout'!A:E,2,FALSE))</f>
        <v>12.4</v>
      </c>
      <c r="BJ9" t="str">
        <f>IF(ISNUMBER(VLOOKUP(A9,'M for Moray - Buckie oaout'!A:E,3,FALSE)), VLOOKUP(A9,'M for Moray - Buckie oaout'!A:E,3,FALSE), VLOOKUP(A9,'M for Moray - Buckie oaout'!A:E,2,FALSE))</f>
        <v xml:space="preserve"> not possible</v>
      </c>
      <c r="BK9">
        <f>IF(ISNUMBER(VLOOKUP(A9,'M for Moray - Forres oaout'!A:E,3,FALSE)), VLOOKUP(A9,'M for Moray - Forres oaout'!A:E,3,FALSE), VLOOKUP(A9,'M for Moray - Forres oaout'!A:E,2,FALSE))</f>
        <v>33.799999999999997</v>
      </c>
      <c r="BL9">
        <f>IF(ISNUMBER(VLOOKUP(A9,'M for Moray - Keith oaout'!A:E,3,FALSE)), VLOOKUP(A9,'M for Moray - Keith oaout'!A:E,3,FALSE), VLOOKUP(A9,'M for Moray - Keith oaout'!A:E,2,FALSE))</f>
        <v>9.6999999999999993</v>
      </c>
      <c r="BM9">
        <f>IF(ISNUMBER(VLOOKUP(A9,'M for Moray - Speyside oaout'!A:E,3,FALSE)), VLOOKUP(A9,'M for Moray - Speyside oaout'!A:E,3,FALSE), VLOOKUP(A9,'M for Moray - Speyside oaout'!A:E,2,FALSE))</f>
        <v>22.8</v>
      </c>
      <c r="BN9">
        <f>IF(ISNUMBER(VLOOKUP(A9,'M for Moray - Elgin oaout'!A:E,3,FALSE)), VLOOKUP(A9,'M for Moray - Elgin oaout'!A:E,3,FALSE), VLOOKUP(A9,'M for Moray - Elgin oaout'!A:E,2,FALSE))</f>
        <v>22.3</v>
      </c>
      <c r="BO9" t="str">
        <f>IF(ISNUMBER(VLOOKUP(A9,'Banffshire Partnership oaout'!A:E,3,FALSE)), VLOOKUP(A9,'Banffshire Partnership oaout'!A:E,3,FALSE), VLOOKUP(A9,'Banffshire Partnership oaout'!A:E,2,FALSE))</f>
        <v xml:space="preserve"> N/A</v>
      </c>
      <c r="BQ9" t="str">
        <f>IF(ISNUMBER(VLOOKUP(A9,'Huntly A2B service oawut'!A:E,3,FALSE)), VLOOKUP(A9,'Huntly A2B service oawut'!A:E,3,FALSE), VLOOKUP(A9,'Huntly A2B service oawut'!A:E,2,FALSE))</f>
        <v xml:space="preserve"> N/A</v>
      </c>
      <c r="BR9" t="str">
        <f>IF(ISNUMBER(VLOOKUP(A9,'M for Moray - Buckie oawut'!A:E,3,FALSE)), VLOOKUP(A9,'M for Moray - Buckie oawut'!A:E,3,FALSE), VLOOKUP(A9,'M for Moray - Buckie oawut'!A:E,2,FALSE))</f>
        <v xml:space="preserve"> N/A</v>
      </c>
      <c r="BS9" t="str">
        <f>IF(ISNUMBER(VLOOKUP(A9,'M for Moray - Forres oawut'!A:E,3,FALSE)), VLOOKUP(A9,'M for Moray - Forres oawut'!A:E,3,FALSE), VLOOKUP(A9,'M for Moray - Forres oawut'!A:E,2,FALSE))</f>
        <v xml:space="preserve"> N/A</v>
      </c>
      <c r="BT9" t="str">
        <f>IF(ISNUMBER(VLOOKUP(A9,'M for Moray - Keith oawut'!A:E,3,FALSE)), VLOOKUP(A9,'M for Moray - Keith oawut'!A:E,3,FALSE), VLOOKUP(A9,'M for Moray - Keith oawut'!A:E,2,FALSE))</f>
        <v xml:space="preserve"> N/A</v>
      </c>
      <c r="BU9" t="str">
        <f>IF(ISNUMBER(VLOOKUP(A9,'M for Moray - Speyside oawut'!A:E,3,FALSE)), VLOOKUP(A9,'M for Moray - Speyside oawut'!A:E,3,FALSE), VLOOKUP(A9,'M for Moray - Speyside oawut'!A:E,2,FALSE))</f>
        <v xml:space="preserve"> N/A</v>
      </c>
      <c r="BV9" t="str">
        <f>IF(ISNUMBER(VLOOKUP(A9,'M for Moray - Elgin oawut'!A:E,3,FALSE)), VLOOKUP(A9,'M for Moray - Elgin oawut'!A:E,3,FALSE), VLOOKUP(A9,'M for Moray - Elgin oawut'!A:E,2,FALSE))</f>
        <v xml:space="preserve"> N/A</v>
      </c>
      <c r="BW9">
        <f>IF(ISNUMBER(VLOOKUP(A9,'Banffshire Partnership oawut'!A:E,3,FALSE)), VLOOKUP(A9,'Banffshire Partnership oawut'!A:E,3,FALSE), VLOOKUP(A9,'Banffshire Partnership oawut'!A:E,2,FALSE))</f>
        <v>1.1000000000000001</v>
      </c>
      <c r="BZ9">
        <f>IF(ISNUMBER(VLOOKUP(A9,'Huntly A2B service ot'!A:E,3,FALSE)), VLOOKUP(A9,'Huntly A2B service ot'!A:E,3,FALSE), VLOOKUP(A9,'Huntly A2B service ot'!A:E,2,FALSE))</f>
        <v>30</v>
      </c>
      <c r="CA9" t="str">
        <f>IF(ISNUMBER(VLOOKUP(A9,'M for Moray - Buckie ot'!A:E,3,FALSE)), VLOOKUP(A9,'M for Moray - Buckie ot'!A:E,3,FALSE), VLOOKUP(A9,'M for Moray - Buckie ot'!A:E,2,FALSE))</f>
        <v xml:space="preserve"> not possible</v>
      </c>
      <c r="CB9">
        <f>IF(ISNUMBER(VLOOKUP(A9,'M for Moray - Forres ot'!A:E,3,FALSE)), VLOOKUP(A9,'M for Moray - Forres ot'!A:E,3,FALSE), VLOOKUP(A9,'M for Moray - Forres ot'!A:E,2,FALSE))</f>
        <v>30</v>
      </c>
      <c r="CC9">
        <f>IF(ISNUMBER(VLOOKUP(A9,'M for Moray - Keith ot'!A:E,3,FALSE)), VLOOKUP(A9,'M for Moray - Keith ot'!A:E,3,FALSE), VLOOKUP(A9,'M for Moray - Keith ot'!A:E,2,FALSE))</f>
        <v>30</v>
      </c>
      <c r="CD9">
        <f>IF(ISNUMBER(VLOOKUP(A9,'M for Moray - Speyside ot'!A:E,3,FALSE)), VLOOKUP(A9,'M for Moray - Speyside ot'!A:E,3,FALSE), VLOOKUP(A9,'M for Moray - Speyside ot'!A:E,2,FALSE))</f>
        <v>30</v>
      </c>
      <c r="CE9">
        <f>IF(ISNUMBER(VLOOKUP(A9,'M for Moray - Elgin ot'!A:E,3,FALSE)), VLOOKUP(A9,'M for Moray - Elgin ot'!A:E,3,FALSE), VLOOKUP(A9,'M for Moray - Elgin ot'!A:E,2,FALSE))</f>
        <v>30</v>
      </c>
      <c r="CF9">
        <f>IF(ISNUMBER(VLOOKUP(A9,'Banffshire Partnership ot'!A:E,3,FALSE)), VLOOKUP(A9,'Banffshire Partnership ot'!A:E,3,FALSE), VLOOKUP(A9,'Banffshire Partnership ot'!A:E,2,FALSE))</f>
        <v>0</v>
      </c>
    </row>
    <row r="10" spans="1:84">
      <c r="A10" t="s">
        <v>268</v>
      </c>
      <c r="B10" t="str">
        <f t="shared" si="28"/>
        <v>Banffshire Partnership</v>
      </c>
      <c r="C10">
        <f t="shared" si="0"/>
        <v>4.5999999999999996</v>
      </c>
      <c r="D10">
        <f t="shared" si="1"/>
        <v>4</v>
      </c>
      <c r="E10">
        <f t="shared" si="2"/>
        <v>0</v>
      </c>
      <c r="F10">
        <f t="shared" si="3"/>
        <v>1.1000000000000001</v>
      </c>
      <c r="G10" s="18">
        <f t="shared" si="4"/>
        <v>0</v>
      </c>
      <c r="H10">
        <f t="shared" si="6"/>
        <v>0</v>
      </c>
      <c r="I10">
        <v>11.5</v>
      </c>
      <c r="J10">
        <f t="shared" si="7"/>
        <v>23.099999999999998</v>
      </c>
      <c r="K10">
        <f t="shared" si="8"/>
        <v>8.6</v>
      </c>
      <c r="L10">
        <f t="shared" si="9"/>
        <v>1</v>
      </c>
      <c r="M10">
        <f t="shared" si="10"/>
        <v>1</v>
      </c>
      <c r="N10">
        <f t="shared" si="11"/>
        <v>14.499999999999998</v>
      </c>
      <c r="O10">
        <f t="shared" si="12"/>
        <v>14.499999999999998</v>
      </c>
      <c r="P10">
        <f t="shared" si="13"/>
        <v>4</v>
      </c>
      <c r="Q10">
        <f t="shared" si="14"/>
        <v>4</v>
      </c>
      <c r="S10">
        <f t="shared" si="15"/>
        <v>22.5</v>
      </c>
      <c r="T10">
        <f t="shared" si="16"/>
        <v>33.799999999999997</v>
      </c>
      <c r="U10">
        <f t="shared" si="17"/>
        <v>89.8</v>
      </c>
      <c r="V10">
        <f t="shared" si="18"/>
        <v>23.8</v>
      </c>
      <c r="W10">
        <f t="shared" si="19"/>
        <v>53.3</v>
      </c>
      <c r="X10">
        <f t="shared" si="20"/>
        <v>56.8</v>
      </c>
      <c r="Y10">
        <f t="shared" si="21"/>
        <v>8.6</v>
      </c>
      <c r="AA10">
        <v>0</v>
      </c>
      <c r="AB10">
        <f t="shared" si="22"/>
        <v>6.3</v>
      </c>
      <c r="AC10">
        <f t="shared" si="23"/>
        <v>6.3</v>
      </c>
      <c r="AD10">
        <f t="shared" si="24"/>
        <v>6.3</v>
      </c>
      <c r="AE10">
        <f t="shared" si="25"/>
        <v>6.3</v>
      </c>
      <c r="AF10">
        <f t="shared" si="26"/>
        <v>6.3</v>
      </c>
      <c r="AG10">
        <f t="shared" si="27"/>
        <v>4.5999999999999996</v>
      </c>
      <c r="AJ10">
        <f>IF(ISNUMBER(VLOOKUP(A10,'Huntly A2B service oaout'!A:E,5,FALSE)), VLOOKUP(A10,'Huntly A2B service oaout'!A:E,5,FALSE), VLOOKUP(A10,'Huntly A2B service oaout'!A:E,2,FALSE))</f>
        <v>18</v>
      </c>
      <c r="AK10">
        <f>IF(ISNUMBER(VLOOKUP(A10,'M for Moray - Buckie oaout'!A:E,5,FALSE)), VLOOKUP(A10,'M for Moray - Buckie oaout'!A:E,5,FALSE), VLOOKUP(A10,'M for Moray - Buckie oaout'!A:E,2,FALSE))</f>
        <v>23</v>
      </c>
      <c r="AL10">
        <f>IF(ISNUMBER(VLOOKUP(A10,'M for Moray - Forres oaout'!A:E,5,FALSE)), VLOOKUP(A10,'M for Moray - Forres oaout'!A:E,5,FALSE), VLOOKUP(A10,'M for Moray - Forres oaout'!A:E,2,FALSE))</f>
        <v>79</v>
      </c>
      <c r="AM10">
        <f>IF(ISNUMBER(VLOOKUP(A10,'M for Moray - Keith oaout'!A:E,5,FALSE)), VLOOKUP(A10,'M for Moray - Keith oaout'!A:E,5,FALSE), VLOOKUP(A10,'M for Moray - Keith oaout'!A:E,2,FALSE))</f>
        <v>13</v>
      </c>
      <c r="AN10">
        <f>IF(ISNUMBER(VLOOKUP(A10,'M for Moray - Speyside oaout'!A:E,5,FALSE)), VLOOKUP(A10,'M for Moray - Speyside oaout'!A:E,5,FALSE), VLOOKUP(A10,'M for Moray - Speyside oaout'!A:E,2,FALSE))</f>
        <v>42.5</v>
      </c>
      <c r="AO10">
        <f>IF(ISNUMBER(VLOOKUP(A10,'M for Moray - Elgin oaout'!A:E,5,FALSE)), VLOOKUP(A10,'M for Moray - Elgin oaout'!A:E,5,FALSE), VLOOKUP(A10,'M for Moray - Elgin oaout'!A:E,2,FALSE))</f>
        <v>46</v>
      </c>
      <c r="AP10" t="str">
        <f>IF(ISNUMBER(VLOOKUP(A10,'Banffshire Partnership oaout'!A:E,5,FALSE)), VLOOKUP(A10,'Banffshire Partnership oaout'!A:E,5,FALSE), VLOOKUP(A10,'Banffshire Partnership oaout'!A:E,2,FALSE))</f>
        <v xml:space="preserve"> N/A</v>
      </c>
      <c r="AR10">
        <f>IF(ISNUMBER(VLOOKUP(A10,'Huntly A2B service oawut'!A:E,5,FALSE)), VLOOKUP(A10,'Huntly A2B service oawut'!A:E,5,FALSE), 1000)</f>
        <v>1000</v>
      </c>
      <c r="AS10">
        <f>IF(ISNUMBER(VLOOKUP(A10,'M for Moray - Buckie oawut'!A:E,5,FALSE)), VLOOKUP(A10,'M for Moray - Buckie oawut'!A:E,5,FALSE), 1000)</f>
        <v>1000</v>
      </c>
      <c r="AT10">
        <f>IF(ISNUMBER(VLOOKUP(A10,'M for Moray - Forres oawut'!A:E,5,FALSE)), VLOOKUP(A10,'M for Moray - Forres oawut'!A:E,5,FALSE), 1000)</f>
        <v>1000</v>
      </c>
      <c r="AU10">
        <f>IF(ISNUMBER(VLOOKUP(A10,'M for Moray - Keith oawut'!A:E,5,FALSE)), VLOOKUP(A10,'M for Moray - Keith oawut'!A:E,5,FALSE), 1000)</f>
        <v>1000</v>
      </c>
      <c r="AV10">
        <f>IF(ISNUMBER(VLOOKUP(A10,'M for Moray - Speyside oawut'!A:E,5,FALSE)), VLOOKUP(A10,'M for Moray - Speyside oawut'!A:E,5,FALSE), 1000)</f>
        <v>1000</v>
      </c>
      <c r="AW10">
        <f>IF(ISNUMBER(VLOOKUP(A10,'M for Moray - Elgin oawut'!A:E,5,FALSE)), VLOOKUP(A10,'M for Moray - Elgin oawut'!A:E,5,FALSE), 1000)</f>
        <v>1000</v>
      </c>
      <c r="AX10">
        <f>IF(ISNUMBER(VLOOKUP(A10,'Banffshire Partnership oawut'!A:E,5,FALSE)), VLOOKUP(A10,'Banffshire Partnership oawut'!A:E,5,FALSE), 1000)</f>
        <v>4</v>
      </c>
      <c r="AZ10">
        <f>IF(ISNUMBER(VLOOKUP(A10,'Huntly A2B service ot'!A:E,4,FALSE)), VLOOKUP(A10,'Huntly A2B service ot'!A:E,4,FALSE), 0)</f>
        <v>4.5</v>
      </c>
      <c r="BA10">
        <f>IF(ISNUMBER(VLOOKUP(A10,'M for Moray - Buckie ot'!A:E,4,FALSE)), VLOOKUP(A10,'M for Moray - Buckie ot'!A:E,4,FALSE), 0)</f>
        <v>4.5</v>
      </c>
      <c r="BB10">
        <f>IF(ISNUMBER(VLOOKUP(A10,'M for Moray - Forres ot'!A:E,4,FALSE)), VLOOKUP(A10,'M for Moray - Forres ot'!A:E,4,FALSE), 0)</f>
        <v>4.5</v>
      </c>
      <c r="BC10">
        <f>IF(ISNUMBER(VLOOKUP(A10,'M for Moray - Keith ot'!A:E,4,FALSE)), VLOOKUP(A10,'M for Moray - Keith ot'!A:E,4,FALSE), 0)</f>
        <v>4.5</v>
      </c>
      <c r="BD10">
        <f>IF(ISNUMBER(VLOOKUP(A10,'M for Moray - Speyside ot'!A:E,4,FALSE)), VLOOKUP(A10,'M for Moray - Speyside ot'!A:E,4,FALSE), 0)</f>
        <v>4.5</v>
      </c>
      <c r="BE10">
        <f>IF(ISNUMBER(VLOOKUP(A10,'M for Moray - Elgin ot'!A:E,4,FALSE)), VLOOKUP(A10,'M for Moray - Elgin ot'!A:E,4,FALSE), 0)</f>
        <v>4.5</v>
      </c>
      <c r="BF10">
        <f>IF(ISNUMBER(VLOOKUP(A10,'Banffshire Partnership ot'!A:E,4,FALSE)), VLOOKUP(A10,'Banffshire Partnership ot'!A:E,4,FALSE), 0)</f>
        <v>0</v>
      </c>
      <c r="BI10">
        <f>IF(ISNUMBER(VLOOKUP(A10,'Huntly A2B service oaout'!A:E,3,FALSE)), VLOOKUP(A10,'Huntly A2B service oaout'!A:E,3,FALSE), VLOOKUP(A10,'Huntly A2B service oaout'!A:E,2,FALSE))</f>
        <v>12.4</v>
      </c>
      <c r="BJ10">
        <f>IF(ISNUMBER(VLOOKUP(A10,'M for Moray - Buckie oaout'!A:E,3,FALSE)), VLOOKUP(A10,'M for Moray - Buckie oaout'!A:E,3,FALSE), VLOOKUP(A10,'M for Moray - Buckie oaout'!A:E,2,FALSE))</f>
        <v>11.4</v>
      </c>
      <c r="BK10">
        <f>IF(ISNUMBER(VLOOKUP(A10,'M for Moray - Forres oaout'!A:E,3,FALSE)), VLOOKUP(A10,'M for Moray - Forres oaout'!A:E,3,FALSE), VLOOKUP(A10,'M for Moray - Forres oaout'!A:E,2,FALSE))</f>
        <v>33.799999999999997</v>
      </c>
      <c r="BL10">
        <f>IF(ISNUMBER(VLOOKUP(A10,'M for Moray - Keith oaout'!A:E,3,FALSE)), VLOOKUP(A10,'M for Moray - Keith oaout'!A:E,3,FALSE), VLOOKUP(A10,'M for Moray - Keith oaout'!A:E,2,FALSE))</f>
        <v>9.6999999999999993</v>
      </c>
      <c r="BM10">
        <f>IF(ISNUMBER(VLOOKUP(A10,'M for Moray - Speyside oaout'!A:E,3,FALSE)), VLOOKUP(A10,'M for Moray - Speyside oaout'!A:E,3,FALSE), VLOOKUP(A10,'M for Moray - Speyside oaout'!A:E,2,FALSE))</f>
        <v>22.8</v>
      </c>
      <c r="BN10">
        <f>IF(ISNUMBER(VLOOKUP(A10,'M for Moray - Elgin oaout'!A:E,3,FALSE)), VLOOKUP(A10,'M for Moray - Elgin oaout'!A:E,3,FALSE), VLOOKUP(A10,'M for Moray - Elgin oaout'!A:E,2,FALSE))</f>
        <v>22.3</v>
      </c>
      <c r="BO10" t="str">
        <f>IF(ISNUMBER(VLOOKUP(A10,'Banffshire Partnership oaout'!A:E,3,FALSE)), VLOOKUP(A10,'Banffshire Partnership oaout'!A:E,3,FALSE), VLOOKUP(A10,'Banffshire Partnership oaout'!A:E,2,FALSE))</f>
        <v xml:space="preserve"> N/A</v>
      </c>
      <c r="BQ10" t="str">
        <f>IF(ISNUMBER(VLOOKUP(A10,'Huntly A2B service oawut'!A:E,3,FALSE)), VLOOKUP(A10,'Huntly A2B service oawut'!A:E,3,FALSE), VLOOKUP(A10,'Huntly A2B service oawut'!A:E,2,FALSE))</f>
        <v xml:space="preserve"> N/A</v>
      </c>
      <c r="BR10" t="str">
        <f>IF(ISNUMBER(VLOOKUP(A10,'M for Moray - Buckie oawut'!A:E,3,FALSE)), VLOOKUP(A10,'M for Moray - Buckie oawut'!A:E,3,FALSE), VLOOKUP(A10,'M for Moray - Buckie oawut'!A:E,2,FALSE))</f>
        <v xml:space="preserve"> N/A</v>
      </c>
      <c r="BS10" t="str">
        <f>IF(ISNUMBER(VLOOKUP(A10,'M for Moray - Forres oawut'!A:E,3,FALSE)), VLOOKUP(A10,'M for Moray - Forres oawut'!A:E,3,FALSE), VLOOKUP(A10,'M for Moray - Forres oawut'!A:E,2,FALSE))</f>
        <v xml:space="preserve"> N/A</v>
      </c>
      <c r="BT10" t="str">
        <f>IF(ISNUMBER(VLOOKUP(A10,'M for Moray - Keith oawut'!A:E,3,FALSE)), VLOOKUP(A10,'M for Moray - Keith oawut'!A:E,3,FALSE), VLOOKUP(A10,'M for Moray - Keith oawut'!A:E,2,FALSE))</f>
        <v xml:space="preserve"> N/A</v>
      </c>
      <c r="BU10" t="str">
        <f>IF(ISNUMBER(VLOOKUP(A10,'M for Moray - Speyside oawut'!A:E,3,FALSE)), VLOOKUP(A10,'M for Moray - Speyside oawut'!A:E,3,FALSE), VLOOKUP(A10,'M for Moray - Speyside oawut'!A:E,2,FALSE))</f>
        <v xml:space="preserve"> N/A</v>
      </c>
      <c r="BV10" t="str">
        <f>IF(ISNUMBER(VLOOKUP(A10,'M for Moray - Elgin oawut'!A:E,3,FALSE)), VLOOKUP(A10,'M for Moray - Elgin oawut'!A:E,3,FALSE), VLOOKUP(A10,'M for Moray - Elgin oawut'!A:E,2,FALSE))</f>
        <v xml:space="preserve"> N/A</v>
      </c>
      <c r="BW10">
        <f>IF(ISNUMBER(VLOOKUP(A10,'Banffshire Partnership oawut'!A:E,3,FALSE)), VLOOKUP(A10,'Banffshire Partnership oawut'!A:E,3,FALSE), VLOOKUP(A10,'Banffshire Partnership oawut'!A:E,2,FALSE))</f>
        <v>1.1000000000000001</v>
      </c>
      <c r="BZ10">
        <f>IF(ISNUMBER(VLOOKUP(A10,'Huntly A2B service ot'!A:E,3,FALSE)), VLOOKUP(A10,'Huntly A2B service ot'!A:E,3,FALSE), VLOOKUP(A10,'Huntly A2B service ot'!A:E,2,FALSE))</f>
        <v>30</v>
      </c>
      <c r="CA10">
        <f>IF(ISNUMBER(VLOOKUP(A10,'M for Moray - Buckie ot'!A:E,3,FALSE)), VLOOKUP(A10,'M for Moray - Buckie ot'!A:E,3,FALSE), VLOOKUP(A10,'M for Moray - Buckie ot'!A:E,2,FALSE))</f>
        <v>30</v>
      </c>
      <c r="CB10">
        <f>IF(ISNUMBER(VLOOKUP(A10,'M for Moray - Forres ot'!A:E,3,FALSE)), VLOOKUP(A10,'M for Moray - Forres ot'!A:E,3,FALSE), VLOOKUP(A10,'M for Moray - Forres ot'!A:E,2,FALSE))</f>
        <v>30</v>
      </c>
      <c r="CC10">
        <f>IF(ISNUMBER(VLOOKUP(A10,'M for Moray - Keith ot'!A:E,3,FALSE)), VLOOKUP(A10,'M for Moray - Keith ot'!A:E,3,FALSE), VLOOKUP(A10,'M for Moray - Keith ot'!A:E,2,FALSE))</f>
        <v>30</v>
      </c>
      <c r="CD10">
        <f>IF(ISNUMBER(VLOOKUP(A10,'M for Moray - Speyside ot'!A:E,3,FALSE)), VLOOKUP(A10,'M for Moray - Speyside ot'!A:E,3,FALSE), VLOOKUP(A10,'M for Moray - Speyside ot'!A:E,2,FALSE))</f>
        <v>30</v>
      </c>
      <c r="CE10">
        <f>IF(ISNUMBER(VLOOKUP(A10,'M for Moray - Elgin ot'!A:E,3,FALSE)), VLOOKUP(A10,'M for Moray - Elgin ot'!A:E,3,FALSE), VLOOKUP(A10,'M for Moray - Elgin ot'!A:E,2,FALSE))</f>
        <v>30</v>
      </c>
      <c r="CF10">
        <f>IF(ISNUMBER(VLOOKUP(A10,'Banffshire Partnership ot'!A:E,3,FALSE)), VLOOKUP(A10,'Banffshire Partnership ot'!A:E,3,FALSE), VLOOKUP(A10,'Banffshire Partnership ot'!A:E,2,FALSE))</f>
        <v>0</v>
      </c>
    </row>
    <row r="11" spans="1:84">
      <c r="A11" t="s">
        <v>269</v>
      </c>
      <c r="B11" t="str">
        <f t="shared" si="28"/>
        <v>M for Moray - Buckie service</v>
      </c>
      <c r="C11">
        <f t="shared" si="0"/>
        <v>7.1</v>
      </c>
      <c r="D11">
        <f t="shared" si="1"/>
        <v>12</v>
      </c>
      <c r="E11">
        <f t="shared" si="2"/>
        <v>9</v>
      </c>
      <c r="F11">
        <f t="shared" si="3"/>
        <v>8.9</v>
      </c>
      <c r="G11" s="18">
        <f t="shared" si="4"/>
        <v>1</v>
      </c>
      <c r="H11">
        <f t="shared" si="6"/>
        <v>8.9</v>
      </c>
      <c r="I11">
        <v>28.1</v>
      </c>
      <c r="J11">
        <f t="shared" si="7"/>
        <v>52.980000000000004</v>
      </c>
      <c r="K11">
        <f t="shared" si="8"/>
        <v>28.1</v>
      </c>
      <c r="L11">
        <f t="shared" si="9"/>
        <v>1</v>
      </c>
      <c r="M11">
        <f t="shared" si="10"/>
        <v>1</v>
      </c>
      <c r="N11">
        <f t="shared" si="11"/>
        <v>24.880000000000003</v>
      </c>
      <c r="O11">
        <f t="shared" si="12"/>
        <v>24.880000000000003</v>
      </c>
      <c r="P11">
        <f t="shared" si="13"/>
        <v>21</v>
      </c>
      <c r="Q11">
        <f t="shared" si="14"/>
        <v>21</v>
      </c>
      <c r="S11">
        <f t="shared" si="15"/>
        <v>38</v>
      </c>
      <c r="T11">
        <f t="shared" si="16"/>
        <v>28.1</v>
      </c>
      <c r="U11">
        <f t="shared" si="17"/>
        <v>51.6</v>
      </c>
      <c r="V11">
        <f t="shared" si="18"/>
        <v>31.1</v>
      </c>
      <c r="W11">
        <f t="shared" si="19"/>
        <v>41.1</v>
      </c>
      <c r="X11">
        <f t="shared" si="20"/>
        <v>31.1</v>
      </c>
      <c r="Y11">
        <f t="shared" si="21"/>
        <v>40.25</v>
      </c>
      <c r="AA11">
        <v>0</v>
      </c>
      <c r="AB11">
        <f t="shared" si="22"/>
        <v>7.1</v>
      </c>
      <c r="AC11">
        <f t="shared" si="23"/>
        <v>7.1</v>
      </c>
      <c r="AD11">
        <f t="shared" si="24"/>
        <v>7.1</v>
      </c>
      <c r="AE11">
        <f t="shared" si="25"/>
        <v>7.1</v>
      </c>
      <c r="AF11">
        <f t="shared" si="26"/>
        <v>7.1</v>
      </c>
      <c r="AG11">
        <f t="shared" si="27"/>
        <v>5.5</v>
      </c>
      <c r="AJ11">
        <f>IF(ISNUMBER(VLOOKUP(A11,'Huntly A2B service oaout'!A:E,5,FALSE)), VLOOKUP(A11,'Huntly A2B service oaout'!A:E,5,FALSE), VLOOKUP(A11,'Huntly A2B service oaout'!A:E,2,FALSE))</f>
        <v>29</v>
      </c>
      <c r="AK11">
        <f>IF(ISNUMBER(VLOOKUP(A11,'M for Moray - Buckie oaout'!A:E,5,FALSE)), VLOOKUP(A11,'M for Moray - Buckie oaout'!A:E,5,FALSE), VLOOKUP(A11,'M for Moray - Buckie oaout'!A:E,2,FALSE))</f>
        <v>12</v>
      </c>
      <c r="AL11">
        <f>IF(ISNUMBER(VLOOKUP(A11,'M for Moray - Forres oaout'!A:E,5,FALSE)), VLOOKUP(A11,'M for Moray - Forres oaout'!A:E,5,FALSE), VLOOKUP(A11,'M for Moray - Forres oaout'!A:E,2,FALSE))</f>
        <v>35.5</v>
      </c>
      <c r="AM11">
        <f>IF(ISNUMBER(VLOOKUP(A11,'M for Moray - Keith oaout'!A:E,5,FALSE)), VLOOKUP(A11,'M for Moray - Keith oaout'!A:E,5,FALSE), VLOOKUP(A11,'M for Moray - Keith oaout'!A:E,2,FALSE))</f>
        <v>15</v>
      </c>
      <c r="AN11">
        <f>IF(ISNUMBER(VLOOKUP(A11,'M for Moray - Speyside oaout'!A:E,5,FALSE)), VLOOKUP(A11,'M for Moray - Speyside oaout'!A:E,5,FALSE), VLOOKUP(A11,'M for Moray - Speyside oaout'!A:E,2,FALSE))</f>
        <v>25</v>
      </c>
      <c r="AO11">
        <f>IF(ISNUMBER(VLOOKUP(A11,'M for Moray - Elgin oaout'!A:E,5,FALSE)), VLOOKUP(A11,'M for Moray - Elgin oaout'!A:E,5,FALSE), VLOOKUP(A11,'M for Moray - Elgin oaout'!A:E,2,FALSE))</f>
        <v>15</v>
      </c>
      <c r="AP11">
        <f>IF(ISNUMBER(VLOOKUP(A11,'Banffshire Partnership oaout'!A:E,5,FALSE)), VLOOKUP(A11,'Banffshire Partnership oaout'!A:E,5,FALSE), VLOOKUP(A11,'Banffshire Partnership oaout'!A:E,2,FALSE))</f>
        <v>29.75</v>
      </c>
      <c r="AR11">
        <f>IF(ISNUMBER(VLOOKUP(A11,'Huntly A2B service oawut'!A:E,5,FALSE)), VLOOKUP(A11,'Huntly A2B service oawut'!A:E,5,FALSE), 1000)</f>
        <v>1000</v>
      </c>
      <c r="AS11">
        <f>IF(ISNUMBER(VLOOKUP(A11,'M for Moray - Buckie oawut'!A:E,5,FALSE)), VLOOKUP(A11,'M for Moray - Buckie oawut'!A:E,5,FALSE), 1000)</f>
        <v>1000</v>
      </c>
      <c r="AT11">
        <f>IF(ISNUMBER(VLOOKUP(A11,'M for Moray - Forres oawut'!A:E,5,FALSE)), VLOOKUP(A11,'M for Moray - Forres oawut'!A:E,5,FALSE), 1000)</f>
        <v>1000</v>
      </c>
      <c r="AU11">
        <f>IF(ISNUMBER(VLOOKUP(A11,'M for Moray - Keith oawut'!A:E,5,FALSE)), VLOOKUP(A11,'M for Moray - Keith oawut'!A:E,5,FALSE), 1000)</f>
        <v>1000</v>
      </c>
      <c r="AV11">
        <f>IF(ISNUMBER(VLOOKUP(A11,'M for Moray - Speyside oawut'!A:E,5,FALSE)), VLOOKUP(A11,'M for Moray - Speyside oawut'!A:E,5,FALSE), 1000)</f>
        <v>1000</v>
      </c>
      <c r="AW11">
        <f>IF(ISNUMBER(VLOOKUP(A11,'M for Moray - Elgin oawut'!A:E,5,FALSE)), VLOOKUP(A11,'M for Moray - Elgin oawut'!A:E,5,FALSE), 1000)</f>
        <v>1000</v>
      </c>
      <c r="AX11">
        <f>IF(ISNUMBER(VLOOKUP(A11,'Banffshire Partnership oawut'!A:E,5,FALSE)), VLOOKUP(A11,'Banffshire Partnership oawut'!A:E,5,FALSE), 1000)</f>
        <v>1000</v>
      </c>
      <c r="AZ11">
        <f>IF(ISNUMBER(VLOOKUP(A11,'Huntly A2B service ot'!A:E,4,FALSE)), VLOOKUP(A11,'Huntly A2B service ot'!A:E,4,FALSE), 0)</f>
        <v>9</v>
      </c>
      <c r="BA11">
        <f>IF(ISNUMBER(VLOOKUP(A11,'M for Moray - Buckie ot'!A:E,4,FALSE)), VLOOKUP(A11,'M for Moray - Buckie ot'!A:E,4,FALSE), 0)</f>
        <v>9</v>
      </c>
      <c r="BB11">
        <f>IF(ISNUMBER(VLOOKUP(A11,'M for Moray - Forres ot'!A:E,4,FALSE)), VLOOKUP(A11,'M for Moray - Forres ot'!A:E,4,FALSE), 0)</f>
        <v>9</v>
      </c>
      <c r="BC11">
        <f>IF(ISNUMBER(VLOOKUP(A11,'M for Moray - Keith ot'!A:E,4,FALSE)), VLOOKUP(A11,'M for Moray - Keith ot'!A:E,4,FALSE), 0)</f>
        <v>9</v>
      </c>
      <c r="BD11">
        <f>IF(ISNUMBER(VLOOKUP(A11,'M for Moray - Speyside ot'!A:E,4,FALSE)), VLOOKUP(A11,'M for Moray - Speyside ot'!A:E,4,FALSE), 0)</f>
        <v>9</v>
      </c>
      <c r="BE11">
        <f>IF(ISNUMBER(VLOOKUP(A11,'M for Moray - Elgin ot'!A:E,4,FALSE)), VLOOKUP(A11,'M for Moray - Elgin ot'!A:E,4,FALSE), 0)</f>
        <v>9</v>
      </c>
      <c r="BF11">
        <f>IF(ISNUMBER(VLOOKUP(A11,'Banffshire Partnership ot'!A:E,4,FALSE)), VLOOKUP(A11,'Banffshire Partnership ot'!A:E,4,FALSE), 0)</f>
        <v>5</v>
      </c>
      <c r="BI11">
        <f>IF(ISNUMBER(VLOOKUP(A11,'Huntly A2B service oaout'!A:E,3,FALSE)), VLOOKUP(A11,'Huntly A2B service oaout'!A:E,3,FALSE), VLOOKUP(A11,'Huntly A2B service oaout'!A:E,2,FALSE))</f>
        <v>15.5</v>
      </c>
      <c r="BJ11">
        <f>IF(ISNUMBER(VLOOKUP(A11,'M for Moray - Buckie oaout'!A:E,3,FALSE)), VLOOKUP(A11,'M for Moray - Buckie oaout'!A:E,3,FALSE), VLOOKUP(A11,'M for Moray - Buckie oaout'!A:E,2,FALSE))</f>
        <v>8.9</v>
      </c>
      <c r="BK11">
        <f>IF(ISNUMBER(VLOOKUP(A11,'M for Moray - Forres oaout'!A:E,3,FALSE)), VLOOKUP(A11,'M for Moray - Forres oaout'!A:E,3,FALSE), VLOOKUP(A11,'M for Moray - Forres oaout'!A:E,2,FALSE))</f>
        <v>26.5</v>
      </c>
      <c r="BL11">
        <f>IF(ISNUMBER(VLOOKUP(A11,'M for Moray - Keith oaout'!A:E,3,FALSE)), VLOOKUP(A11,'M for Moray - Keith oaout'!A:E,3,FALSE), VLOOKUP(A11,'M for Moray - Keith oaout'!A:E,2,FALSE))</f>
        <v>9.1</v>
      </c>
      <c r="BM11">
        <f>IF(ISNUMBER(VLOOKUP(A11,'M for Moray - Speyside oaout'!A:E,3,FALSE)), VLOOKUP(A11,'M for Moray - Speyside oaout'!A:E,3,FALSE), VLOOKUP(A11,'M for Moray - Speyside oaout'!A:E,2,FALSE))</f>
        <v>17.100000000000001</v>
      </c>
      <c r="BN11">
        <f>IF(ISNUMBER(VLOOKUP(A11,'M for Moray - Elgin oaout'!A:E,3,FALSE)), VLOOKUP(A11,'M for Moray - Elgin oaout'!A:E,3,FALSE), VLOOKUP(A11,'M for Moray - Elgin oaout'!A:E,2,FALSE))</f>
        <v>14.9</v>
      </c>
      <c r="BO11">
        <f>IF(ISNUMBER(VLOOKUP(A11,'Banffshire Partnership oaout'!A:E,3,FALSE)), VLOOKUP(A11,'Banffshire Partnership oaout'!A:E,3,FALSE), VLOOKUP(A11,'Banffshire Partnership oaout'!A:E,2,FALSE))</f>
        <v>20.5</v>
      </c>
      <c r="BQ11" t="str">
        <f>IF(ISNUMBER(VLOOKUP(A11,'Huntly A2B service oawut'!A:E,3,FALSE)), VLOOKUP(A11,'Huntly A2B service oawut'!A:E,3,FALSE), VLOOKUP(A11,'Huntly A2B service oawut'!A:E,2,FALSE))</f>
        <v xml:space="preserve"> N/A</v>
      </c>
      <c r="BR11" t="str">
        <f>IF(ISNUMBER(VLOOKUP(A11,'M for Moray - Buckie oawut'!A:E,3,FALSE)), VLOOKUP(A11,'M for Moray - Buckie oawut'!A:E,3,FALSE), VLOOKUP(A11,'M for Moray - Buckie oawut'!A:E,2,FALSE))</f>
        <v xml:space="preserve"> N/A</v>
      </c>
      <c r="BS11" t="str">
        <f>IF(ISNUMBER(VLOOKUP(A11,'M for Moray - Forres oawut'!A:E,3,FALSE)), VLOOKUP(A11,'M for Moray - Forres oawut'!A:E,3,FALSE), VLOOKUP(A11,'M for Moray - Forres oawut'!A:E,2,FALSE))</f>
        <v xml:space="preserve"> N/A</v>
      </c>
      <c r="BT11" t="str">
        <f>IF(ISNUMBER(VLOOKUP(A11,'M for Moray - Keith oawut'!A:E,3,FALSE)), VLOOKUP(A11,'M for Moray - Keith oawut'!A:E,3,FALSE), VLOOKUP(A11,'M for Moray - Keith oawut'!A:E,2,FALSE))</f>
        <v xml:space="preserve"> N/A</v>
      </c>
      <c r="BU11" t="str">
        <f>IF(ISNUMBER(VLOOKUP(A11,'M for Moray - Speyside oawut'!A:E,3,FALSE)), VLOOKUP(A11,'M for Moray - Speyside oawut'!A:E,3,FALSE), VLOOKUP(A11,'M for Moray - Speyside oawut'!A:E,2,FALSE))</f>
        <v xml:space="preserve"> N/A</v>
      </c>
      <c r="BV11" t="str">
        <f>IF(ISNUMBER(VLOOKUP(A11,'M for Moray - Elgin oawut'!A:E,3,FALSE)), VLOOKUP(A11,'M for Moray - Elgin oawut'!A:E,3,FALSE), VLOOKUP(A11,'M for Moray - Elgin oawut'!A:E,2,FALSE))</f>
        <v xml:space="preserve"> N/A</v>
      </c>
      <c r="BW11" t="str">
        <f>IF(ISNUMBER(VLOOKUP(A11,'Banffshire Partnership oawut'!A:E,3,FALSE)), VLOOKUP(A11,'Banffshire Partnership oawut'!A:E,3,FALSE), VLOOKUP(A11,'Banffshire Partnership oawut'!A:E,2,FALSE))</f>
        <v xml:space="preserve"> N/A</v>
      </c>
      <c r="BZ11">
        <f>IF(ISNUMBER(VLOOKUP(A11,'Huntly A2B service ot'!A:E,3,FALSE)), VLOOKUP(A11,'Huntly A2B service ot'!A:E,3,FALSE), VLOOKUP(A11,'Huntly A2B service ot'!A:E,2,FALSE))</f>
        <v>60</v>
      </c>
      <c r="CA11">
        <f>IF(ISNUMBER(VLOOKUP(A11,'M for Moray - Buckie ot'!A:E,3,FALSE)), VLOOKUP(A11,'M for Moray - Buckie ot'!A:E,3,FALSE), VLOOKUP(A11,'M for Moray - Buckie ot'!A:E,2,FALSE))</f>
        <v>60</v>
      </c>
      <c r="CB11">
        <f>IF(ISNUMBER(VLOOKUP(A11,'M for Moray - Forres ot'!A:E,3,FALSE)), VLOOKUP(A11,'M for Moray - Forres ot'!A:E,3,FALSE), VLOOKUP(A11,'M for Moray - Forres ot'!A:E,2,FALSE))</f>
        <v>60</v>
      </c>
      <c r="CC11">
        <f>IF(ISNUMBER(VLOOKUP(A11,'M for Moray - Keith ot'!A:E,3,FALSE)), VLOOKUP(A11,'M for Moray - Keith ot'!A:E,3,FALSE), VLOOKUP(A11,'M for Moray - Keith ot'!A:E,2,FALSE))</f>
        <v>60</v>
      </c>
      <c r="CD11">
        <f>IF(ISNUMBER(VLOOKUP(A11,'M for Moray - Speyside ot'!A:E,3,FALSE)), VLOOKUP(A11,'M for Moray - Speyside ot'!A:E,3,FALSE), VLOOKUP(A11,'M for Moray - Speyside ot'!A:E,2,FALSE))</f>
        <v>60</v>
      </c>
      <c r="CE11">
        <f>IF(ISNUMBER(VLOOKUP(A11,'M for Moray - Elgin ot'!A:E,3,FALSE)), VLOOKUP(A11,'M for Moray - Elgin ot'!A:E,3,FALSE), VLOOKUP(A11,'M for Moray - Elgin ot'!A:E,2,FALSE))</f>
        <v>60</v>
      </c>
      <c r="CF11">
        <f>IF(ISNUMBER(VLOOKUP(A11,'Banffshire Partnership ot'!A:E,3,FALSE)), VLOOKUP(A11,'Banffshire Partnership ot'!A:E,3,FALSE), VLOOKUP(A11,'Banffshire Partnership ot'!A:E,2,FALSE))</f>
        <v>30</v>
      </c>
    </row>
    <row r="12" spans="1:84">
      <c r="A12" t="s">
        <v>270</v>
      </c>
      <c r="B12" t="str">
        <f t="shared" si="28"/>
        <v>Banffshire Partnership</v>
      </c>
      <c r="C12">
        <f t="shared" si="0"/>
        <v>5.5</v>
      </c>
      <c r="D12">
        <f t="shared" si="1"/>
        <v>29.75</v>
      </c>
      <c r="E12">
        <f t="shared" si="2"/>
        <v>0</v>
      </c>
      <c r="F12">
        <f t="shared" si="3"/>
        <v>20.5</v>
      </c>
      <c r="G12" s="18">
        <f t="shared" si="4"/>
        <v>0</v>
      </c>
      <c r="H12">
        <f t="shared" si="6"/>
        <v>0</v>
      </c>
      <c r="I12">
        <v>28.1</v>
      </c>
      <c r="J12">
        <f t="shared" si="7"/>
        <v>52.980000000000004</v>
      </c>
      <c r="K12">
        <f t="shared" si="8"/>
        <v>35.25</v>
      </c>
      <c r="L12">
        <f t="shared" si="9"/>
        <v>1</v>
      </c>
      <c r="M12">
        <f t="shared" si="10"/>
        <v>1</v>
      </c>
      <c r="N12">
        <f t="shared" si="11"/>
        <v>17.730000000000004</v>
      </c>
      <c r="O12">
        <f t="shared" si="12"/>
        <v>17.730000000000004</v>
      </c>
      <c r="P12">
        <f t="shared" si="13"/>
        <v>29.75</v>
      </c>
      <c r="Q12">
        <f t="shared" si="14"/>
        <v>29.75</v>
      </c>
      <c r="S12">
        <f t="shared" si="15"/>
        <v>1000</v>
      </c>
      <c r="T12">
        <f t="shared" si="16"/>
        <v>1007.1</v>
      </c>
      <c r="U12">
        <f t="shared" si="17"/>
        <v>1007.1</v>
      </c>
      <c r="V12">
        <f t="shared" si="18"/>
        <v>1007.1</v>
      </c>
      <c r="W12">
        <f t="shared" si="19"/>
        <v>1007.1</v>
      </c>
      <c r="X12">
        <f t="shared" si="20"/>
        <v>1007.1</v>
      </c>
      <c r="Y12">
        <f t="shared" si="21"/>
        <v>35.25</v>
      </c>
      <c r="AA12">
        <v>0</v>
      </c>
      <c r="AB12">
        <f t="shared" si="22"/>
        <v>7.1</v>
      </c>
      <c r="AC12">
        <f t="shared" si="23"/>
        <v>7.1</v>
      </c>
      <c r="AD12">
        <f t="shared" si="24"/>
        <v>7.1</v>
      </c>
      <c r="AE12">
        <f t="shared" si="25"/>
        <v>7.1</v>
      </c>
      <c r="AF12">
        <f t="shared" si="26"/>
        <v>7.1</v>
      </c>
      <c r="AG12">
        <f t="shared" si="27"/>
        <v>5.5</v>
      </c>
      <c r="AJ12" t="str">
        <f>IF(ISNUMBER(VLOOKUP(A12,'Huntly A2B service oaout'!A:E,5,FALSE)), VLOOKUP(A12,'Huntly A2B service oaout'!A:E,5,FALSE), VLOOKUP(A12,'Huntly A2B service oaout'!A:E,2,FALSE))</f>
        <v xml:space="preserve"> N/A</v>
      </c>
      <c r="AK12" t="str">
        <f>IF(ISNUMBER(VLOOKUP(A12,'M for Moray - Buckie oaout'!A:E,5,FALSE)), VLOOKUP(A12,'M for Moray - Buckie oaout'!A:E,5,FALSE), VLOOKUP(A12,'M for Moray - Buckie oaout'!A:E,2,FALSE))</f>
        <v xml:space="preserve"> N/A</v>
      </c>
      <c r="AL12" t="str">
        <f>IF(ISNUMBER(VLOOKUP(A12,'M for Moray - Forres oaout'!A:E,5,FALSE)), VLOOKUP(A12,'M for Moray - Forres oaout'!A:E,5,FALSE), VLOOKUP(A12,'M for Moray - Forres oaout'!A:E,2,FALSE))</f>
        <v xml:space="preserve"> N/A</v>
      </c>
      <c r="AM12" t="str">
        <f>IF(ISNUMBER(VLOOKUP(A12,'M for Moray - Keith oaout'!A:E,5,FALSE)), VLOOKUP(A12,'M for Moray - Keith oaout'!A:E,5,FALSE), VLOOKUP(A12,'M for Moray - Keith oaout'!A:E,2,FALSE))</f>
        <v xml:space="preserve"> N/A</v>
      </c>
      <c r="AN12" t="str">
        <f>IF(ISNUMBER(VLOOKUP(A12,'M for Moray - Speyside oaout'!A:E,5,FALSE)), VLOOKUP(A12,'M for Moray - Speyside oaout'!A:E,5,FALSE), VLOOKUP(A12,'M for Moray - Speyside oaout'!A:E,2,FALSE))</f>
        <v xml:space="preserve"> N/A</v>
      </c>
      <c r="AO12" t="str">
        <f>IF(ISNUMBER(VLOOKUP(A12,'M for Moray - Elgin oaout'!A:E,5,FALSE)), VLOOKUP(A12,'M for Moray - Elgin oaout'!A:E,5,FALSE), VLOOKUP(A12,'M for Moray - Elgin oaout'!A:E,2,FALSE))</f>
        <v xml:space="preserve"> N/A</v>
      </c>
      <c r="AP12" t="str">
        <f>IF(ISNUMBER(VLOOKUP(A12,'Banffshire Partnership oaout'!A:E,5,FALSE)), VLOOKUP(A12,'Banffshire Partnership oaout'!A:E,5,FALSE), VLOOKUP(A12,'Banffshire Partnership oaout'!A:E,2,FALSE))</f>
        <v xml:space="preserve"> N/A</v>
      </c>
      <c r="AR12">
        <f>IF(ISNUMBER(VLOOKUP(A12,'Huntly A2B service oawut'!A:E,5,FALSE)), VLOOKUP(A12,'Huntly A2B service oawut'!A:E,5,FALSE), 1000)</f>
        <v>1000</v>
      </c>
      <c r="AS12">
        <f>IF(ISNUMBER(VLOOKUP(A12,'M for Moray - Buckie oawut'!A:E,5,FALSE)), VLOOKUP(A12,'M for Moray - Buckie oawut'!A:E,5,FALSE), 1000)</f>
        <v>1000</v>
      </c>
      <c r="AT12">
        <f>IF(ISNUMBER(VLOOKUP(A12,'M for Moray - Forres oawut'!A:E,5,FALSE)), VLOOKUP(A12,'M for Moray - Forres oawut'!A:E,5,FALSE), 1000)</f>
        <v>1000</v>
      </c>
      <c r="AU12">
        <f>IF(ISNUMBER(VLOOKUP(A12,'M for Moray - Keith oawut'!A:E,5,FALSE)), VLOOKUP(A12,'M for Moray - Keith oawut'!A:E,5,FALSE), 1000)</f>
        <v>1000</v>
      </c>
      <c r="AV12">
        <f>IF(ISNUMBER(VLOOKUP(A12,'M for Moray - Speyside oawut'!A:E,5,FALSE)), VLOOKUP(A12,'M for Moray - Speyside oawut'!A:E,5,FALSE), 1000)</f>
        <v>1000</v>
      </c>
      <c r="AW12">
        <f>IF(ISNUMBER(VLOOKUP(A12,'M for Moray - Elgin oawut'!A:E,5,FALSE)), VLOOKUP(A12,'M for Moray - Elgin oawut'!A:E,5,FALSE), 1000)</f>
        <v>1000</v>
      </c>
      <c r="AX12">
        <f>IF(ISNUMBER(VLOOKUP(A12,'Banffshire Partnership oawut'!A:E,5,FALSE)), VLOOKUP(A12,'Banffshire Partnership oawut'!A:E,5,FALSE), 1000)</f>
        <v>29.75</v>
      </c>
      <c r="AZ12">
        <f>IF(ISNUMBER(VLOOKUP(A12,'Huntly A2B service ot'!A:E,4,FALSE)), VLOOKUP(A12,'Huntly A2B service ot'!A:E,4,FALSE), 0)</f>
        <v>0</v>
      </c>
      <c r="BA12">
        <f>IF(ISNUMBER(VLOOKUP(A12,'M for Moray - Buckie ot'!A:E,4,FALSE)), VLOOKUP(A12,'M for Moray - Buckie ot'!A:E,4,FALSE), 0)</f>
        <v>0</v>
      </c>
      <c r="BB12">
        <f>IF(ISNUMBER(VLOOKUP(A12,'M for Moray - Forres ot'!A:E,4,FALSE)), VLOOKUP(A12,'M for Moray - Forres ot'!A:E,4,FALSE), 0)</f>
        <v>0</v>
      </c>
      <c r="BC12">
        <f>IF(ISNUMBER(VLOOKUP(A12,'M for Moray - Keith ot'!A:E,4,FALSE)), VLOOKUP(A12,'M for Moray - Keith ot'!A:E,4,FALSE), 0)</f>
        <v>0</v>
      </c>
      <c r="BD12">
        <f>IF(ISNUMBER(VLOOKUP(A12,'M for Moray - Speyside ot'!A:E,4,FALSE)), VLOOKUP(A12,'M for Moray - Speyside ot'!A:E,4,FALSE), 0)</f>
        <v>0</v>
      </c>
      <c r="BE12">
        <f>IF(ISNUMBER(VLOOKUP(A12,'M for Moray - Elgin ot'!A:E,4,FALSE)), VLOOKUP(A12,'M for Moray - Elgin ot'!A:E,4,FALSE), 0)</f>
        <v>0</v>
      </c>
      <c r="BF12">
        <f>IF(ISNUMBER(VLOOKUP(A12,'Banffshire Partnership ot'!A:E,4,FALSE)), VLOOKUP(A12,'Banffshire Partnership ot'!A:E,4,FALSE), 0)</f>
        <v>0</v>
      </c>
      <c r="BI12" t="str">
        <f>IF(ISNUMBER(VLOOKUP(A12,'Huntly A2B service oaout'!A:E,3,FALSE)), VLOOKUP(A12,'Huntly A2B service oaout'!A:E,3,FALSE), VLOOKUP(A12,'Huntly A2B service oaout'!A:E,2,FALSE))</f>
        <v xml:space="preserve"> N/A</v>
      </c>
      <c r="BJ12" t="str">
        <f>IF(ISNUMBER(VLOOKUP(A12,'M for Moray - Buckie oaout'!A:E,3,FALSE)), VLOOKUP(A12,'M for Moray - Buckie oaout'!A:E,3,FALSE), VLOOKUP(A12,'M for Moray - Buckie oaout'!A:E,2,FALSE))</f>
        <v xml:space="preserve"> N/A</v>
      </c>
      <c r="BK12" t="str">
        <f>IF(ISNUMBER(VLOOKUP(A12,'M for Moray - Forres oaout'!A:E,3,FALSE)), VLOOKUP(A12,'M for Moray - Forres oaout'!A:E,3,FALSE), VLOOKUP(A12,'M for Moray - Forres oaout'!A:E,2,FALSE))</f>
        <v xml:space="preserve"> N/A</v>
      </c>
      <c r="BL12" t="str">
        <f>IF(ISNUMBER(VLOOKUP(A12,'M for Moray - Keith oaout'!A:E,3,FALSE)), VLOOKUP(A12,'M for Moray - Keith oaout'!A:E,3,FALSE), VLOOKUP(A12,'M for Moray - Keith oaout'!A:E,2,FALSE))</f>
        <v xml:space="preserve"> N/A</v>
      </c>
      <c r="BM12" t="str">
        <f>IF(ISNUMBER(VLOOKUP(A12,'M for Moray - Speyside oaout'!A:E,3,FALSE)), VLOOKUP(A12,'M for Moray - Speyside oaout'!A:E,3,FALSE), VLOOKUP(A12,'M for Moray - Speyside oaout'!A:E,2,FALSE))</f>
        <v xml:space="preserve"> N/A</v>
      </c>
      <c r="BN12" t="str">
        <f>IF(ISNUMBER(VLOOKUP(A12,'M for Moray - Elgin oaout'!A:E,3,FALSE)), VLOOKUP(A12,'M for Moray - Elgin oaout'!A:E,3,FALSE), VLOOKUP(A12,'M for Moray - Elgin oaout'!A:E,2,FALSE))</f>
        <v xml:space="preserve"> N/A</v>
      </c>
      <c r="BO12" t="str">
        <f>IF(ISNUMBER(VLOOKUP(A12,'Banffshire Partnership oaout'!A:E,3,FALSE)), VLOOKUP(A12,'Banffshire Partnership oaout'!A:E,3,FALSE), VLOOKUP(A12,'Banffshire Partnership oaout'!A:E,2,FALSE))</f>
        <v xml:space="preserve"> N/A</v>
      </c>
      <c r="BQ12" t="str">
        <f>IF(ISNUMBER(VLOOKUP(A12,'Huntly A2B service oawut'!A:E,3,FALSE)), VLOOKUP(A12,'Huntly A2B service oawut'!A:E,3,FALSE), VLOOKUP(A12,'Huntly A2B service oawut'!A:E,2,FALSE))</f>
        <v xml:space="preserve"> N/A</v>
      </c>
      <c r="BR12" t="str">
        <f>IF(ISNUMBER(VLOOKUP(A12,'M for Moray - Buckie oawut'!A:E,3,FALSE)), VLOOKUP(A12,'M for Moray - Buckie oawut'!A:E,3,FALSE), VLOOKUP(A12,'M for Moray - Buckie oawut'!A:E,2,FALSE))</f>
        <v xml:space="preserve"> N/A</v>
      </c>
      <c r="BS12" t="str">
        <f>IF(ISNUMBER(VLOOKUP(A12,'M for Moray - Forres oawut'!A:E,3,FALSE)), VLOOKUP(A12,'M for Moray - Forres oawut'!A:E,3,FALSE), VLOOKUP(A12,'M for Moray - Forres oawut'!A:E,2,FALSE))</f>
        <v xml:space="preserve"> N/A</v>
      </c>
      <c r="BT12" t="str">
        <f>IF(ISNUMBER(VLOOKUP(A12,'M for Moray - Keith oawut'!A:E,3,FALSE)), VLOOKUP(A12,'M for Moray - Keith oawut'!A:E,3,FALSE), VLOOKUP(A12,'M for Moray - Keith oawut'!A:E,2,FALSE))</f>
        <v xml:space="preserve"> N/A</v>
      </c>
      <c r="BU12" t="str">
        <f>IF(ISNUMBER(VLOOKUP(A12,'M for Moray - Speyside oawut'!A:E,3,FALSE)), VLOOKUP(A12,'M for Moray - Speyside oawut'!A:E,3,FALSE), VLOOKUP(A12,'M for Moray - Speyside oawut'!A:E,2,FALSE))</f>
        <v xml:space="preserve"> N/A</v>
      </c>
      <c r="BV12" t="str">
        <f>IF(ISNUMBER(VLOOKUP(A12,'M for Moray - Elgin oawut'!A:E,3,FALSE)), VLOOKUP(A12,'M for Moray - Elgin oawut'!A:E,3,FALSE), VLOOKUP(A12,'M for Moray - Elgin oawut'!A:E,2,FALSE))</f>
        <v xml:space="preserve"> N/A</v>
      </c>
      <c r="BW12">
        <f>IF(ISNUMBER(VLOOKUP(A12,'Banffshire Partnership oawut'!A:E,3,FALSE)), VLOOKUP(A12,'Banffshire Partnership oawut'!A:E,3,FALSE), VLOOKUP(A12,'Banffshire Partnership oawut'!A:E,2,FALSE))</f>
        <v>20.5</v>
      </c>
      <c r="BZ12">
        <f>IF(ISNUMBER(VLOOKUP(A12,'Huntly A2B service ot'!A:E,3,FALSE)), VLOOKUP(A12,'Huntly A2B service ot'!A:E,3,FALSE), VLOOKUP(A12,'Huntly A2B service ot'!A:E,2,FALSE))</f>
        <v>0</v>
      </c>
      <c r="CA12">
        <f>IF(ISNUMBER(VLOOKUP(A12,'M for Moray - Buckie ot'!A:E,3,FALSE)), VLOOKUP(A12,'M for Moray - Buckie ot'!A:E,3,FALSE), VLOOKUP(A12,'M for Moray - Buckie ot'!A:E,2,FALSE))</f>
        <v>0</v>
      </c>
      <c r="CB12">
        <f>IF(ISNUMBER(VLOOKUP(A12,'M for Moray - Forres ot'!A:E,3,FALSE)), VLOOKUP(A12,'M for Moray - Forres ot'!A:E,3,FALSE), VLOOKUP(A12,'M for Moray - Forres ot'!A:E,2,FALSE))</f>
        <v>0</v>
      </c>
      <c r="CC12">
        <f>IF(ISNUMBER(VLOOKUP(A12,'M for Moray - Keith ot'!A:E,3,FALSE)), VLOOKUP(A12,'M for Moray - Keith ot'!A:E,3,FALSE), VLOOKUP(A12,'M for Moray - Keith ot'!A:E,2,FALSE))</f>
        <v>0</v>
      </c>
      <c r="CD12">
        <f>IF(ISNUMBER(VLOOKUP(A12,'M for Moray - Speyside ot'!A:E,3,FALSE)), VLOOKUP(A12,'M for Moray - Speyside ot'!A:E,3,FALSE), VLOOKUP(A12,'M for Moray - Speyside ot'!A:E,2,FALSE))</f>
        <v>0</v>
      </c>
      <c r="CE12">
        <f>IF(ISNUMBER(VLOOKUP(A12,'M for Moray - Elgin ot'!A:E,3,FALSE)), VLOOKUP(A12,'M for Moray - Elgin ot'!A:E,3,FALSE), VLOOKUP(A12,'M for Moray - Elgin ot'!A:E,2,FALSE))</f>
        <v>0</v>
      </c>
      <c r="CF12">
        <f>IF(ISNUMBER(VLOOKUP(A12,'Banffshire Partnership ot'!A:E,3,FALSE)), VLOOKUP(A12,'Banffshire Partnership ot'!A:E,3,FALSE), VLOOKUP(A12,'Banffshire Partnership ot'!A:E,2,FALSE))</f>
        <v>0</v>
      </c>
    </row>
    <row r="13" spans="1:84">
      <c r="A13" t="s">
        <v>271</v>
      </c>
      <c r="B13" t="str">
        <f t="shared" si="28"/>
        <v>M for Moray - Keith service</v>
      </c>
      <c r="C13">
        <f t="shared" si="0"/>
        <v>7.1</v>
      </c>
      <c r="D13">
        <f t="shared" si="1"/>
        <v>16</v>
      </c>
      <c r="E13">
        <f t="shared" si="2"/>
        <v>4.5</v>
      </c>
      <c r="F13">
        <f t="shared" si="3"/>
        <v>9.1</v>
      </c>
      <c r="G13" s="18">
        <f t="shared" si="4"/>
        <v>0.5</v>
      </c>
      <c r="H13">
        <f t="shared" si="6"/>
        <v>18.2</v>
      </c>
      <c r="I13">
        <v>27.1</v>
      </c>
      <c r="J13">
        <f t="shared" si="7"/>
        <v>51.18</v>
      </c>
      <c r="K13">
        <f t="shared" si="8"/>
        <v>27.6</v>
      </c>
      <c r="L13">
        <f t="shared" si="9"/>
        <v>1</v>
      </c>
      <c r="M13">
        <f t="shared" si="10"/>
        <v>1</v>
      </c>
      <c r="N13">
        <f t="shared" si="11"/>
        <v>23.58</v>
      </c>
      <c r="O13">
        <f t="shared" si="12"/>
        <v>23.58</v>
      </c>
      <c r="P13">
        <f t="shared" si="13"/>
        <v>20.5</v>
      </c>
      <c r="Q13">
        <f t="shared" si="14"/>
        <v>20.5</v>
      </c>
      <c r="S13">
        <f t="shared" si="15"/>
        <v>33.5</v>
      </c>
      <c r="T13">
        <f t="shared" si="16"/>
        <v>1007.1</v>
      </c>
      <c r="U13">
        <f t="shared" si="17"/>
        <v>48.6</v>
      </c>
      <c r="V13">
        <f t="shared" si="18"/>
        <v>27.6</v>
      </c>
      <c r="W13">
        <f t="shared" si="19"/>
        <v>36.6</v>
      </c>
      <c r="X13">
        <f t="shared" si="20"/>
        <v>27.6</v>
      </c>
      <c r="Y13">
        <f t="shared" si="21"/>
        <v>35.25</v>
      </c>
      <c r="AA13">
        <v>0</v>
      </c>
      <c r="AB13">
        <f t="shared" si="22"/>
        <v>7.1</v>
      </c>
      <c r="AC13">
        <f t="shared" si="23"/>
        <v>7.1</v>
      </c>
      <c r="AD13">
        <f t="shared" si="24"/>
        <v>7.1</v>
      </c>
      <c r="AE13">
        <f t="shared" si="25"/>
        <v>7.1</v>
      </c>
      <c r="AF13">
        <f t="shared" si="26"/>
        <v>7.1</v>
      </c>
      <c r="AG13">
        <f t="shared" si="27"/>
        <v>5.5</v>
      </c>
      <c r="AJ13">
        <f>IF(ISNUMBER(VLOOKUP(A13,'Huntly A2B service oaout'!A:E,5,FALSE)), VLOOKUP(A13,'Huntly A2B service oaout'!A:E,5,FALSE), VLOOKUP(A13,'Huntly A2B service oaout'!A:E,2,FALSE))</f>
        <v>29</v>
      </c>
      <c r="AK13" t="str">
        <f>IF(ISNUMBER(VLOOKUP(A13,'M for Moray - Buckie oaout'!A:E,5,FALSE)), VLOOKUP(A13,'M for Moray - Buckie oaout'!A:E,5,FALSE), VLOOKUP(A13,'M for Moray - Buckie oaout'!A:E,2,FALSE))</f>
        <v xml:space="preserve"> not possible</v>
      </c>
      <c r="AL13">
        <f>IF(ISNUMBER(VLOOKUP(A13,'M for Moray - Forres oaout'!A:E,5,FALSE)), VLOOKUP(A13,'M for Moray - Forres oaout'!A:E,5,FALSE), VLOOKUP(A13,'M for Moray - Forres oaout'!A:E,2,FALSE))</f>
        <v>37</v>
      </c>
      <c r="AM13">
        <f>IF(ISNUMBER(VLOOKUP(A13,'M for Moray - Keith oaout'!A:E,5,FALSE)), VLOOKUP(A13,'M for Moray - Keith oaout'!A:E,5,FALSE), VLOOKUP(A13,'M for Moray - Keith oaout'!A:E,2,FALSE))</f>
        <v>16</v>
      </c>
      <c r="AN13">
        <f>IF(ISNUMBER(VLOOKUP(A13,'M for Moray - Speyside oaout'!A:E,5,FALSE)), VLOOKUP(A13,'M for Moray - Speyside oaout'!A:E,5,FALSE), VLOOKUP(A13,'M for Moray - Speyside oaout'!A:E,2,FALSE))</f>
        <v>25</v>
      </c>
      <c r="AO13">
        <f>IF(ISNUMBER(VLOOKUP(A13,'M for Moray - Elgin oaout'!A:E,5,FALSE)), VLOOKUP(A13,'M for Moray - Elgin oaout'!A:E,5,FALSE), VLOOKUP(A13,'M for Moray - Elgin oaout'!A:E,2,FALSE))</f>
        <v>16</v>
      </c>
      <c r="AP13" t="str">
        <f>IF(ISNUMBER(VLOOKUP(A13,'Banffshire Partnership oaout'!A:E,5,FALSE)), VLOOKUP(A13,'Banffshire Partnership oaout'!A:E,5,FALSE), VLOOKUP(A13,'Banffshire Partnership oaout'!A:E,2,FALSE))</f>
        <v xml:space="preserve"> N/A</v>
      </c>
      <c r="AR13">
        <f>IF(ISNUMBER(VLOOKUP(A13,'Huntly A2B service oawut'!A:E,5,FALSE)), VLOOKUP(A13,'Huntly A2B service oawut'!A:E,5,FALSE), 1000)</f>
        <v>1000</v>
      </c>
      <c r="AS13">
        <f>IF(ISNUMBER(VLOOKUP(A13,'M for Moray - Buckie oawut'!A:E,5,FALSE)), VLOOKUP(A13,'M for Moray - Buckie oawut'!A:E,5,FALSE), 1000)</f>
        <v>1000</v>
      </c>
      <c r="AT13">
        <f>IF(ISNUMBER(VLOOKUP(A13,'M for Moray - Forres oawut'!A:E,5,FALSE)), VLOOKUP(A13,'M for Moray - Forres oawut'!A:E,5,FALSE), 1000)</f>
        <v>1000</v>
      </c>
      <c r="AU13">
        <f>IF(ISNUMBER(VLOOKUP(A13,'M for Moray - Keith oawut'!A:E,5,FALSE)), VLOOKUP(A13,'M for Moray - Keith oawut'!A:E,5,FALSE), 1000)</f>
        <v>1000</v>
      </c>
      <c r="AV13">
        <f>IF(ISNUMBER(VLOOKUP(A13,'M for Moray - Speyside oawut'!A:E,5,FALSE)), VLOOKUP(A13,'M for Moray - Speyside oawut'!A:E,5,FALSE), 1000)</f>
        <v>1000</v>
      </c>
      <c r="AW13">
        <f>IF(ISNUMBER(VLOOKUP(A13,'M for Moray - Elgin oawut'!A:E,5,FALSE)), VLOOKUP(A13,'M for Moray - Elgin oawut'!A:E,5,FALSE), 1000)</f>
        <v>1000</v>
      </c>
      <c r="AX13">
        <f>IF(ISNUMBER(VLOOKUP(A13,'Banffshire Partnership oawut'!A:E,5,FALSE)), VLOOKUP(A13,'Banffshire Partnership oawut'!A:E,5,FALSE), 1000)</f>
        <v>29.75</v>
      </c>
      <c r="AZ13">
        <f>IF(ISNUMBER(VLOOKUP(A13,'Huntly A2B service ot'!A:E,4,FALSE)), VLOOKUP(A13,'Huntly A2B service ot'!A:E,4,FALSE), 0)</f>
        <v>4.5</v>
      </c>
      <c r="BA13">
        <f>IF(ISNUMBER(VLOOKUP(A13,'M for Moray - Buckie ot'!A:E,4,FALSE)), VLOOKUP(A13,'M for Moray - Buckie ot'!A:E,4,FALSE), 0)</f>
        <v>0</v>
      </c>
      <c r="BB13">
        <f>IF(ISNUMBER(VLOOKUP(A13,'M for Moray - Forres ot'!A:E,4,FALSE)), VLOOKUP(A13,'M for Moray - Forres ot'!A:E,4,FALSE), 0)</f>
        <v>4.5</v>
      </c>
      <c r="BC13">
        <f>IF(ISNUMBER(VLOOKUP(A13,'M for Moray - Keith ot'!A:E,4,FALSE)), VLOOKUP(A13,'M for Moray - Keith ot'!A:E,4,FALSE), 0)</f>
        <v>4.5</v>
      </c>
      <c r="BD13">
        <f>IF(ISNUMBER(VLOOKUP(A13,'M for Moray - Speyside ot'!A:E,4,FALSE)), VLOOKUP(A13,'M for Moray - Speyside ot'!A:E,4,FALSE), 0)</f>
        <v>4.5</v>
      </c>
      <c r="BE13">
        <f>IF(ISNUMBER(VLOOKUP(A13,'M for Moray - Elgin ot'!A:E,4,FALSE)), VLOOKUP(A13,'M for Moray - Elgin ot'!A:E,4,FALSE), 0)</f>
        <v>4.5</v>
      </c>
      <c r="BF13">
        <f>IF(ISNUMBER(VLOOKUP(A13,'Banffshire Partnership ot'!A:E,4,FALSE)), VLOOKUP(A13,'Banffshire Partnership ot'!A:E,4,FALSE), 0)</f>
        <v>0</v>
      </c>
      <c r="BI13">
        <f>IF(ISNUMBER(VLOOKUP(A13,'Huntly A2B service oaout'!A:E,3,FALSE)), VLOOKUP(A13,'Huntly A2B service oaout'!A:E,3,FALSE), VLOOKUP(A13,'Huntly A2B service oaout'!A:E,2,FALSE))</f>
        <v>15.5</v>
      </c>
      <c r="BJ13" t="str">
        <f>IF(ISNUMBER(VLOOKUP(A13,'M for Moray - Buckie oaout'!A:E,3,FALSE)), VLOOKUP(A13,'M for Moray - Buckie oaout'!A:E,3,FALSE), VLOOKUP(A13,'M for Moray - Buckie oaout'!A:E,2,FALSE))</f>
        <v xml:space="preserve"> not possible</v>
      </c>
      <c r="BK13">
        <f>IF(ISNUMBER(VLOOKUP(A13,'M for Moray - Forres oaout'!A:E,3,FALSE)), VLOOKUP(A13,'M for Moray - Forres oaout'!A:E,3,FALSE), VLOOKUP(A13,'M for Moray - Forres oaout'!A:E,2,FALSE))</f>
        <v>27.5</v>
      </c>
      <c r="BL13">
        <f>IF(ISNUMBER(VLOOKUP(A13,'M for Moray - Keith oaout'!A:E,3,FALSE)), VLOOKUP(A13,'M for Moray - Keith oaout'!A:E,3,FALSE), VLOOKUP(A13,'M for Moray - Keith oaout'!A:E,2,FALSE))</f>
        <v>9.1</v>
      </c>
      <c r="BM13">
        <f>IF(ISNUMBER(VLOOKUP(A13,'M for Moray - Speyside oaout'!A:E,3,FALSE)), VLOOKUP(A13,'M for Moray - Speyside oaout'!A:E,3,FALSE), VLOOKUP(A13,'M for Moray - Speyside oaout'!A:E,2,FALSE))</f>
        <v>17.899999999999999</v>
      </c>
      <c r="BN13">
        <f>IF(ISNUMBER(VLOOKUP(A13,'M for Moray - Elgin oaout'!A:E,3,FALSE)), VLOOKUP(A13,'M for Moray - Elgin oaout'!A:E,3,FALSE), VLOOKUP(A13,'M for Moray - Elgin oaout'!A:E,2,FALSE))</f>
        <v>15.9</v>
      </c>
      <c r="BO13" t="str">
        <f>IF(ISNUMBER(VLOOKUP(A13,'Banffshire Partnership oaout'!A:E,3,FALSE)), VLOOKUP(A13,'Banffshire Partnership oaout'!A:E,3,FALSE), VLOOKUP(A13,'Banffshire Partnership oaout'!A:E,2,FALSE))</f>
        <v xml:space="preserve"> N/A</v>
      </c>
      <c r="BQ13" t="str">
        <f>IF(ISNUMBER(VLOOKUP(A13,'Huntly A2B service oawut'!A:E,3,FALSE)), VLOOKUP(A13,'Huntly A2B service oawut'!A:E,3,FALSE), VLOOKUP(A13,'Huntly A2B service oawut'!A:E,2,FALSE))</f>
        <v xml:space="preserve"> N/A</v>
      </c>
      <c r="BR13" t="str">
        <f>IF(ISNUMBER(VLOOKUP(A13,'M for Moray - Buckie oawut'!A:E,3,FALSE)), VLOOKUP(A13,'M for Moray - Buckie oawut'!A:E,3,FALSE), VLOOKUP(A13,'M for Moray - Buckie oawut'!A:E,2,FALSE))</f>
        <v xml:space="preserve"> N/A</v>
      </c>
      <c r="BS13" t="str">
        <f>IF(ISNUMBER(VLOOKUP(A13,'M for Moray - Forres oawut'!A:E,3,FALSE)), VLOOKUP(A13,'M for Moray - Forres oawut'!A:E,3,FALSE), VLOOKUP(A13,'M for Moray - Forres oawut'!A:E,2,FALSE))</f>
        <v xml:space="preserve"> N/A</v>
      </c>
      <c r="BT13" t="str">
        <f>IF(ISNUMBER(VLOOKUP(A13,'M for Moray - Keith oawut'!A:E,3,FALSE)), VLOOKUP(A13,'M for Moray - Keith oawut'!A:E,3,FALSE), VLOOKUP(A13,'M for Moray - Keith oawut'!A:E,2,FALSE))</f>
        <v xml:space="preserve"> N/A</v>
      </c>
      <c r="BU13" t="str">
        <f>IF(ISNUMBER(VLOOKUP(A13,'M for Moray - Speyside oawut'!A:E,3,FALSE)), VLOOKUP(A13,'M for Moray - Speyside oawut'!A:E,3,FALSE), VLOOKUP(A13,'M for Moray - Speyside oawut'!A:E,2,FALSE))</f>
        <v xml:space="preserve"> N/A</v>
      </c>
      <c r="BV13" t="str">
        <f>IF(ISNUMBER(VLOOKUP(A13,'M for Moray - Elgin oawut'!A:E,3,FALSE)), VLOOKUP(A13,'M for Moray - Elgin oawut'!A:E,3,FALSE), VLOOKUP(A13,'M for Moray - Elgin oawut'!A:E,2,FALSE))</f>
        <v xml:space="preserve"> N/A</v>
      </c>
      <c r="BW13">
        <f>IF(ISNUMBER(VLOOKUP(A13,'Banffshire Partnership oawut'!A:E,3,FALSE)), VLOOKUP(A13,'Banffshire Partnership oawut'!A:E,3,FALSE), VLOOKUP(A13,'Banffshire Partnership oawut'!A:E,2,FALSE))</f>
        <v>20.5</v>
      </c>
      <c r="BZ13">
        <f>IF(ISNUMBER(VLOOKUP(A13,'Huntly A2B service ot'!A:E,3,FALSE)), VLOOKUP(A13,'Huntly A2B service ot'!A:E,3,FALSE), VLOOKUP(A13,'Huntly A2B service ot'!A:E,2,FALSE))</f>
        <v>30</v>
      </c>
      <c r="CA13" t="str">
        <f>IF(ISNUMBER(VLOOKUP(A13,'M for Moray - Buckie ot'!A:E,3,FALSE)), VLOOKUP(A13,'M for Moray - Buckie ot'!A:E,3,FALSE), VLOOKUP(A13,'M for Moray - Buckie ot'!A:E,2,FALSE))</f>
        <v xml:space="preserve"> not possible</v>
      </c>
      <c r="CB13">
        <f>IF(ISNUMBER(VLOOKUP(A13,'M for Moray - Forres ot'!A:E,3,FALSE)), VLOOKUP(A13,'M for Moray - Forres ot'!A:E,3,FALSE), VLOOKUP(A13,'M for Moray - Forres ot'!A:E,2,FALSE))</f>
        <v>30</v>
      </c>
      <c r="CC13">
        <f>IF(ISNUMBER(VLOOKUP(A13,'M for Moray - Keith ot'!A:E,3,FALSE)), VLOOKUP(A13,'M for Moray - Keith ot'!A:E,3,FALSE), VLOOKUP(A13,'M for Moray - Keith ot'!A:E,2,FALSE))</f>
        <v>30</v>
      </c>
      <c r="CD13">
        <f>IF(ISNUMBER(VLOOKUP(A13,'M for Moray - Speyside ot'!A:E,3,FALSE)), VLOOKUP(A13,'M for Moray - Speyside ot'!A:E,3,FALSE), VLOOKUP(A13,'M for Moray - Speyside ot'!A:E,2,FALSE))</f>
        <v>30</v>
      </c>
      <c r="CE13">
        <f>IF(ISNUMBER(VLOOKUP(A13,'M for Moray - Elgin ot'!A:E,3,FALSE)), VLOOKUP(A13,'M for Moray - Elgin ot'!A:E,3,FALSE), VLOOKUP(A13,'M for Moray - Elgin ot'!A:E,2,FALSE))</f>
        <v>30</v>
      </c>
      <c r="CF13">
        <f>IF(ISNUMBER(VLOOKUP(A13,'Banffshire Partnership ot'!A:E,3,FALSE)), VLOOKUP(A13,'Banffshire Partnership ot'!A:E,3,FALSE), VLOOKUP(A13,'Banffshire Partnership ot'!A:E,2,FALSE))</f>
        <v>0</v>
      </c>
    </row>
    <row r="14" spans="1:84">
      <c r="A14" t="s">
        <v>272</v>
      </c>
      <c r="B14" t="str">
        <f t="shared" si="28"/>
        <v>M for Moray - Buckie service</v>
      </c>
      <c r="C14">
        <f t="shared" si="0"/>
        <v>7.1</v>
      </c>
      <c r="D14">
        <f t="shared" si="1"/>
        <v>19</v>
      </c>
      <c r="E14">
        <f t="shared" si="2"/>
        <v>9</v>
      </c>
      <c r="F14">
        <f t="shared" si="3"/>
        <v>9.8000000000000007</v>
      </c>
      <c r="G14" s="18">
        <f t="shared" si="4"/>
        <v>1</v>
      </c>
      <c r="H14">
        <f t="shared" si="6"/>
        <v>9.8000000000000007</v>
      </c>
      <c r="I14">
        <v>34.9</v>
      </c>
      <c r="J14">
        <f t="shared" si="7"/>
        <v>65.22</v>
      </c>
      <c r="K14">
        <f t="shared" si="8"/>
        <v>35.1</v>
      </c>
      <c r="L14">
        <f t="shared" si="9"/>
        <v>1</v>
      </c>
      <c r="M14">
        <f t="shared" si="10"/>
        <v>1</v>
      </c>
      <c r="N14">
        <f t="shared" si="11"/>
        <v>30.119999999999997</v>
      </c>
      <c r="O14">
        <f t="shared" si="12"/>
        <v>30.119999999999997</v>
      </c>
      <c r="P14">
        <f t="shared" si="13"/>
        <v>28</v>
      </c>
      <c r="Q14">
        <f t="shared" si="14"/>
        <v>28</v>
      </c>
      <c r="S14">
        <f t="shared" si="15"/>
        <v>37</v>
      </c>
      <c r="T14">
        <f t="shared" si="16"/>
        <v>35.1</v>
      </c>
      <c r="U14">
        <f t="shared" si="17"/>
        <v>62.1</v>
      </c>
      <c r="V14">
        <f t="shared" si="18"/>
        <v>36.1</v>
      </c>
      <c r="W14">
        <f t="shared" si="19"/>
        <v>47.6</v>
      </c>
      <c r="X14">
        <f t="shared" si="20"/>
        <v>39.1</v>
      </c>
      <c r="Y14">
        <f t="shared" si="21"/>
        <v>40.25</v>
      </c>
      <c r="AA14">
        <v>0</v>
      </c>
      <c r="AB14">
        <f t="shared" si="22"/>
        <v>7.1</v>
      </c>
      <c r="AC14">
        <f t="shared" si="23"/>
        <v>7.1</v>
      </c>
      <c r="AD14">
        <f t="shared" si="24"/>
        <v>7.1</v>
      </c>
      <c r="AE14">
        <f t="shared" si="25"/>
        <v>7.1</v>
      </c>
      <c r="AF14">
        <f t="shared" si="26"/>
        <v>7.1</v>
      </c>
      <c r="AG14">
        <f t="shared" si="27"/>
        <v>5.5</v>
      </c>
      <c r="AJ14">
        <f>IF(ISNUMBER(VLOOKUP(A14,'Huntly A2B service oaout'!A:E,5,FALSE)), VLOOKUP(A14,'Huntly A2B service oaout'!A:E,5,FALSE), VLOOKUP(A14,'Huntly A2B service oaout'!A:E,2,FALSE))</f>
        <v>28</v>
      </c>
      <c r="AK14">
        <f>IF(ISNUMBER(VLOOKUP(A14,'M for Moray - Buckie oaout'!A:E,5,FALSE)), VLOOKUP(A14,'M for Moray - Buckie oaout'!A:E,5,FALSE), VLOOKUP(A14,'M for Moray - Buckie oaout'!A:E,2,FALSE))</f>
        <v>19</v>
      </c>
      <c r="AL14">
        <f>IF(ISNUMBER(VLOOKUP(A14,'M for Moray - Forres oaout'!A:E,5,FALSE)), VLOOKUP(A14,'M for Moray - Forres oaout'!A:E,5,FALSE), VLOOKUP(A14,'M for Moray - Forres oaout'!A:E,2,FALSE))</f>
        <v>46</v>
      </c>
      <c r="AM14">
        <f>IF(ISNUMBER(VLOOKUP(A14,'M for Moray - Keith oaout'!A:E,5,FALSE)), VLOOKUP(A14,'M for Moray - Keith oaout'!A:E,5,FALSE), VLOOKUP(A14,'M for Moray - Keith oaout'!A:E,2,FALSE))</f>
        <v>20</v>
      </c>
      <c r="AN14">
        <f>IF(ISNUMBER(VLOOKUP(A14,'M for Moray - Speyside oaout'!A:E,5,FALSE)), VLOOKUP(A14,'M for Moray - Speyside oaout'!A:E,5,FALSE), VLOOKUP(A14,'M for Moray - Speyside oaout'!A:E,2,FALSE))</f>
        <v>31.5</v>
      </c>
      <c r="AO14">
        <f>IF(ISNUMBER(VLOOKUP(A14,'M for Moray - Elgin oaout'!A:E,5,FALSE)), VLOOKUP(A14,'M for Moray - Elgin oaout'!A:E,5,FALSE), VLOOKUP(A14,'M for Moray - Elgin oaout'!A:E,2,FALSE))</f>
        <v>23</v>
      </c>
      <c r="AP14">
        <f>IF(ISNUMBER(VLOOKUP(A14,'Banffshire Partnership oaout'!A:E,5,FALSE)), VLOOKUP(A14,'Banffshire Partnership oaout'!A:E,5,FALSE), VLOOKUP(A14,'Banffshire Partnership oaout'!A:E,2,FALSE))</f>
        <v>29.75</v>
      </c>
      <c r="AR14">
        <f>IF(ISNUMBER(VLOOKUP(A14,'Huntly A2B service oawut'!A:E,5,FALSE)), VLOOKUP(A14,'Huntly A2B service oawut'!A:E,5,FALSE), 1000)</f>
        <v>1000</v>
      </c>
      <c r="AS14">
        <f>IF(ISNUMBER(VLOOKUP(A14,'M for Moray - Buckie oawut'!A:E,5,FALSE)), VLOOKUP(A14,'M for Moray - Buckie oawut'!A:E,5,FALSE), 1000)</f>
        <v>1000</v>
      </c>
      <c r="AT14">
        <f>IF(ISNUMBER(VLOOKUP(A14,'M for Moray - Forres oawut'!A:E,5,FALSE)), VLOOKUP(A14,'M for Moray - Forres oawut'!A:E,5,FALSE), 1000)</f>
        <v>1000</v>
      </c>
      <c r="AU14">
        <f>IF(ISNUMBER(VLOOKUP(A14,'M for Moray - Keith oawut'!A:E,5,FALSE)), VLOOKUP(A14,'M for Moray - Keith oawut'!A:E,5,FALSE), 1000)</f>
        <v>1000</v>
      </c>
      <c r="AV14">
        <f>IF(ISNUMBER(VLOOKUP(A14,'M for Moray - Speyside oawut'!A:E,5,FALSE)), VLOOKUP(A14,'M for Moray - Speyside oawut'!A:E,5,FALSE), 1000)</f>
        <v>1000</v>
      </c>
      <c r="AW14">
        <f>IF(ISNUMBER(VLOOKUP(A14,'M for Moray - Elgin oawut'!A:E,5,FALSE)), VLOOKUP(A14,'M for Moray - Elgin oawut'!A:E,5,FALSE), 1000)</f>
        <v>1000</v>
      </c>
      <c r="AX14">
        <f>IF(ISNUMBER(VLOOKUP(A14,'Banffshire Partnership oawut'!A:E,5,FALSE)), VLOOKUP(A14,'Banffshire Partnership oawut'!A:E,5,FALSE), 1000)</f>
        <v>1000</v>
      </c>
      <c r="AZ14">
        <f>IF(ISNUMBER(VLOOKUP(A14,'Huntly A2B service ot'!A:E,4,FALSE)), VLOOKUP(A14,'Huntly A2B service ot'!A:E,4,FALSE), 0)</f>
        <v>9</v>
      </c>
      <c r="BA14">
        <f>IF(ISNUMBER(VLOOKUP(A14,'M for Moray - Buckie ot'!A:E,4,FALSE)), VLOOKUP(A14,'M for Moray - Buckie ot'!A:E,4,FALSE), 0)</f>
        <v>9</v>
      </c>
      <c r="BB14">
        <f>IF(ISNUMBER(VLOOKUP(A14,'M for Moray - Forres ot'!A:E,4,FALSE)), VLOOKUP(A14,'M for Moray - Forres ot'!A:E,4,FALSE), 0)</f>
        <v>9</v>
      </c>
      <c r="BC14">
        <f>IF(ISNUMBER(VLOOKUP(A14,'M for Moray - Keith ot'!A:E,4,FALSE)), VLOOKUP(A14,'M for Moray - Keith ot'!A:E,4,FALSE), 0)</f>
        <v>9</v>
      </c>
      <c r="BD14">
        <f>IF(ISNUMBER(VLOOKUP(A14,'M for Moray - Speyside ot'!A:E,4,FALSE)), VLOOKUP(A14,'M for Moray - Speyside ot'!A:E,4,FALSE), 0)</f>
        <v>9</v>
      </c>
      <c r="BE14">
        <f>IF(ISNUMBER(VLOOKUP(A14,'M for Moray - Elgin ot'!A:E,4,FALSE)), VLOOKUP(A14,'M for Moray - Elgin ot'!A:E,4,FALSE), 0)</f>
        <v>9</v>
      </c>
      <c r="BF14">
        <f>IF(ISNUMBER(VLOOKUP(A14,'Banffshire Partnership ot'!A:E,4,FALSE)), VLOOKUP(A14,'Banffshire Partnership ot'!A:E,4,FALSE), 0)</f>
        <v>5</v>
      </c>
      <c r="BI14">
        <f>IF(ISNUMBER(VLOOKUP(A14,'Huntly A2B service oaout'!A:E,3,FALSE)), VLOOKUP(A14,'Huntly A2B service oaout'!A:E,3,FALSE), VLOOKUP(A14,'Huntly A2B service oaout'!A:E,2,FALSE))</f>
        <v>15.5</v>
      </c>
      <c r="BJ14">
        <f>IF(ISNUMBER(VLOOKUP(A14,'M for Moray - Buckie oaout'!A:E,3,FALSE)), VLOOKUP(A14,'M for Moray - Buckie oaout'!A:E,3,FALSE), VLOOKUP(A14,'M for Moray - Buckie oaout'!A:E,2,FALSE))</f>
        <v>9.8000000000000007</v>
      </c>
      <c r="BK14">
        <f>IF(ISNUMBER(VLOOKUP(A14,'M for Moray - Forres oaout'!A:E,3,FALSE)), VLOOKUP(A14,'M for Moray - Forres oaout'!A:E,3,FALSE), VLOOKUP(A14,'M for Moray - Forres oaout'!A:E,2,FALSE))</f>
        <v>33.299999999999997</v>
      </c>
      <c r="BL14">
        <f>IF(ISNUMBER(VLOOKUP(A14,'M for Moray - Keith oaout'!A:E,3,FALSE)), VLOOKUP(A14,'M for Moray - Keith oaout'!A:E,3,FALSE), VLOOKUP(A14,'M for Moray - Keith oaout'!A:E,2,FALSE))</f>
        <v>9.1999999999999993</v>
      </c>
      <c r="BM14">
        <f>IF(ISNUMBER(VLOOKUP(A14,'M for Moray - Speyside oaout'!A:E,3,FALSE)), VLOOKUP(A14,'M for Moray - Speyside oaout'!A:E,3,FALSE), VLOOKUP(A14,'M for Moray - Speyside oaout'!A:E,2,FALSE))</f>
        <v>22.2</v>
      </c>
      <c r="BN14">
        <f>IF(ISNUMBER(VLOOKUP(A14,'M for Moray - Elgin oaout'!A:E,3,FALSE)), VLOOKUP(A14,'M for Moray - Elgin oaout'!A:E,3,FALSE), VLOOKUP(A14,'M for Moray - Elgin oaout'!A:E,2,FALSE))</f>
        <v>22</v>
      </c>
      <c r="BO14">
        <f>IF(ISNUMBER(VLOOKUP(A14,'Banffshire Partnership oaout'!A:E,3,FALSE)), VLOOKUP(A14,'Banffshire Partnership oaout'!A:E,3,FALSE), VLOOKUP(A14,'Banffshire Partnership oaout'!A:E,2,FALSE))</f>
        <v>20.5</v>
      </c>
      <c r="BQ14" t="str">
        <f>IF(ISNUMBER(VLOOKUP(A14,'Huntly A2B service oawut'!A:E,3,FALSE)), VLOOKUP(A14,'Huntly A2B service oawut'!A:E,3,FALSE), VLOOKUP(A14,'Huntly A2B service oawut'!A:E,2,FALSE))</f>
        <v xml:space="preserve"> N/A</v>
      </c>
      <c r="BR14" t="str">
        <f>IF(ISNUMBER(VLOOKUP(A14,'M for Moray - Buckie oawut'!A:E,3,FALSE)), VLOOKUP(A14,'M for Moray - Buckie oawut'!A:E,3,FALSE), VLOOKUP(A14,'M for Moray - Buckie oawut'!A:E,2,FALSE))</f>
        <v xml:space="preserve"> N/A</v>
      </c>
      <c r="BS14" t="str">
        <f>IF(ISNUMBER(VLOOKUP(A14,'M for Moray - Forres oawut'!A:E,3,FALSE)), VLOOKUP(A14,'M for Moray - Forres oawut'!A:E,3,FALSE), VLOOKUP(A14,'M for Moray - Forres oawut'!A:E,2,FALSE))</f>
        <v xml:space="preserve"> N/A</v>
      </c>
      <c r="BT14" t="str">
        <f>IF(ISNUMBER(VLOOKUP(A14,'M for Moray - Keith oawut'!A:E,3,FALSE)), VLOOKUP(A14,'M for Moray - Keith oawut'!A:E,3,FALSE), VLOOKUP(A14,'M for Moray - Keith oawut'!A:E,2,FALSE))</f>
        <v xml:space="preserve"> N/A</v>
      </c>
      <c r="BU14" t="str">
        <f>IF(ISNUMBER(VLOOKUP(A14,'M for Moray - Speyside oawut'!A:E,3,FALSE)), VLOOKUP(A14,'M for Moray - Speyside oawut'!A:E,3,FALSE), VLOOKUP(A14,'M for Moray - Speyside oawut'!A:E,2,FALSE))</f>
        <v xml:space="preserve"> N/A</v>
      </c>
      <c r="BV14" t="str">
        <f>IF(ISNUMBER(VLOOKUP(A14,'M for Moray - Elgin oawut'!A:E,3,FALSE)), VLOOKUP(A14,'M for Moray - Elgin oawut'!A:E,3,FALSE), VLOOKUP(A14,'M for Moray - Elgin oawut'!A:E,2,FALSE))</f>
        <v xml:space="preserve"> N/A</v>
      </c>
      <c r="BW14" t="str">
        <f>IF(ISNUMBER(VLOOKUP(A14,'Banffshire Partnership oawut'!A:E,3,FALSE)), VLOOKUP(A14,'Banffshire Partnership oawut'!A:E,3,FALSE), VLOOKUP(A14,'Banffshire Partnership oawut'!A:E,2,FALSE))</f>
        <v xml:space="preserve"> N/A</v>
      </c>
      <c r="BZ14">
        <f>IF(ISNUMBER(VLOOKUP(A14,'Huntly A2B service ot'!A:E,3,FALSE)), VLOOKUP(A14,'Huntly A2B service ot'!A:E,3,FALSE), VLOOKUP(A14,'Huntly A2B service ot'!A:E,2,FALSE))</f>
        <v>60</v>
      </c>
      <c r="CA14">
        <f>IF(ISNUMBER(VLOOKUP(A14,'M for Moray - Buckie ot'!A:E,3,FALSE)), VLOOKUP(A14,'M for Moray - Buckie ot'!A:E,3,FALSE), VLOOKUP(A14,'M for Moray - Buckie ot'!A:E,2,FALSE))</f>
        <v>60</v>
      </c>
      <c r="CB14">
        <f>IF(ISNUMBER(VLOOKUP(A14,'M for Moray - Forres ot'!A:E,3,FALSE)), VLOOKUP(A14,'M for Moray - Forres ot'!A:E,3,FALSE), VLOOKUP(A14,'M for Moray - Forres ot'!A:E,2,FALSE))</f>
        <v>60</v>
      </c>
      <c r="CC14">
        <f>IF(ISNUMBER(VLOOKUP(A14,'M for Moray - Keith ot'!A:E,3,FALSE)), VLOOKUP(A14,'M for Moray - Keith ot'!A:E,3,FALSE), VLOOKUP(A14,'M for Moray - Keith ot'!A:E,2,FALSE))</f>
        <v>60</v>
      </c>
      <c r="CD14">
        <f>IF(ISNUMBER(VLOOKUP(A14,'M for Moray - Speyside ot'!A:E,3,FALSE)), VLOOKUP(A14,'M for Moray - Speyside ot'!A:E,3,FALSE), VLOOKUP(A14,'M for Moray - Speyside ot'!A:E,2,FALSE))</f>
        <v>60</v>
      </c>
      <c r="CE14">
        <f>IF(ISNUMBER(VLOOKUP(A14,'M for Moray - Elgin ot'!A:E,3,FALSE)), VLOOKUP(A14,'M for Moray - Elgin ot'!A:E,3,FALSE), VLOOKUP(A14,'M for Moray - Elgin ot'!A:E,2,FALSE))</f>
        <v>60</v>
      </c>
      <c r="CF14">
        <f>IF(ISNUMBER(VLOOKUP(A14,'Banffshire Partnership ot'!A:E,3,FALSE)), VLOOKUP(A14,'Banffshire Partnership ot'!A:E,3,FALSE), VLOOKUP(A14,'Banffshire Partnership ot'!A:E,2,FALSE))</f>
        <v>30</v>
      </c>
    </row>
    <row r="15" spans="1:84">
      <c r="A15" t="s">
        <v>273</v>
      </c>
      <c r="B15" t="str">
        <f t="shared" si="28"/>
        <v>Banffshire Partnership</v>
      </c>
      <c r="C15">
        <f t="shared" si="0"/>
        <v>5.5</v>
      </c>
      <c r="D15">
        <f t="shared" si="1"/>
        <v>10.75</v>
      </c>
      <c r="E15">
        <f t="shared" si="2"/>
        <v>0</v>
      </c>
      <c r="F15">
        <f t="shared" si="3"/>
        <v>8</v>
      </c>
      <c r="G15" s="18">
        <f t="shared" si="4"/>
        <v>0</v>
      </c>
      <c r="H15">
        <f t="shared" si="6"/>
        <v>0</v>
      </c>
      <c r="I15">
        <v>22</v>
      </c>
      <c r="J15">
        <f t="shared" si="7"/>
        <v>42</v>
      </c>
      <c r="K15">
        <f t="shared" si="8"/>
        <v>16.25</v>
      </c>
      <c r="L15">
        <f t="shared" si="9"/>
        <v>1</v>
      </c>
      <c r="M15">
        <f t="shared" si="10"/>
        <v>1</v>
      </c>
      <c r="N15">
        <f t="shared" si="11"/>
        <v>25.75</v>
      </c>
      <c r="O15">
        <f t="shared" si="12"/>
        <v>25.75</v>
      </c>
      <c r="P15">
        <f t="shared" si="13"/>
        <v>10.75</v>
      </c>
      <c r="Q15">
        <f t="shared" si="14"/>
        <v>10.75</v>
      </c>
      <c r="S15">
        <f t="shared" si="15"/>
        <v>20.5</v>
      </c>
      <c r="T15">
        <f t="shared" si="16"/>
        <v>1007.1</v>
      </c>
      <c r="U15">
        <f t="shared" si="17"/>
        <v>64.599999999999994</v>
      </c>
      <c r="V15">
        <f t="shared" si="18"/>
        <v>19.600000000000001</v>
      </c>
      <c r="W15">
        <f t="shared" si="19"/>
        <v>39.6</v>
      </c>
      <c r="X15">
        <f t="shared" si="20"/>
        <v>37.6</v>
      </c>
      <c r="Y15">
        <f t="shared" si="21"/>
        <v>16.25</v>
      </c>
      <c r="AA15">
        <v>0</v>
      </c>
      <c r="AB15">
        <f t="shared" si="22"/>
        <v>7.1</v>
      </c>
      <c r="AC15">
        <f t="shared" si="23"/>
        <v>7.1</v>
      </c>
      <c r="AD15">
        <f t="shared" si="24"/>
        <v>7.1</v>
      </c>
      <c r="AE15">
        <f t="shared" si="25"/>
        <v>7.1</v>
      </c>
      <c r="AF15">
        <f t="shared" si="26"/>
        <v>7.1</v>
      </c>
      <c r="AG15">
        <f t="shared" si="27"/>
        <v>5.5</v>
      </c>
      <c r="AJ15">
        <f>IF(ISNUMBER(VLOOKUP(A15,'Huntly A2B service oaout'!A:E,5,FALSE)), VLOOKUP(A15,'Huntly A2B service oaout'!A:E,5,FALSE), VLOOKUP(A15,'Huntly A2B service oaout'!A:E,2,FALSE))</f>
        <v>16</v>
      </c>
      <c r="AK15" t="str">
        <f>IF(ISNUMBER(VLOOKUP(A15,'M for Moray - Buckie oaout'!A:E,5,FALSE)), VLOOKUP(A15,'M for Moray - Buckie oaout'!A:E,5,FALSE), VLOOKUP(A15,'M for Moray - Buckie oaout'!A:E,2,FALSE))</f>
        <v xml:space="preserve"> not possible</v>
      </c>
      <c r="AL15">
        <f>IF(ISNUMBER(VLOOKUP(A15,'M for Moray - Forres oaout'!A:E,5,FALSE)), VLOOKUP(A15,'M for Moray - Forres oaout'!A:E,5,FALSE), VLOOKUP(A15,'M for Moray - Forres oaout'!A:E,2,FALSE))</f>
        <v>53</v>
      </c>
      <c r="AM15">
        <f>IF(ISNUMBER(VLOOKUP(A15,'M for Moray - Keith oaout'!A:E,5,FALSE)), VLOOKUP(A15,'M for Moray - Keith oaout'!A:E,5,FALSE), VLOOKUP(A15,'M for Moray - Keith oaout'!A:E,2,FALSE))</f>
        <v>8</v>
      </c>
      <c r="AN15">
        <f>IF(ISNUMBER(VLOOKUP(A15,'M for Moray - Speyside oaout'!A:E,5,FALSE)), VLOOKUP(A15,'M for Moray - Speyside oaout'!A:E,5,FALSE), VLOOKUP(A15,'M for Moray - Speyside oaout'!A:E,2,FALSE))</f>
        <v>28</v>
      </c>
      <c r="AO15">
        <f>IF(ISNUMBER(VLOOKUP(A15,'M for Moray - Elgin oaout'!A:E,5,FALSE)), VLOOKUP(A15,'M for Moray - Elgin oaout'!A:E,5,FALSE), VLOOKUP(A15,'M for Moray - Elgin oaout'!A:E,2,FALSE))</f>
        <v>26</v>
      </c>
      <c r="AP15" t="str">
        <f>IF(ISNUMBER(VLOOKUP(A15,'Banffshire Partnership oaout'!A:E,5,FALSE)), VLOOKUP(A15,'Banffshire Partnership oaout'!A:E,5,FALSE), VLOOKUP(A15,'Banffshire Partnership oaout'!A:E,2,FALSE))</f>
        <v xml:space="preserve"> N/A</v>
      </c>
      <c r="AR15">
        <f>IF(ISNUMBER(VLOOKUP(A15,'Huntly A2B service oawut'!A:E,5,FALSE)), VLOOKUP(A15,'Huntly A2B service oawut'!A:E,5,FALSE), 1000)</f>
        <v>1000</v>
      </c>
      <c r="AS15">
        <f>IF(ISNUMBER(VLOOKUP(A15,'M for Moray - Buckie oawut'!A:E,5,FALSE)), VLOOKUP(A15,'M for Moray - Buckie oawut'!A:E,5,FALSE), 1000)</f>
        <v>1000</v>
      </c>
      <c r="AT15">
        <f>IF(ISNUMBER(VLOOKUP(A15,'M for Moray - Forres oawut'!A:E,5,FALSE)), VLOOKUP(A15,'M for Moray - Forres oawut'!A:E,5,FALSE), 1000)</f>
        <v>1000</v>
      </c>
      <c r="AU15">
        <f>IF(ISNUMBER(VLOOKUP(A15,'M for Moray - Keith oawut'!A:E,5,FALSE)), VLOOKUP(A15,'M for Moray - Keith oawut'!A:E,5,FALSE), 1000)</f>
        <v>1000</v>
      </c>
      <c r="AV15">
        <f>IF(ISNUMBER(VLOOKUP(A15,'M for Moray - Speyside oawut'!A:E,5,FALSE)), VLOOKUP(A15,'M for Moray - Speyside oawut'!A:E,5,FALSE), 1000)</f>
        <v>1000</v>
      </c>
      <c r="AW15">
        <f>IF(ISNUMBER(VLOOKUP(A15,'M for Moray - Elgin oawut'!A:E,5,FALSE)), VLOOKUP(A15,'M for Moray - Elgin oawut'!A:E,5,FALSE), 1000)</f>
        <v>1000</v>
      </c>
      <c r="AX15">
        <f>IF(ISNUMBER(VLOOKUP(A15,'Banffshire Partnership oawut'!A:E,5,FALSE)), VLOOKUP(A15,'Banffshire Partnership oawut'!A:E,5,FALSE), 1000)</f>
        <v>10.75</v>
      </c>
      <c r="AZ15">
        <f>IF(ISNUMBER(VLOOKUP(A15,'Huntly A2B service ot'!A:E,4,FALSE)), VLOOKUP(A15,'Huntly A2B service ot'!A:E,4,FALSE), 0)</f>
        <v>4.5</v>
      </c>
      <c r="BA15">
        <f>IF(ISNUMBER(VLOOKUP(A15,'M for Moray - Buckie ot'!A:E,4,FALSE)), VLOOKUP(A15,'M for Moray - Buckie ot'!A:E,4,FALSE), 0)</f>
        <v>0</v>
      </c>
      <c r="BB15">
        <f>IF(ISNUMBER(VLOOKUP(A15,'M for Moray - Forres ot'!A:E,4,FALSE)), VLOOKUP(A15,'M for Moray - Forres ot'!A:E,4,FALSE), 0)</f>
        <v>4.5</v>
      </c>
      <c r="BC15">
        <f>IF(ISNUMBER(VLOOKUP(A15,'M for Moray - Keith ot'!A:E,4,FALSE)), VLOOKUP(A15,'M for Moray - Keith ot'!A:E,4,FALSE), 0)</f>
        <v>4.5</v>
      </c>
      <c r="BD15">
        <f>IF(ISNUMBER(VLOOKUP(A15,'M for Moray - Speyside ot'!A:E,4,FALSE)), VLOOKUP(A15,'M for Moray - Speyside ot'!A:E,4,FALSE), 0)</f>
        <v>4.5</v>
      </c>
      <c r="BE15">
        <f>IF(ISNUMBER(VLOOKUP(A15,'M for Moray - Elgin ot'!A:E,4,FALSE)), VLOOKUP(A15,'M for Moray - Elgin ot'!A:E,4,FALSE), 0)</f>
        <v>4.5</v>
      </c>
      <c r="BF15">
        <f>IF(ISNUMBER(VLOOKUP(A15,'Banffshire Partnership ot'!A:E,4,FALSE)), VLOOKUP(A15,'Banffshire Partnership ot'!A:E,4,FALSE), 0)</f>
        <v>0</v>
      </c>
      <c r="BI15">
        <f>IF(ISNUMBER(VLOOKUP(A15,'Huntly A2B service oaout'!A:E,3,FALSE)), VLOOKUP(A15,'Huntly A2B service oaout'!A:E,3,FALSE), VLOOKUP(A15,'Huntly A2B service oaout'!A:E,2,FALSE))</f>
        <v>10.7</v>
      </c>
      <c r="BJ15" t="str">
        <f>IF(ISNUMBER(VLOOKUP(A15,'M for Moray - Buckie oaout'!A:E,3,FALSE)), VLOOKUP(A15,'M for Moray - Buckie oaout'!A:E,3,FALSE), VLOOKUP(A15,'M for Moray - Buckie oaout'!A:E,2,FALSE))</f>
        <v xml:space="preserve"> not possible</v>
      </c>
      <c r="BK15">
        <f>IF(ISNUMBER(VLOOKUP(A15,'M for Moray - Forres oaout'!A:E,3,FALSE)), VLOOKUP(A15,'M for Moray - Forres oaout'!A:E,3,FALSE), VLOOKUP(A15,'M for Moray - Forres oaout'!A:E,2,FALSE))</f>
        <v>30</v>
      </c>
      <c r="BL15">
        <f>IF(ISNUMBER(VLOOKUP(A15,'M for Moray - Keith oaout'!A:E,3,FALSE)), VLOOKUP(A15,'M for Moray - Keith oaout'!A:E,3,FALSE), VLOOKUP(A15,'M for Moray - Keith oaout'!A:E,2,FALSE))</f>
        <v>5.4</v>
      </c>
      <c r="BM15">
        <f>IF(ISNUMBER(VLOOKUP(A15,'M for Moray - Speyside oaout'!A:E,3,FALSE)), VLOOKUP(A15,'M for Moray - Speyside oaout'!A:E,3,FALSE), VLOOKUP(A15,'M for Moray - Speyside oaout'!A:E,2,FALSE))</f>
        <v>16.3</v>
      </c>
      <c r="BN15">
        <f>IF(ISNUMBER(VLOOKUP(A15,'M for Moray - Elgin oaout'!A:E,3,FALSE)), VLOOKUP(A15,'M for Moray - Elgin oaout'!A:E,3,FALSE), VLOOKUP(A15,'M for Moray - Elgin oaout'!A:E,2,FALSE))</f>
        <v>19.2</v>
      </c>
      <c r="BO15" t="str">
        <f>IF(ISNUMBER(VLOOKUP(A15,'Banffshire Partnership oaout'!A:E,3,FALSE)), VLOOKUP(A15,'Banffshire Partnership oaout'!A:E,3,FALSE), VLOOKUP(A15,'Banffshire Partnership oaout'!A:E,2,FALSE))</f>
        <v xml:space="preserve"> N/A</v>
      </c>
      <c r="BQ15" t="str">
        <f>IF(ISNUMBER(VLOOKUP(A15,'Huntly A2B service oawut'!A:E,3,FALSE)), VLOOKUP(A15,'Huntly A2B service oawut'!A:E,3,FALSE), VLOOKUP(A15,'Huntly A2B service oawut'!A:E,2,FALSE))</f>
        <v xml:space="preserve"> N/A</v>
      </c>
      <c r="BR15" t="str">
        <f>IF(ISNUMBER(VLOOKUP(A15,'M for Moray - Buckie oawut'!A:E,3,FALSE)), VLOOKUP(A15,'M for Moray - Buckie oawut'!A:E,3,FALSE), VLOOKUP(A15,'M for Moray - Buckie oawut'!A:E,2,FALSE))</f>
        <v xml:space="preserve"> N/A</v>
      </c>
      <c r="BS15" t="str">
        <f>IF(ISNUMBER(VLOOKUP(A15,'M for Moray - Forres oawut'!A:E,3,FALSE)), VLOOKUP(A15,'M for Moray - Forres oawut'!A:E,3,FALSE), VLOOKUP(A15,'M for Moray - Forres oawut'!A:E,2,FALSE))</f>
        <v xml:space="preserve"> N/A</v>
      </c>
      <c r="BT15" t="str">
        <f>IF(ISNUMBER(VLOOKUP(A15,'M for Moray - Keith oawut'!A:E,3,FALSE)), VLOOKUP(A15,'M for Moray - Keith oawut'!A:E,3,FALSE), VLOOKUP(A15,'M for Moray - Keith oawut'!A:E,2,FALSE))</f>
        <v xml:space="preserve"> N/A</v>
      </c>
      <c r="BU15" t="str">
        <f>IF(ISNUMBER(VLOOKUP(A15,'M for Moray - Speyside oawut'!A:E,3,FALSE)), VLOOKUP(A15,'M for Moray - Speyside oawut'!A:E,3,FALSE), VLOOKUP(A15,'M for Moray - Speyside oawut'!A:E,2,FALSE))</f>
        <v xml:space="preserve"> N/A</v>
      </c>
      <c r="BV15" t="str">
        <f>IF(ISNUMBER(VLOOKUP(A15,'M for Moray - Elgin oawut'!A:E,3,FALSE)), VLOOKUP(A15,'M for Moray - Elgin oawut'!A:E,3,FALSE), VLOOKUP(A15,'M for Moray - Elgin oawut'!A:E,2,FALSE))</f>
        <v xml:space="preserve"> N/A</v>
      </c>
      <c r="BW15">
        <f>IF(ISNUMBER(VLOOKUP(A15,'Banffshire Partnership oawut'!A:E,3,FALSE)), VLOOKUP(A15,'Banffshire Partnership oawut'!A:E,3,FALSE), VLOOKUP(A15,'Banffshire Partnership oawut'!A:E,2,FALSE))</f>
        <v>8</v>
      </c>
      <c r="BZ15">
        <f>IF(ISNUMBER(VLOOKUP(A15,'Huntly A2B service ot'!A:E,3,FALSE)), VLOOKUP(A15,'Huntly A2B service ot'!A:E,3,FALSE), VLOOKUP(A15,'Huntly A2B service ot'!A:E,2,FALSE))</f>
        <v>30</v>
      </c>
      <c r="CA15" t="str">
        <f>IF(ISNUMBER(VLOOKUP(A15,'M for Moray - Buckie ot'!A:E,3,FALSE)), VLOOKUP(A15,'M for Moray - Buckie ot'!A:E,3,FALSE), VLOOKUP(A15,'M for Moray - Buckie ot'!A:E,2,FALSE))</f>
        <v xml:space="preserve"> not possible</v>
      </c>
      <c r="CB15">
        <f>IF(ISNUMBER(VLOOKUP(A15,'M for Moray - Forres ot'!A:E,3,FALSE)), VLOOKUP(A15,'M for Moray - Forres ot'!A:E,3,FALSE), VLOOKUP(A15,'M for Moray - Forres ot'!A:E,2,FALSE))</f>
        <v>30</v>
      </c>
      <c r="CC15">
        <f>IF(ISNUMBER(VLOOKUP(A15,'M for Moray - Keith ot'!A:E,3,FALSE)), VLOOKUP(A15,'M for Moray - Keith ot'!A:E,3,FALSE), VLOOKUP(A15,'M for Moray - Keith ot'!A:E,2,FALSE))</f>
        <v>30</v>
      </c>
      <c r="CD15">
        <f>IF(ISNUMBER(VLOOKUP(A15,'M for Moray - Speyside ot'!A:E,3,FALSE)), VLOOKUP(A15,'M for Moray - Speyside ot'!A:E,3,FALSE), VLOOKUP(A15,'M for Moray - Speyside ot'!A:E,2,FALSE))</f>
        <v>30</v>
      </c>
      <c r="CE15">
        <f>IF(ISNUMBER(VLOOKUP(A15,'M for Moray - Elgin ot'!A:E,3,FALSE)), VLOOKUP(A15,'M for Moray - Elgin ot'!A:E,3,FALSE), VLOOKUP(A15,'M for Moray - Elgin ot'!A:E,2,FALSE))</f>
        <v>30</v>
      </c>
      <c r="CF15">
        <f>IF(ISNUMBER(VLOOKUP(A15,'Banffshire Partnership ot'!A:E,3,FALSE)), VLOOKUP(A15,'Banffshire Partnership ot'!A:E,3,FALSE), VLOOKUP(A15,'Banffshire Partnership ot'!A:E,2,FALSE))</f>
        <v>0</v>
      </c>
    </row>
    <row r="16" spans="1:84">
      <c r="A16" t="s">
        <v>274</v>
      </c>
      <c r="B16" t="str">
        <f t="shared" si="28"/>
        <v>Banffshire Partnership</v>
      </c>
      <c r="C16">
        <f t="shared" si="0"/>
        <v>4.0999999999999996</v>
      </c>
      <c r="D16">
        <f t="shared" si="1"/>
        <v>4</v>
      </c>
      <c r="E16">
        <f t="shared" si="2"/>
        <v>0</v>
      </c>
      <c r="F16">
        <f t="shared" si="3"/>
        <v>1.2</v>
      </c>
      <c r="G16" s="18">
        <f t="shared" si="4"/>
        <v>0</v>
      </c>
      <c r="H16">
        <f t="shared" si="6"/>
        <v>0</v>
      </c>
      <c r="I16">
        <v>9</v>
      </c>
      <c r="J16">
        <f t="shared" si="7"/>
        <v>18.599999999999998</v>
      </c>
      <c r="K16">
        <f t="shared" si="8"/>
        <v>8.1</v>
      </c>
      <c r="L16">
        <f t="shared" si="9"/>
        <v>1</v>
      </c>
      <c r="M16">
        <f t="shared" si="10"/>
        <v>1</v>
      </c>
      <c r="N16">
        <f t="shared" si="11"/>
        <v>10.499999999999998</v>
      </c>
      <c r="O16">
        <f t="shared" si="12"/>
        <v>10.499999999999998</v>
      </c>
      <c r="P16">
        <f t="shared" si="13"/>
        <v>4</v>
      </c>
      <c r="Q16">
        <f t="shared" si="14"/>
        <v>4</v>
      </c>
      <c r="S16">
        <f t="shared" si="15"/>
        <v>1000</v>
      </c>
      <c r="T16">
        <f t="shared" si="16"/>
        <v>1005.05</v>
      </c>
      <c r="U16">
        <f t="shared" si="17"/>
        <v>1005.05</v>
      </c>
      <c r="V16">
        <f t="shared" si="18"/>
        <v>1005.05</v>
      </c>
      <c r="W16">
        <f t="shared" si="19"/>
        <v>1005.05</v>
      </c>
      <c r="X16">
        <f t="shared" si="20"/>
        <v>1005.05</v>
      </c>
      <c r="Y16">
        <f t="shared" si="21"/>
        <v>8.1</v>
      </c>
      <c r="AA16">
        <v>0</v>
      </c>
      <c r="AB16">
        <f t="shared" si="22"/>
        <v>5.05</v>
      </c>
      <c r="AC16">
        <f t="shared" si="23"/>
        <v>5.05</v>
      </c>
      <c r="AD16">
        <f t="shared" si="24"/>
        <v>5.05</v>
      </c>
      <c r="AE16">
        <f t="shared" si="25"/>
        <v>5.05</v>
      </c>
      <c r="AF16">
        <f t="shared" si="26"/>
        <v>5.05</v>
      </c>
      <c r="AG16">
        <f t="shared" si="27"/>
        <v>4.0999999999999996</v>
      </c>
      <c r="AJ16" t="str">
        <f>IF(ISNUMBER(VLOOKUP(A16,'Huntly A2B service oaout'!A:E,5,FALSE)), VLOOKUP(A16,'Huntly A2B service oaout'!A:E,5,FALSE), VLOOKUP(A16,'Huntly A2B service oaout'!A:E,2,FALSE))</f>
        <v xml:space="preserve"> N/A</v>
      </c>
      <c r="AK16" t="str">
        <f>IF(ISNUMBER(VLOOKUP(A16,'M for Moray - Buckie oaout'!A:E,5,FALSE)), VLOOKUP(A16,'M for Moray - Buckie oaout'!A:E,5,FALSE), VLOOKUP(A16,'M for Moray - Buckie oaout'!A:E,2,FALSE))</f>
        <v xml:space="preserve"> N/A</v>
      </c>
      <c r="AL16" t="str">
        <f>IF(ISNUMBER(VLOOKUP(A16,'M for Moray - Forres oaout'!A:E,5,FALSE)), VLOOKUP(A16,'M for Moray - Forres oaout'!A:E,5,FALSE), VLOOKUP(A16,'M for Moray - Forres oaout'!A:E,2,FALSE))</f>
        <v xml:space="preserve"> N/A</v>
      </c>
      <c r="AM16" t="str">
        <f>IF(ISNUMBER(VLOOKUP(A16,'M for Moray - Keith oaout'!A:E,5,FALSE)), VLOOKUP(A16,'M for Moray - Keith oaout'!A:E,5,FALSE), VLOOKUP(A16,'M for Moray - Keith oaout'!A:E,2,FALSE))</f>
        <v xml:space="preserve"> N/A</v>
      </c>
      <c r="AN16" t="str">
        <f>IF(ISNUMBER(VLOOKUP(A16,'M for Moray - Speyside oaout'!A:E,5,FALSE)), VLOOKUP(A16,'M for Moray - Speyside oaout'!A:E,5,FALSE), VLOOKUP(A16,'M for Moray - Speyside oaout'!A:E,2,FALSE))</f>
        <v xml:space="preserve"> N/A</v>
      </c>
      <c r="AO16" t="str">
        <f>IF(ISNUMBER(VLOOKUP(A16,'M for Moray - Elgin oaout'!A:E,5,FALSE)), VLOOKUP(A16,'M for Moray - Elgin oaout'!A:E,5,FALSE), VLOOKUP(A16,'M for Moray - Elgin oaout'!A:E,2,FALSE))</f>
        <v xml:space="preserve"> N/A</v>
      </c>
      <c r="AP16" t="str">
        <f>IF(ISNUMBER(VLOOKUP(A16,'Banffshire Partnership oaout'!A:E,5,FALSE)), VLOOKUP(A16,'Banffshire Partnership oaout'!A:E,5,FALSE), VLOOKUP(A16,'Banffshire Partnership oaout'!A:E,2,FALSE))</f>
        <v xml:space="preserve"> N/A</v>
      </c>
      <c r="AR16">
        <f>IF(ISNUMBER(VLOOKUP(A16,'Huntly A2B service oawut'!A:E,5,FALSE)), VLOOKUP(A16,'Huntly A2B service oawut'!A:E,5,FALSE), 1000)</f>
        <v>1000</v>
      </c>
      <c r="AS16">
        <f>IF(ISNUMBER(VLOOKUP(A16,'M for Moray - Buckie oawut'!A:E,5,FALSE)), VLOOKUP(A16,'M for Moray - Buckie oawut'!A:E,5,FALSE), 1000)</f>
        <v>1000</v>
      </c>
      <c r="AT16">
        <f>IF(ISNUMBER(VLOOKUP(A16,'M for Moray - Forres oawut'!A:E,5,FALSE)), VLOOKUP(A16,'M for Moray - Forres oawut'!A:E,5,FALSE), 1000)</f>
        <v>1000</v>
      </c>
      <c r="AU16">
        <f>IF(ISNUMBER(VLOOKUP(A16,'M for Moray - Keith oawut'!A:E,5,FALSE)), VLOOKUP(A16,'M for Moray - Keith oawut'!A:E,5,FALSE), 1000)</f>
        <v>1000</v>
      </c>
      <c r="AV16">
        <f>IF(ISNUMBER(VLOOKUP(A16,'M for Moray - Speyside oawut'!A:E,5,FALSE)), VLOOKUP(A16,'M for Moray - Speyside oawut'!A:E,5,FALSE), 1000)</f>
        <v>1000</v>
      </c>
      <c r="AW16">
        <f>IF(ISNUMBER(VLOOKUP(A16,'M for Moray - Elgin oawut'!A:E,5,FALSE)), VLOOKUP(A16,'M for Moray - Elgin oawut'!A:E,5,FALSE), 1000)</f>
        <v>1000</v>
      </c>
      <c r="AX16">
        <f>IF(ISNUMBER(VLOOKUP(A16,'Banffshire Partnership oawut'!A:E,5,FALSE)), VLOOKUP(A16,'Banffshire Partnership oawut'!A:E,5,FALSE), 1000)</f>
        <v>4</v>
      </c>
      <c r="AZ16">
        <f>IF(ISNUMBER(VLOOKUP(A16,'Huntly A2B service ot'!A:E,4,FALSE)), VLOOKUP(A16,'Huntly A2B service ot'!A:E,4,FALSE), 0)</f>
        <v>0</v>
      </c>
      <c r="BA16">
        <f>IF(ISNUMBER(VLOOKUP(A16,'M for Moray - Buckie ot'!A:E,4,FALSE)), VLOOKUP(A16,'M for Moray - Buckie ot'!A:E,4,FALSE), 0)</f>
        <v>0</v>
      </c>
      <c r="BB16">
        <f>IF(ISNUMBER(VLOOKUP(A16,'M for Moray - Forres ot'!A:E,4,FALSE)), VLOOKUP(A16,'M for Moray - Forres ot'!A:E,4,FALSE), 0)</f>
        <v>0</v>
      </c>
      <c r="BC16">
        <f>IF(ISNUMBER(VLOOKUP(A16,'M for Moray - Keith ot'!A:E,4,FALSE)), VLOOKUP(A16,'M for Moray - Keith ot'!A:E,4,FALSE), 0)</f>
        <v>0</v>
      </c>
      <c r="BD16">
        <f>IF(ISNUMBER(VLOOKUP(A16,'M for Moray - Speyside ot'!A:E,4,FALSE)), VLOOKUP(A16,'M for Moray - Speyside ot'!A:E,4,FALSE), 0)</f>
        <v>0</v>
      </c>
      <c r="BE16">
        <f>IF(ISNUMBER(VLOOKUP(A16,'M for Moray - Elgin ot'!A:E,4,FALSE)), VLOOKUP(A16,'M for Moray - Elgin ot'!A:E,4,FALSE), 0)</f>
        <v>0</v>
      </c>
      <c r="BF16">
        <f>IF(ISNUMBER(VLOOKUP(A16,'Banffshire Partnership ot'!A:E,4,FALSE)), VLOOKUP(A16,'Banffshire Partnership ot'!A:E,4,FALSE), 0)</f>
        <v>0</v>
      </c>
      <c r="BI16" t="str">
        <f>IF(ISNUMBER(VLOOKUP(A16,'Huntly A2B service oaout'!A:E,3,FALSE)), VLOOKUP(A16,'Huntly A2B service oaout'!A:E,3,FALSE), VLOOKUP(A16,'Huntly A2B service oaout'!A:E,2,FALSE))</f>
        <v xml:space="preserve"> N/A</v>
      </c>
      <c r="BJ16" t="str">
        <f>IF(ISNUMBER(VLOOKUP(A16,'M for Moray - Buckie oaout'!A:E,3,FALSE)), VLOOKUP(A16,'M for Moray - Buckie oaout'!A:E,3,FALSE), VLOOKUP(A16,'M for Moray - Buckie oaout'!A:E,2,FALSE))</f>
        <v xml:space="preserve"> N/A</v>
      </c>
      <c r="BK16" t="str">
        <f>IF(ISNUMBER(VLOOKUP(A16,'M for Moray - Forres oaout'!A:E,3,FALSE)), VLOOKUP(A16,'M for Moray - Forres oaout'!A:E,3,FALSE), VLOOKUP(A16,'M for Moray - Forres oaout'!A:E,2,FALSE))</f>
        <v xml:space="preserve"> N/A</v>
      </c>
      <c r="BL16" t="str">
        <f>IF(ISNUMBER(VLOOKUP(A16,'M for Moray - Keith oaout'!A:E,3,FALSE)), VLOOKUP(A16,'M for Moray - Keith oaout'!A:E,3,FALSE), VLOOKUP(A16,'M for Moray - Keith oaout'!A:E,2,FALSE))</f>
        <v xml:space="preserve"> N/A</v>
      </c>
      <c r="BM16" t="str">
        <f>IF(ISNUMBER(VLOOKUP(A16,'M for Moray - Speyside oaout'!A:E,3,FALSE)), VLOOKUP(A16,'M for Moray - Speyside oaout'!A:E,3,FALSE), VLOOKUP(A16,'M for Moray - Speyside oaout'!A:E,2,FALSE))</f>
        <v xml:space="preserve"> N/A</v>
      </c>
      <c r="BN16" t="str">
        <f>IF(ISNUMBER(VLOOKUP(A16,'M for Moray - Elgin oaout'!A:E,3,FALSE)), VLOOKUP(A16,'M for Moray - Elgin oaout'!A:E,3,FALSE), VLOOKUP(A16,'M for Moray - Elgin oaout'!A:E,2,FALSE))</f>
        <v xml:space="preserve"> N/A</v>
      </c>
      <c r="BO16" t="str">
        <f>IF(ISNUMBER(VLOOKUP(A16,'Banffshire Partnership oaout'!A:E,3,FALSE)), VLOOKUP(A16,'Banffshire Partnership oaout'!A:E,3,FALSE), VLOOKUP(A16,'Banffshire Partnership oaout'!A:E,2,FALSE))</f>
        <v xml:space="preserve"> N/A</v>
      </c>
      <c r="BQ16" t="str">
        <f>IF(ISNUMBER(VLOOKUP(A16,'Huntly A2B service oawut'!A:E,3,FALSE)), VLOOKUP(A16,'Huntly A2B service oawut'!A:E,3,FALSE), VLOOKUP(A16,'Huntly A2B service oawut'!A:E,2,FALSE))</f>
        <v xml:space="preserve"> N/A</v>
      </c>
      <c r="BR16" t="str">
        <f>IF(ISNUMBER(VLOOKUP(A16,'M for Moray - Buckie oawut'!A:E,3,FALSE)), VLOOKUP(A16,'M for Moray - Buckie oawut'!A:E,3,FALSE), VLOOKUP(A16,'M for Moray - Buckie oawut'!A:E,2,FALSE))</f>
        <v xml:space="preserve"> N/A</v>
      </c>
      <c r="BS16" t="str">
        <f>IF(ISNUMBER(VLOOKUP(A16,'M for Moray - Forres oawut'!A:E,3,FALSE)), VLOOKUP(A16,'M for Moray - Forres oawut'!A:E,3,FALSE), VLOOKUP(A16,'M for Moray - Forres oawut'!A:E,2,FALSE))</f>
        <v xml:space="preserve"> N/A</v>
      </c>
      <c r="BT16" t="str">
        <f>IF(ISNUMBER(VLOOKUP(A16,'M for Moray - Keith oawut'!A:E,3,FALSE)), VLOOKUP(A16,'M for Moray - Keith oawut'!A:E,3,FALSE), VLOOKUP(A16,'M for Moray - Keith oawut'!A:E,2,FALSE))</f>
        <v xml:space="preserve"> N/A</v>
      </c>
      <c r="BU16" t="str">
        <f>IF(ISNUMBER(VLOOKUP(A16,'M for Moray - Speyside oawut'!A:E,3,FALSE)), VLOOKUP(A16,'M for Moray - Speyside oawut'!A:E,3,FALSE), VLOOKUP(A16,'M for Moray - Speyside oawut'!A:E,2,FALSE))</f>
        <v xml:space="preserve"> N/A</v>
      </c>
      <c r="BV16" t="str">
        <f>IF(ISNUMBER(VLOOKUP(A16,'M for Moray - Elgin oawut'!A:E,3,FALSE)), VLOOKUP(A16,'M for Moray - Elgin oawut'!A:E,3,FALSE), VLOOKUP(A16,'M for Moray - Elgin oawut'!A:E,2,FALSE))</f>
        <v xml:space="preserve"> N/A</v>
      </c>
      <c r="BW16">
        <f>IF(ISNUMBER(VLOOKUP(A16,'Banffshire Partnership oawut'!A:E,3,FALSE)), VLOOKUP(A16,'Banffshire Partnership oawut'!A:E,3,FALSE), VLOOKUP(A16,'Banffshire Partnership oawut'!A:E,2,FALSE))</f>
        <v>1.2</v>
      </c>
      <c r="BZ16">
        <f>IF(ISNUMBER(VLOOKUP(A16,'Huntly A2B service ot'!A:E,3,FALSE)), VLOOKUP(A16,'Huntly A2B service ot'!A:E,3,FALSE), VLOOKUP(A16,'Huntly A2B service ot'!A:E,2,FALSE))</f>
        <v>0</v>
      </c>
      <c r="CA16">
        <f>IF(ISNUMBER(VLOOKUP(A16,'M for Moray - Buckie ot'!A:E,3,FALSE)), VLOOKUP(A16,'M for Moray - Buckie ot'!A:E,3,FALSE), VLOOKUP(A16,'M for Moray - Buckie ot'!A:E,2,FALSE))</f>
        <v>0</v>
      </c>
      <c r="CB16">
        <f>IF(ISNUMBER(VLOOKUP(A16,'M for Moray - Forres ot'!A:E,3,FALSE)), VLOOKUP(A16,'M for Moray - Forres ot'!A:E,3,FALSE), VLOOKUP(A16,'M for Moray - Forres ot'!A:E,2,FALSE))</f>
        <v>0</v>
      </c>
      <c r="CC16">
        <f>IF(ISNUMBER(VLOOKUP(A16,'M for Moray - Keith ot'!A:E,3,FALSE)), VLOOKUP(A16,'M for Moray - Keith ot'!A:E,3,FALSE), VLOOKUP(A16,'M for Moray - Keith ot'!A:E,2,FALSE))</f>
        <v>0</v>
      </c>
      <c r="CD16">
        <f>IF(ISNUMBER(VLOOKUP(A16,'M for Moray - Speyside ot'!A:E,3,FALSE)), VLOOKUP(A16,'M for Moray - Speyside ot'!A:E,3,FALSE), VLOOKUP(A16,'M for Moray - Speyside ot'!A:E,2,FALSE))</f>
        <v>0</v>
      </c>
      <c r="CE16">
        <f>IF(ISNUMBER(VLOOKUP(A16,'M for Moray - Elgin ot'!A:E,3,FALSE)), VLOOKUP(A16,'M for Moray - Elgin ot'!A:E,3,FALSE), VLOOKUP(A16,'M for Moray - Elgin ot'!A:E,2,FALSE))</f>
        <v>0</v>
      </c>
      <c r="CF16">
        <f>IF(ISNUMBER(VLOOKUP(A16,'Banffshire Partnership ot'!A:E,3,FALSE)), VLOOKUP(A16,'Banffshire Partnership ot'!A:E,3,FALSE), VLOOKUP(A16,'Banffshire Partnership ot'!A:E,2,FALSE))</f>
        <v>0</v>
      </c>
    </row>
    <row r="17" spans="1:84">
      <c r="A17" t="s">
        <v>275</v>
      </c>
      <c r="B17" t="str">
        <f t="shared" si="28"/>
        <v>Banffshire Partnership</v>
      </c>
      <c r="C17">
        <f t="shared" si="0"/>
        <v>4.0999999999999996</v>
      </c>
      <c r="D17">
        <f t="shared" si="1"/>
        <v>4</v>
      </c>
      <c r="E17">
        <f t="shared" si="2"/>
        <v>0</v>
      </c>
      <c r="F17">
        <f t="shared" si="3"/>
        <v>1.2</v>
      </c>
      <c r="G17" s="18">
        <f t="shared" si="4"/>
        <v>0</v>
      </c>
      <c r="H17">
        <f t="shared" si="6"/>
        <v>0</v>
      </c>
      <c r="I17">
        <v>9</v>
      </c>
      <c r="J17">
        <f t="shared" si="7"/>
        <v>18.599999999999998</v>
      </c>
      <c r="K17">
        <f t="shared" si="8"/>
        <v>8.1</v>
      </c>
      <c r="L17">
        <f t="shared" si="9"/>
        <v>1</v>
      </c>
      <c r="M17">
        <f t="shared" si="10"/>
        <v>1</v>
      </c>
      <c r="N17">
        <f t="shared" si="11"/>
        <v>10.499999999999998</v>
      </c>
      <c r="O17">
        <f t="shared" si="12"/>
        <v>10.499999999999998</v>
      </c>
      <c r="P17">
        <f t="shared" si="13"/>
        <v>4</v>
      </c>
      <c r="Q17">
        <f t="shared" si="14"/>
        <v>4</v>
      </c>
      <c r="S17">
        <f t="shared" si="15"/>
        <v>24.5</v>
      </c>
      <c r="T17">
        <f t="shared" si="16"/>
        <v>34.549999999999997</v>
      </c>
      <c r="U17">
        <f t="shared" si="17"/>
        <v>93.05</v>
      </c>
      <c r="V17">
        <f t="shared" si="18"/>
        <v>25.55</v>
      </c>
      <c r="W17">
        <f t="shared" si="19"/>
        <v>55.55</v>
      </c>
      <c r="X17">
        <f t="shared" si="20"/>
        <v>60.05</v>
      </c>
      <c r="Y17">
        <f t="shared" si="21"/>
        <v>8.1</v>
      </c>
      <c r="AA17">
        <v>0</v>
      </c>
      <c r="AB17">
        <f t="shared" si="22"/>
        <v>5.05</v>
      </c>
      <c r="AC17">
        <f t="shared" si="23"/>
        <v>5.05</v>
      </c>
      <c r="AD17">
        <f t="shared" si="24"/>
        <v>5.05</v>
      </c>
      <c r="AE17">
        <f t="shared" si="25"/>
        <v>5.05</v>
      </c>
      <c r="AF17">
        <f t="shared" si="26"/>
        <v>5.05</v>
      </c>
      <c r="AG17">
        <f t="shared" si="27"/>
        <v>4.0999999999999996</v>
      </c>
      <c r="AJ17">
        <f>IF(ISNUMBER(VLOOKUP(A17,'Huntly A2B service oaout'!A:E,5,FALSE)), VLOOKUP(A17,'Huntly A2B service oaout'!A:E,5,FALSE), VLOOKUP(A17,'Huntly A2B service oaout'!A:E,2,FALSE))</f>
        <v>20</v>
      </c>
      <c r="AK17">
        <f>IF(ISNUMBER(VLOOKUP(A17,'M for Moray - Buckie oaout'!A:E,5,FALSE)), VLOOKUP(A17,'M for Moray - Buckie oaout'!A:E,5,FALSE), VLOOKUP(A17,'M for Moray - Buckie oaout'!A:E,2,FALSE))</f>
        <v>25</v>
      </c>
      <c r="AL17">
        <f>IF(ISNUMBER(VLOOKUP(A17,'M for Moray - Forres oaout'!A:E,5,FALSE)), VLOOKUP(A17,'M for Moray - Forres oaout'!A:E,5,FALSE), VLOOKUP(A17,'M for Moray - Forres oaout'!A:E,2,FALSE))</f>
        <v>83.5</v>
      </c>
      <c r="AM17">
        <f>IF(ISNUMBER(VLOOKUP(A17,'M for Moray - Keith oaout'!A:E,5,FALSE)), VLOOKUP(A17,'M for Moray - Keith oaout'!A:E,5,FALSE), VLOOKUP(A17,'M for Moray - Keith oaout'!A:E,2,FALSE))</f>
        <v>16</v>
      </c>
      <c r="AN17">
        <f>IF(ISNUMBER(VLOOKUP(A17,'M for Moray - Speyside oaout'!A:E,5,FALSE)), VLOOKUP(A17,'M for Moray - Speyside oaout'!A:E,5,FALSE), VLOOKUP(A17,'M for Moray - Speyside oaout'!A:E,2,FALSE))</f>
        <v>46</v>
      </c>
      <c r="AO17">
        <f>IF(ISNUMBER(VLOOKUP(A17,'M for Moray - Elgin oaout'!A:E,5,FALSE)), VLOOKUP(A17,'M for Moray - Elgin oaout'!A:E,5,FALSE), VLOOKUP(A17,'M for Moray - Elgin oaout'!A:E,2,FALSE))</f>
        <v>50.5</v>
      </c>
      <c r="AP17" t="str">
        <f>IF(ISNUMBER(VLOOKUP(A17,'Banffshire Partnership oaout'!A:E,5,FALSE)), VLOOKUP(A17,'Banffshire Partnership oaout'!A:E,5,FALSE), VLOOKUP(A17,'Banffshire Partnership oaout'!A:E,2,FALSE))</f>
        <v xml:space="preserve"> N/A</v>
      </c>
      <c r="AR17">
        <f>IF(ISNUMBER(VLOOKUP(A17,'Huntly A2B service oawut'!A:E,5,FALSE)), VLOOKUP(A17,'Huntly A2B service oawut'!A:E,5,FALSE), 1000)</f>
        <v>1000</v>
      </c>
      <c r="AS17">
        <f>IF(ISNUMBER(VLOOKUP(A17,'M for Moray - Buckie oawut'!A:E,5,FALSE)), VLOOKUP(A17,'M for Moray - Buckie oawut'!A:E,5,FALSE), 1000)</f>
        <v>1000</v>
      </c>
      <c r="AT17">
        <f>IF(ISNUMBER(VLOOKUP(A17,'M for Moray - Forres oawut'!A:E,5,FALSE)), VLOOKUP(A17,'M for Moray - Forres oawut'!A:E,5,FALSE), 1000)</f>
        <v>1000</v>
      </c>
      <c r="AU17">
        <f>IF(ISNUMBER(VLOOKUP(A17,'M for Moray - Keith oawut'!A:E,5,FALSE)), VLOOKUP(A17,'M for Moray - Keith oawut'!A:E,5,FALSE), 1000)</f>
        <v>1000</v>
      </c>
      <c r="AV17">
        <f>IF(ISNUMBER(VLOOKUP(A17,'M for Moray - Speyside oawut'!A:E,5,FALSE)), VLOOKUP(A17,'M for Moray - Speyside oawut'!A:E,5,FALSE), 1000)</f>
        <v>1000</v>
      </c>
      <c r="AW17">
        <f>IF(ISNUMBER(VLOOKUP(A17,'M for Moray - Elgin oawut'!A:E,5,FALSE)), VLOOKUP(A17,'M for Moray - Elgin oawut'!A:E,5,FALSE), 1000)</f>
        <v>1000</v>
      </c>
      <c r="AX17">
        <f>IF(ISNUMBER(VLOOKUP(A17,'Banffshire Partnership oawut'!A:E,5,FALSE)), VLOOKUP(A17,'Banffshire Partnership oawut'!A:E,5,FALSE), 1000)</f>
        <v>4</v>
      </c>
      <c r="AZ17">
        <f>IF(ISNUMBER(VLOOKUP(A17,'Huntly A2B service ot'!A:E,4,FALSE)), VLOOKUP(A17,'Huntly A2B service ot'!A:E,4,FALSE), 0)</f>
        <v>4.5</v>
      </c>
      <c r="BA17">
        <f>IF(ISNUMBER(VLOOKUP(A17,'M for Moray - Buckie ot'!A:E,4,FALSE)), VLOOKUP(A17,'M for Moray - Buckie ot'!A:E,4,FALSE), 0)</f>
        <v>4.5</v>
      </c>
      <c r="BB17">
        <f>IF(ISNUMBER(VLOOKUP(A17,'M for Moray - Forres ot'!A:E,4,FALSE)), VLOOKUP(A17,'M for Moray - Forres ot'!A:E,4,FALSE), 0)</f>
        <v>4.5</v>
      </c>
      <c r="BC17">
        <f>IF(ISNUMBER(VLOOKUP(A17,'M for Moray - Keith ot'!A:E,4,FALSE)), VLOOKUP(A17,'M for Moray - Keith ot'!A:E,4,FALSE), 0)</f>
        <v>4.5</v>
      </c>
      <c r="BD17">
        <f>IF(ISNUMBER(VLOOKUP(A17,'M for Moray - Speyside ot'!A:E,4,FALSE)), VLOOKUP(A17,'M for Moray - Speyside ot'!A:E,4,FALSE), 0)</f>
        <v>4.5</v>
      </c>
      <c r="BE17">
        <f>IF(ISNUMBER(VLOOKUP(A17,'M for Moray - Elgin ot'!A:E,4,FALSE)), VLOOKUP(A17,'M for Moray - Elgin ot'!A:E,4,FALSE), 0)</f>
        <v>4.5</v>
      </c>
      <c r="BF17">
        <f>IF(ISNUMBER(VLOOKUP(A17,'Banffshire Partnership ot'!A:E,4,FALSE)), VLOOKUP(A17,'Banffshire Partnership ot'!A:E,4,FALSE), 0)</f>
        <v>0</v>
      </c>
      <c r="BI17">
        <f>IF(ISNUMBER(VLOOKUP(A17,'Huntly A2B service oaout'!A:E,3,FALSE)), VLOOKUP(A17,'Huntly A2B service oaout'!A:E,3,FALSE), VLOOKUP(A17,'Huntly A2B service oaout'!A:E,2,FALSE))</f>
        <v>12.4</v>
      </c>
      <c r="BJ17">
        <f>IF(ISNUMBER(VLOOKUP(A17,'M for Moray - Buckie oaout'!A:E,3,FALSE)), VLOOKUP(A17,'M for Moray - Buckie oaout'!A:E,3,FALSE), VLOOKUP(A17,'M for Moray - Buckie oaout'!A:E,2,FALSE))</f>
        <v>13.3</v>
      </c>
      <c r="BK17">
        <f>IF(ISNUMBER(VLOOKUP(A17,'M for Moray - Forres oaout'!A:E,3,FALSE)), VLOOKUP(A17,'M for Moray - Forres oaout'!A:E,3,FALSE), VLOOKUP(A17,'M for Moray - Forres oaout'!A:E,2,FALSE))</f>
        <v>34.4</v>
      </c>
      <c r="BL17">
        <f>IF(ISNUMBER(VLOOKUP(A17,'M for Moray - Keith oaout'!A:E,3,FALSE)), VLOOKUP(A17,'M for Moray - Keith oaout'!A:E,3,FALSE), VLOOKUP(A17,'M for Moray - Keith oaout'!A:E,2,FALSE))</f>
        <v>9.6999999999999993</v>
      </c>
      <c r="BM17">
        <f>IF(ISNUMBER(VLOOKUP(A17,'M for Moray - Speyside oaout'!A:E,3,FALSE)), VLOOKUP(A17,'M for Moray - Speyside oaout'!A:E,3,FALSE), VLOOKUP(A17,'M for Moray - Speyside oaout'!A:E,2,FALSE))</f>
        <v>22.8</v>
      </c>
      <c r="BN17">
        <f>IF(ISNUMBER(VLOOKUP(A17,'M for Moray - Elgin oaout'!A:E,3,FALSE)), VLOOKUP(A17,'M for Moray - Elgin oaout'!A:E,3,FALSE), VLOOKUP(A17,'M for Moray - Elgin oaout'!A:E,2,FALSE))</f>
        <v>23.6</v>
      </c>
      <c r="BO17" t="str">
        <f>IF(ISNUMBER(VLOOKUP(A17,'Banffshire Partnership oaout'!A:E,3,FALSE)), VLOOKUP(A17,'Banffshire Partnership oaout'!A:E,3,FALSE), VLOOKUP(A17,'Banffshire Partnership oaout'!A:E,2,FALSE))</f>
        <v xml:space="preserve"> N/A</v>
      </c>
      <c r="BQ17" t="str">
        <f>IF(ISNUMBER(VLOOKUP(A17,'Huntly A2B service oawut'!A:E,3,FALSE)), VLOOKUP(A17,'Huntly A2B service oawut'!A:E,3,FALSE), VLOOKUP(A17,'Huntly A2B service oawut'!A:E,2,FALSE))</f>
        <v xml:space="preserve"> N/A</v>
      </c>
      <c r="BR17" t="str">
        <f>IF(ISNUMBER(VLOOKUP(A17,'M for Moray - Buckie oawut'!A:E,3,FALSE)), VLOOKUP(A17,'M for Moray - Buckie oawut'!A:E,3,FALSE), VLOOKUP(A17,'M for Moray - Buckie oawut'!A:E,2,FALSE))</f>
        <v xml:space="preserve"> N/A</v>
      </c>
      <c r="BS17" t="str">
        <f>IF(ISNUMBER(VLOOKUP(A17,'M for Moray - Forres oawut'!A:E,3,FALSE)), VLOOKUP(A17,'M for Moray - Forres oawut'!A:E,3,FALSE), VLOOKUP(A17,'M for Moray - Forres oawut'!A:E,2,FALSE))</f>
        <v xml:space="preserve"> N/A</v>
      </c>
      <c r="BT17" t="str">
        <f>IF(ISNUMBER(VLOOKUP(A17,'M for Moray - Keith oawut'!A:E,3,FALSE)), VLOOKUP(A17,'M for Moray - Keith oawut'!A:E,3,FALSE), VLOOKUP(A17,'M for Moray - Keith oawut'!A:E,2,FALSE))</f>
        <v xml:space="preserve"> N/A</v>
      </c>
      <c r="BU17" t="str">
        <f>IF(ISNUMBER(VLOOKUP(A17,'M for Moray - Speyside oawut'!A:E,3,FALSE)), VLOOKUP(A17,'M for Moray - Speyside oawut'!A:E,3,FALSE), VLOOKUP(A17,'M for Moray - Speyside oawut'!A:E,2,FALSE))</f>
        <v xml:space="preserve"> N/A</v>
      </c>
      <c r="BV17" t="str">
        <f>IF(ISNUMBER(VLOOKUP(A17,'M for Moray - Elgin oawut'!A:E,3,FALSE)), VLOOKUP(A17,'M for Moray - Elgin oawut'!A:E,3,FALSE), VLOOKUP(A17,'M for Moray - Elgin oawut'!A:E,2,FALSE))</f>
        <v xml:space="preserve"> N/A</v>
      </c>
      <c r="BW17">
        <f>IF(ISNUMBER(VLOOKUP(A17,'Banffshire Partnership oawut'!A:E,3,FALSE)), VLOOKUP(A17,'Banffshire Partnership oawut'!A:E,3,FALSE), VLOOKUP(A17,'Banffshire Partnership oawut'!A:E,2,FALSE))</f>
        <v>1.2</v>
      </c>
      <c r="BZ17">
        <f>IF(ISNUMBER(VLOOKUP(A17,'Huntly A2B service ot'!A:E,3,FALSE)), VLOOKUP(A17,'Huntly A2B service ot'!A:E,3,FALSE), VLOOKUP(A17,'Huntly A2B service ot'!A:E,2,FALSE))</f>
        <v>30</v>
      </c>
      <c r="CA17">
        <f>IF(ISNUMBER(VLOOKUP(A17,'M for Moray - Buckie ot'!A:E,3,FALSE)), VLOOKUP(A17,'M for Moray - Buckie ot'!A:E,3,FALSE), VLOOKUP(A17,'M for Moray - Buckie ot'!A:E,2,FALSE))</f>
        <v>30</v>
      </c>
      <c r="CB17">
        <f>IF(ISNUMBER(VLOOKUP(A17,'M for Moray - Forres ot'!A:E,3,FALSE)), VLOOKUP(A17,'M for Moray - Forres ot'!A:E,3,FALSE), VLOOKUP(A17,'M for Moray - Forres ot'!A:E,2,FALSE))</f>
        <v>30</v>
      </c>
      <c r="CC17">
        <f>IF(ISNUMBER(VLOOKUP(A17,'M for Moray - Keith ot'!A:E,3,FALSE)), VLOOKUP(A17,'M for Moray - Keith ot'!A:E,3,FALSE), VLOOKUP(A17,'M for Moray - Keith ot'!A:E,2,FALSE))</f>
        <v>30</v>
      </c>
      <c r="CD17">
        <f>IF(ISNUMBER(VLOOKUP(A17,'M for Moray - Speyside ot'!A:E,3,FALSE)), VLOOKUP(A17,'M for Moray - Speyside ot'!A:E,3,FALSE), VLOOKUP(A17,'M for Moray - Speyside ot'!A:E,2,FALSE))</f>
        <v>30</v>
      </c>
      <c r="CE17">
        <f>IF(ISNUMBER(VLOOKUP(A17,'M for Moray - Elgin ot'!A:E,3,FALSE)), VLOOKUP(A17,'M for Moray - Elgin ot'!A:E,3,FALSE), VLOOKUP(A17,'M for Moray - Elgin ot'!A:E,2,FALSE))</f>
        <v>30</v>
      </c>
      <c r="CF17">
        <f>IF(ISNUMBER(VLOOKUP(A17,'Banffshire Partnership ot'!A:E,3,FALSE)), VLOOKUP(A17,'Banffshire Partnership ot'!A:E,3,FALSE), VLOOKUP(A17,'Banffshire Partnership ot'!A:E,2,FALSE))</f>
        <v>0</v>
      </c>
    </row>
    <row r="18" spans="1:84">
      <c r="A18" t="s">
        <v>276</v>
      </c>
      <c r="B18" t="str">
        <f t="shared" si="28"/>
        <v>M for Moray - Keith service</v>
      </c>
      <c r="C18">
        <f t="shared" si="0"/>
        <v>7.1</v>
      </c>
      <c r="D18">
        <f t="shared" si="1"/>
        <v>13</v>
      </c>
      <c r="E18">
        <f t="shared" si="2"/>
        <v>4.5</v>
      </c>
      <c r="F18">
        <f t="shared" si="3"/>
        <v>9.1</v>
      </c>
      <c r="G18" s="18">
        <f t="shared" si="4"/>
        <v>0.5</v>
      </c>
      <c r="H18">
        <f t="shared" si="6"/>
        <v>18.2</v>
      </c>
      <c r="I18">
        <v>31.6</v>
      </c>
      <c r="J18">
        <f t="shared" si="7"/>
        <v>59.28</v>
      </c>
      <c r="K18">
        <f t="shared" si="8"/>
        <v>24.6</v>
      </c>
      <c r="L18">
        <f t="shared" si="9"/>
        <v>1</v>
      </c>
      <c r="M18">
        <f t="shared" si="10"/>
        <v>1</v>
      </c>
      <c r="N18">
        <f t="shared" si="11"/>
        <v>34.68</v>
      </c>
      <c r="O18">
        <f t="shared" si="12"/>
        <v>34.68</v>
      </c>
      <c r="P18">
        <f t="shared" si="13"/>
        <v>17.5</v>
      </c>
      <c r="Q18">
        <f t="shared" si="14"/>
        <v>17.5</v>
      </c>
      <c r="S18">
        <f t="shared" si="15"/>
        <v>28.5</v>
      </c>
      <c r="T18">
        <f t="shared" si="16"/>
        <v>1007.1</v>
      </c>
      <c r="U18">
        <f t="shared" si="17"/>
        <v>45.6</v>
      </c>
      <c r="V18">
        <f t="shared" si="18"/>
        <v>24.6</v>
      </c>
      <c r="W18">
        <f t="shared" si="19"/>
        <v>32.6</v>
      </c>
      <c r="X18">
        <f t="shared" si="20"/>
        <v>26.6</v>
      </c>
      <c r="Y18">
        <f t="shared" si="21"/>
        <v>35.25</v>
      </c>
      <c r="AA18">
        <v>0</v>
      </c>
      <c r="AB18">
        <f t="shared" si="22"/>
        <v>7.1</v>
      </c>
      <c r="AC18">
        <f t="shared" si="23"/>
        <v>7.1</v>
      </c>
      <c r="AD18">
        <f t="shared" si="24"/>
        <v>7.1</v>
      </c>
      <c r="AE18">
        <f t="shared" si="25"/>
        <v>7.1</v>
      </c>
      <c r="AF18">
        <f t="shared" si="26"/>
        <v>7.1</v>
      </c>
      <c r="AG18">
        <f t="shared" si="27"/>
        <v>5.5</v>
      </c>
      <c r="AJ18">
        <f>IF(ISNUMBER(VLOOKUP(A18,'Huntly A2B service oaout'!A:E,5,FALSE)), VLOOKUP(A18,'Huntly A2B service oaout'!A:E,5,FALSE), VLOOKUP(A18,'Huntly A2B service oaout'!A:E,2,FALSE))</f>
        <v>24</v>
      </c>
      <c r="AK18" t="str">
        <f>IF(ISNUMBER(VLOOKUP(A18,'M for Moray - Buckie oaout'!A:E,5,FALSE)), VLOOKUP(A18,'M for Moray - Buckie oaout'!A:E,5,FALSE), VLOOKUP(A18,'M for Moray - Buckie oaout'!A:E,2,FALSE))</f>
        <v xml:space="preserve"> not possible</v>
      </c>
      <c r="AL18">
        <f>IF(ISNUMBER(VLOOKUP(A18,'M for Moray - Forres oaout'!A:E,5,FALSE)), VLOOKUP(A18,'M for Moray - Forres oaout'!A:E,5,FALSE), VLOOKUP(A18,'M for Moray - Forres oaout'!A:E,2,FALSE))</f>
        <v>34</v>
      </c>
      <c r="AM18">
        <f>IF(ISNUMBER(VLOOKUP(A18,'M for Moray - Keith oaout'!A:E,5,FALSE)), VLOOKUP(A18,'M for Moray - Keith oaout'!A:E,5,FALSE), VLOOKUP(A18,'M for Moray - Keith oaout'!A:E,2,FALSE))</f>
        <v>13</v>
      </c>
      <c r="AN18">
        <f>IF(ISNUMBER(VLOOKUP(A18,'M for Moray - Speyside oaout'!A:E,5,FALSE)), VLOOKUP(A18,'M for Moray - Speyside oaout'!A:E,5,FALSE), VLOOKUP(A18,'M for Moray - Speyside oaout'!A:E,2,FALSE))</f>
        <v>21</v>
      </c>
      <c r="AO18">
        <f>IF(ISNUMBER(VLOOKUP(A18,'M for Moray - Elgin oaout'!A:E,5,FALSE)), VLOOKUP(A18,'M for Moray - Elgin oaout'!A:E,5,FALSE), VLOOKUP(A18,'M for Moray - Elgin oaout'!A:E,2,FALSE))</f>
        <v>15</v>
      </c>
      <c r="AP18" t="str">
        <f>IF(ISNUMBER(VLOOKUP(A18,'Banffshire Partnership oaout'!A:E,5,FALSE)), VLOOKUP(A18,'Banffshire Partnership oaout'!A:E,5,FALSE), VLOOKUP(A18,'Banffshire Partnership oaout'!A:E,2,FALSE))</f>
        <v xml:space="preserve"> N/A</v>
      </c>
      <c r="AR18">
        <f>IF(ISNUMBER(VLOOKUP(A18,'Huntly A2B service oawut'!A:E,5,FALSE)), VLOOKUP(A18,'Huntly A2B service oawut'!A:E,5,FALSE), 1000)</f>
        <v>1000</v>
      </c>
      <c r="AS18">
        <f>IF(ISNUMBER(VLOOKUP(A18,'M for Moray - Buckie oawut'!A:E,5,FALSE)), VLOOKUP(A18,'M for Moray - Buckie oawut'!A:E,5,FALSE), 1000)</f>
        <v>1000</v>
      </c>
      <c r="AT18">
        <f>IF(ISNUMBER(VLOOKUP(A18,'M for Moray - Forres oawut'!A:E,5,FALSE)), VLOOKUP(A18,'M for Moray - Forres oawut'!A:E,5,FALSE), 1000)</f>
        <v>1000</v>
      </c>
      <c r="AU18">
        <f>IF(ISNUMBER(VLOOKUP(A18,'M for Moray - Keith oawut'!A:E,5,FALSE)), VLOOKUP(A18,'M for Moray - Keith oawut'!A:E,5,FALSE), 1000)</f>
        <v>1000</v>
      </c>
      <c r="AV18">
        <f>IF(ISNUMBER(VLOOKUP(A18,'M for Moray - Speyside oawut'!A:E,5,FALSE)), VLOOKUP(A18,'M for Moray - Speyside oawut'!A:E,5,FALSE), 1000)</f>
        <v>1000</v>
      </c>
      <c r="AW18">
        <f>IF(ISNUMBER(VLOOKUP(A18,'M for Moray - Elgin oawut'!A:E,5,FALSE)), VLOOKUP(A18,'M for Moray - Elgin oawut'!A:E,5,FALSE), 1000)</f>
        <v>1000</v>
      </c>
      <c r="AX18">
        <f>IF(ISNUMBER(VLOOKUP(A18,'Banffshire Partnership oawut'!A:E,5,FALSE)), VLOOKUP(A18,'Banffshire Partnership oawut'!A:E,5,FALSE), 1000)</f>
        <v>29.75</v>
      </c>
      <c r="AZ18">
        <f>IF(ISNUMBER(VLOOKUP(A18,'Huntly A2B service ot'!A:E,4,FALSE)), VLOOKUP(A18,'Huntly A2B service ot'!A:E,4,FALSE), 0)</f>
        <v>4.5</v>
      </c>
      <c r="BA18">
        <f>IF(ISNUMBER(VLOOKUP(A18,'M for Moray - Buckie ot'!A:E,4,FALSE)), VLOOKUP(A18,'M for Moray - Buckie ot'!A:E,4,FALSE), 0)</f>
        <v>0</v>
      </c>
      <c r="BB18">
        <f>IF(ISNUMBER(VLOOKUP(A18,'M for Moray - Forres ot'!A:E,4,FALSE)), VLOOKUP(A18,'M for Moray - Forres ot'!A:E,4,FALSE), 0)</f>
        <v>4.5</v>
      </c>
      <c r="BC18">
        <f>IF(ISNUMBER(VLOOKUP(A18,'M for Moray - Keith ot'!A:E,4,FALSE)), VLOOKUP(A18,'M for Moray - Keith ot'!A:E,4,FALSE), 0)</f>
        <v>4.5</v>
      </c>
      <c r="BD18">
        <f>IF(ISNUMBER(VLOOKUP(A18,'M for Moray - Speyside ot'!A:E,4,FALSE)), VLOOKUP(A18,'M for Moray - Speyside ot'!A:E,4,FALSE), 0)</f>
        <v>4.5</v>
      </c>
      <c r="BE18">
        <f>IF(ISNUMBER(VLOOKUP(A18,'M for Moray - Elgin ot'!A:E,4,FALSE)), VLOOKUP(A18,'M for Moray - Elgin ot'!A:E,4,FALSE), 0)</f>
        <v>4.5</v>
      </c>
      <c r="BF18">
        <f>IF(ISNUMBER(VLOOKUP(A18,'Banffshire Partnership ot'!A:E,4,FALSE)), VLOOKUP(A18,'Banffshire Partnership ot'!A:E,4,FALSE), 0)</f>
        <v>0</v>
      </c>
      <c r="BI18">
        <f>IF(ISNUMBER(VLOOKUP(A18,'Huntly A2B service oaout'!A:E,3,FALSE)), VLOOKUP(A18,'Huntly A2B service oaout'!A:E,3,FALSE), VLOOKUP(A18,'Huntly A2B service oaout'!A:E,2,FALSE))</f>
        <v>15.5</v>
      </c>
      <c r="BJ18" t="str">
        <f>IF(ISNUMBER(VLOOKUP(A18,'M for Moray - Buckie oaout'!A:E,3,FALSE)), VLOOKUP(A18,'M for Moray - Buckie oaout'!A:E,3,FALSE), VLOOKUP(A18,'M for Moray - Buckie oaout'!A:E,2,FALSE))</f>
        <v xml:space="preserve"> not possible</v>
      </c>
      <c r="BK18">
        <f>IF(ISNUMBER(VLOOKUP(A18,'M for Moray - Forres oaout'!A:E,3,FALSE)), VLOOKUP(A18,'M for Moray - Forres oaout'!A:E,3,FALSE), VLOOKUP(A18,'M for Moray - Forres oaout'!A:E,2,FALSE))</f>
        <v>25.5</v>
      </c>
      <c r="BL18">
        <f>IF(ISNUMBER(VLOOKUP(A18,'M for Moray - Keith oaout'!A:E,3,FALSE)), VLOOKUP(A18,'M for Moray - Keith oaout'!A:E,3,FALSE), VLOOKUP(A18,'M for Moray - Keith oaout'!A:E,2,FALSE))</f>
        <v>9.1</v>
      </c>
      <c r="BM18">
        <f>IF(ISNUMBER(VLOOKUP(A18,'M for Moray - Speyside oaout'!A:E,3,FALSE)), VLOOKUP(A18,'M for Moray - Speyside oaout'!A:E,3,FALSE), VLOOKUP(A18,'M for Moray - Speyside oaout'!A:E,2,FALSE))</f>
        <v>13.8</v>
      </c>
      <c r="BN18">
        <f>IF(ISNUMBER(VLOOKUP(A18,'M for Moray - Elgin oaout'!A:E,3,FALSE)), VLOOKUP(A18,'M for Moray - Elgin oaout'!A:E,3,FALSE), VLOOKUP(A18,'M for Moray - Elgin oaout'!A:E,2,FALSE))</f>
        <v>14.4</v>
      </c>
      <c r="BO18" t="str">
        <f>IF(ISNUMBER(VLOOKUP(A18,'Banffshire Partnership oaout'!A:E,3,FALSE)), VLOOKUP(A18,'Banffshire Partnership oaout'!A:E,3,FALSE), VLOOKUP(A18,'Banffshire Partnership oaout'!A:E,2,FALSE))</f>
        <v xml:space="preserve"> N/A</v>
      </c>
      <c r="BQ18" t="str">
        <f>IF(ISNUMBER(VLOOKUP(A18,'Huntly A2B service oawut'!A:E,3,FALSE)), VLOOKUP(A18,'Huntly A2B service oawut'!A:E,3,FALSE), VLOOKUP(A18,'Huntly A2B service oawut'!A:E,2,FALSE))</f>
        <v xml:space="preserve"> N/A</v>
      </c>
      <c r="BR18" t="str">
        <f>IF(ISNUMBER(VLOOKUP(A18,'M for Moray - Buckie oawut'!A:E,3,FALSE)), VLOOKUP(A18,'M for Moray - Buckie oawut'!A:E,3,FALSE), VLOOKUP(A18,'M for Moray - Buckie oawut'!A:E,2,FALSE))</f>
        <v xml:space="preserve"> N/A</v>
      </c>
      <c r="BS18" t="str">
        <f>IF(ISNUMBER(VLOOKUP(A18,'M for Moray - Forres oawut'!A:E,3,FALSE)), VLOOKUP(A18,'M for Moray - Forres oawut'!A:E,3,FALSE), VLOOKUP(A18,'M for Moray - Forres oawut'!A:E,2,FALSE))</f>
        <v xml:space="preserve"> N/A</v>
      </c>
      <c r="BT18" t="str">
        <f>IF(ISNUMBER(VLOOKUP(A18,'M for Moray - Keith oawut'!A:E,3,FALSE)), VLOOKUP(A18,'M for Moray - Keith oawut'!A:E,3,FALSE), VLOOKUP(A18,'M for Moray - Keith oawut'!A:E,2,FALSE))</f>
        <v xml:space="preserve"> N/A</v>
      </c>
      <c r="BU18" t="str">
        <f>IF(ISNUMBER(VLOOKUP(A18,'M for Moray - Speyside oawut'!A:E,3,FALSE)), VLOOKUP(A18,'M for Moray - Speyside oawut'!A:E,3,FALSE), VLOOKUP(A18,'M for Moray - Speyside oawut'!A:E,2,FALSE))</f>
        <v xml:space="preserve"> N/A</v>
      </c>
      <c r="BV18" t="str">
        <f>IF(ISNUMBER(VLOOKUP(A18,'M for Moray - Elgin oawut'!A:E,3,FALSE)), VLOOKUP(A18,'M for Moray - Elgin oawut'!A:E,3,FALSE), VLOOKUP(A18,'M for Moray - Elgin oawut'!A:E,2,FALSE))</f>
        <v xml:space="preserve"> N/A</v>
      </c>
      <c r="BW18">
        <f>IF(ISNUMBER(VLOOKUP(A18,'Banffshire Partnership oawut'!A:E,3,FALSE)), VLOOKUP(A18,'Banffshire Partnership oawut'!A:E,3,FALSE), VLOOKUP(A18,'Banffshire Partnership oawut'!A:E,2,FALSE))</f>
        <v>20.5</v>
      </c>
      <c r="BZ18">
        <f>IF(ISNUMBER(VLOOKUP(A18,'Huntly A2B service ot'!A:E,3,FALSE)), VLOOKUP(A18,'Huntly A2B service ot'!A:E,3,FALSE), VLOOKUP(A18,'Huntly A2B service ot'!A:E,2,FALSE))</f>
        <v>30</v>
      </c>
      <c r="CA18" t="str">
        <f>IF(ISNUMBER(VLOOKUP(A18,'M for Moray - Buckie ot'!A:E,3,FALSE)), VLOOKUP(A18,'M for Moray - Buckie ot'!A:E,3,FALSE), VLOOKUP(A18,'M for Moray - Buckie ot'!A:E,2,FALSE))</f>
        <v xml:space="preserve"> not possible</v>
      </c>
      <c r="CB18">
        <f>IF(ISNUMBER(VLOOKUP(A18,'M for Moray - Forres ot'!A:E,3,FALSE)), VLOOKUP(A18,'M for Moray - Forres ot'!A:E,3,FALSE), VLOOKUP(A18,'M for Moray - Forres ot'!A:E,2,FALSE))</f>
        <v>30</v>
      </c>
      <c r="CC18">
        <f>IF(ISNUMBER(VLOOKUP(A18,'M for Moray - Keith ot'!A:E,3,FALSE)), VLOOKUP(A18,'M for Moray - Keith ot'!A:E,3,FALSE), VLOOKUP(A18,'M for Moray - Keith ot'!A:E,2,FALSE))</f>
        <v>30</v>
      </c>
      <c r="CD18">
        <f>IF(ISNUMBER(VLOOKUP(A18,'M for Moray - Speyside ot'!A:E,3,FALSE)), VLOOKUP(A18,'M for Moray - Speyside ot'!A:E,3,FALSE), VLOOKUP(A18,'M for Moray - Speyside ot'!A:E,2,FALSE))</f>
        <v>30</v>
      </c>
      <c r="CE18">
        <f>IF(ISNUMBER(VLOOKUP(A18,'M for Moray - Elgin ot'!A:E,3,FALSE)), VLOOKUP(A18,'M for Moray - Elgin ot'!A:E,3,FALSE), VLOOKUP(A18,'M for Moray - Elgin ot'!A:E,2,FALSE))</f>
        <v>30</v>
      </c>
      <c r="CF18">
        <f>IF(ISNUMBER(VLOOKUP(A18,'Banffshire Partnership ot'!A:E,3,FALSE)), VLOOKUP(A18,'Banffshire Partnership ot'!A:E,3,FALSE), VLOOKUP(A18,'Banffshire Partnership ot'!A:E,2,FALSE))</f>
        <v>0</v>
      </c>
    </row>
    <row r="19" spans="1:84">
      <c r="A19" t="s">
        <v>277</v>
      </c>
      <c r="B19" t="str">
        <f t="shared" si="28"/>
        <v>M for Moray - Buckie service</v>
      </c>
      <c r="C19">
        <f t="shared" si="0"/>
        <v>7.1</v>
      </c>
      <c r="D19">
        <f t="shared" si="1"/>
        <v>13</v>
      </c>
      <c r="E19">
        <f t="shared" si="2"/>
        <v>4.5</v>
      </c>
      <c r="F19">
        <f t="shared" si="3"/>
        <v>8.9</v>
      </c>
      <c r="G19" s="18">
        <f t="shared" si="4"/>
        <v>0.5</v>
      </c>
      <c r="H19">
        <f t="shared" si="6"/>
        <v>17.8</v>
      </c>
      <c r="I19">
        <v>31.6</v>
      </c>
      <c r="J19">
        <f t="shared" si="7"/>
        <v>59.28</v>
      </c>
      <c r="K19">
        <f t="shared" si="8"/>
        <v>24.6</v>
      </c>
      <c r="L19">
        <f t="shared" si="9"/>
        <v>1</v>
      </c>
      <c r="M19">
        <f t="shared" si="10"/>
        <v>1</v>
      </c>
      <c r="N19">
        <f t="shared" si="11"/>
        <v>34.68</v>
      </c>
      <c r="O19">
        <f t="shared" si="12"/>
        <v>34.68</v>
      </c>
      <c r="P19">
        <f t="shared" si="13"/>
        <v>17.5</v>
      </c>
      <c r="Q19">
        <f t="shared" si="14"/>
        <v>17.5</v>
      </c>
      <c r="S19">
        <f t="shared" si="15"/>
        <v>28.5</v>
      </c>
      <c r="T19">
        <f t="shared" si="16"/>
        <v>24.6</v>
      </c>
      <c r="U19">
        <f t="shared" si="17"/>
        <v>45.6</v>
      </c>
      <c r="V19">
        <f t="shared" si="18"/>
        <v>24.6</v>
      </c>
      <c r="W19">
        <f t="shared" si="19"/>
        <v>32.6</v>
      </c>
      <c r="X19">
        <f t="shared" si="20"/>
        <v>26.6</v>
      </c>
      <c r="Y19">
        <f t="shared" si="21"/>
        <v>35.25</v>
      </c>
      <c r="AA19">
        <v>0</v>
      </c>
      <c r="AB19">
        <f t="shared" si="22"/>
        <v>7.1</v>
      </c>
      <c r="AC19">
        <f t="shared" si="23"/>
        <v>7.1</v>
      </c>
      <c r="AD19">
        <f t="shared" si="24"/>
        <v>7.1</v>
      </c>
      <c r="AE19">
        <f t="shared" si="25"/>
        <v>7.1</v>
      </c>
      <c r="AF19">
        <f t="shared" si="26"/>
        <v>7.1</v>
      </c>
      <c r="AG19">
        <f t="shared" si="27"/>
        <v>5.5</v>
      </c>
      <c r="AJ19">
        <f>IF(ISNUMBER(VLOOKUP(A19,'Huntly A2B service oaout'!A:E,5,FALSE)), VLOOKUP(A19,'Huntly A2B service oaout'!A:E,5,FALSE), VLOOKUP(A19,'Huntly A2B service oaout'!A:E,2,FALSE))</f>
        <v>24</v>
      </c>
      <c r="AK19">
        <f>IF(ISNUMBER(VLOOKUP(A19,'M for Moray - Buckie oaout'!A:E,5,FALSE)), VLOOKUP(A19,'M for Moray - Buckie oaout'!A:E,5,FALSE), VLOOKUP(A19,'M for Moray - Buckie oaout'!A:E,2,FALSE))</f>
        <v>13</v>
      </c>
      <c r="AL19">
        <f>IF(ISNUMBER(VLOOKUP(A19,'M for Moray - Forres oaout'!A:E,5,FALSE)), VLOOKUP(A19,'M for Moray - Forres oaout'!A:E,5,FALSE), VLOOKUP(A19,'M for Moray - Forres oaout'!A:E,2,FALSE))</f>
        <v>34</v>
      </c>
      <c r="AM19">
        <f>IF(ISNUMBER(VLOOKUP(A19,'M for Moray - Keith oaout'!A:E,5,FALSE)), VLOOKUP(A19,'M for Moray - Keith oaout'!A:E,5,FALSE), VLOOKUP(A19,'M for Moray - Keith oaout'!A:E,2,FALSE))</f>
        <v>13</v>
      </c>
      <c r="AN19">
        <f>IF(ISNUMBER(VLOOKUP(A19,'M for Moray - Speyside oaout'!A:E,5,FALSE)), VLOOKUP(A19,'M for Moray - Speyside oaout'!A:E,5,FALSE), VLOOKUP(A19,'M for Moray - Speyside oaout'!A:E,2,FALSE))</f>
        <v>21</v>
      </c>
      <c r="AO19">
        <f>IF(ISNUMBER(VLOOKUP(A19,'M for Moray - Elgin oaout'!A:E,5,FALSE)), VLOOKUP(A19,'M for Moray - Elgin oaout'!A:E,5,FALSE), VLOOKUP(A19,'M for Moray - Elgin oaout'!A:E,2,FALSE))</f>
        <v>15</v>
      </c>
      <c r="AP19" t="str">
        <f>IF(ISNUMBER(VLOOKUP(A19,'Banffshire Partnership oaout'!A:E,5,FALSE)), VLOOKUP(A19,'Banffshire Partnership oaout'!A:E,5,FALSE), VLOOKUP(A19,'Banffshire Partnership oaout'!A:E,2,FALSE))</f>
        <v xml:space="preserve"> N/A</v>
      </c>
      <c r="AR19">
        <f>IF(ISNUMBER(VLOOKUP(A19,'Huntly A2B service oawut'!A:E,5,FALSE)), VLOOKUP(A19,'Huntly A2B service oawut'!A:E,5,FALSE), 1000)</f>
        <v>1000</v>
      </c>
      <c r="AS19">
        <f>IF(ISNUMBER(VLOOKUP(A19,'M for Moray - Buckie oawut'!A:E,5,FALSE)), VLOOKUP(A19,'M for Moray - Buckie oawut'!A:E,5,FALSE), 1000)</f>
        <v>1000</v>
      </c>
      <c r="AT19">
        <f>IF(ISNUMBER(VLOOKUP(A19,'M for Moray - Forres oawut'!A:E,5,FALSE)), VLOOKUP(A19,'M for Moray - Forres oawut'!A:E,5,FALSE), 1000)</f>
        <v>1000</v>
      </c>
      <c r="AU19">
        <f>IF(ISNUMBER(VLOOKUP(A19,'M for Moray - Keith oawut'!A:E,5,FALSE)), VLOOKUP(A19,'M for Moray - Keith oawut'!A:E,5,FALSE), 1000)</f>
        <v>1000</v>
      </c>
      <c r="AV19">
        <f>IF(ISNUMBER(VLOOKUP(A19,'M for Moray - Speyside oawut'!A:E,5,FALSE)), VLOOKUP(A19,'M for Moray - Speyside oawut'!A:E,5,FALSE), 1000)</f>
        <v>1000</v>
      </c>
      <c r="AW19">
        <f>IF(ISNUMBER(VLOOKUP(A19,'M for Moray - Elgin oawut'!A:E,5,FALSE)), VLOOKUP(A19,'M for Moray - Elgin oawut'!A:E,5,FALSE), 1000)</f>
        <v>1000</v>
      </c>
      <c r="AX19">
        <f>IF(ISNUMBER(VLOOKUP(A19,'Banffshire Partnership oawut'!A:E,5,FALSE)), VLOOKUP(A19,'Banffshire Partnership oawut'!A:E,5,FALSE), 1000)</f>
        <v>29.75</v>
      </c>
      <c r="AZ19">
        <f>IF(ISNUMBER(VLOOKUP(A19,'Huntly A2B service ot'!A:E,4,FALSE)), VLOOKUP(A19,'Huntly A2B service ot'!A:E,4,FALSE), 0)</f>
        <v>4.5</v>
      </c>
      <c r="BA19">
        <f>IF(ISNUMBER(VLOOKUP(A19,'M for Moray - Buckie ot'!A:E,4,FALSE)), VLOOKUP(A19,'M for Moray - Buckie ot'!A:E,4,FALSE), 0)</f>
        <v>4.5</v>
      </c>
      <c r="BB19">
        <f>IF(ISNUMBER(VLOOKUP(A19,'M for Moray - Forres ot'!A:E,4,FALSE)), VLOOKUP(A19,'M for Moray - Forres ot'!A:E,4,FALSE), 0)</f>
        <v>4.5</v>
      </c>
      <c r="BC19">
        <f>IF(ISNUMBER(VLOOKUP(A19,'M for Moray - Keith ot'!A:E,4,FALSE)), VLOOKUP(A19,'M for Moray - Keith ot'!A:E,4,FALSE), 0)</f>
        <v>4.5</v>
      </c>
      <c r="BD19">
        <f>IF(ISNUMBER(VLOOKUP(A19,'M for Moray - Speyside ot'!A:E,4,FALSE)), VLOOKUP(A19,'M for Moray - Speyside ot'!A:E,4,FALSE), 0)</f>
        <v>4.5</v>
      </c>
      <c r="BE19">
        <f>IF(ISNUMBER(VLOOKUP(A19,'M for Moray - Elgin ot'!A:E,4,FALSE)), VLOOKUP(A19,'M for Moray - Elgin ot'!A:E,4,FALSE), 0)</f>
        <v>4.5</v>
      </c>
      <c r="BF19">
        <f>IF(ISNUMBER(VLOOKUP(A19,'Banffshire Partnership ot'!A:E,4,FALSE)), VLOOKUP(A19,'Banffshire Partnership ot'!A:E,4,FALSE), 0)</f>
        <v>0</v>
      </c>
      <c r="BI19">
        <f>IF(ISNUMBER(VLOOKUP(A19,'Huntly A2B service oaout'!A:E,3,FALSE)), VLOOKUP(A19,'Huntly A2B service oaout'!A:E,3,FALSE), VLOOKUP(A19,'Huntly A2B service oaout'!A:E,2,FALSE))</f>
        <v>15.5</v>
      </c>
      <c r="BJ19">
        <f>IF(ISNUMBER(VLOOKUP(A19,'M for Moray - Buckie oaout'!A:E,3,FALSE)), VLOOKUP(A19,'M for Moray - Buckie oaout'!A:E,3,FALSE), VLOOKUP(A19,'M for Moray - Buckie oaout'!A:E,2,FALSE))</f>
        <v>8.9</v>
      </c>
      <c r="BK19">
        <f>IF(ISNUMBER(VLOOKUP(A19,'M for Moray - Forres oaout'!A:E,3,FALSE)), VLOOKUP(A19,'M for Moray - Forres oaout'!A:E,3,FALSE), VLOOKUP(A19,'M for Moray - Forres oaout'!A:E,2,FALSE))</f>
        <v>25.5</v>
      </c>
      <c r="BL19">
        <f>IF(ISNUMBER(VLOOKUP(A19,'M for Moray - Keith oaout'!A:E,3,FALSE)), VLOOKUP(A19,'M for Moray - Keith oaout'!A:E,3,FALSE), VLOOKUP(A19,'M for Moray - Keith oaout'!A:E,2,FALSE))</f>
        <v>9.1</v>
      </c>
      <c r="BM19">
        <f>IF(ISNUMBER(VLOOKUP(A19,'M for Moray - Speyside oaout'!A:E,3,FALSE)), VLOOKUP(A19,'M for Moray - Speyside oaout'!A:E,3,FALSE), VLOOKUP(A19,'M for Moray - Speyside oaout'!A:E,2,FALSE))</f>
        <v>13.8</v>
      </c>
      <c r="BN19">
        <f>IF(ISNUMBER(VLOOKUP(A19,'M for Moray - Elgin oaout'!A:E,3,FALSE)), VLOOKUP(A19,'M for Moray - Elgin oaout'!A:E,3,FALSE), VLOOKUP(A19,'M for Moray - Elgin oaout'!A:E,2,FALSE))</f>
        <v>14.4</v>
      </c>
      <c r="BO19" t="str">
        <f>IF(ISNUMBER(VLOOKUP(A19,'Banffshire Partnership oaout'!A:E,3,FALSE)), VLOOKUP(A19,'Banffshire Partnership oaout'!A:E,3,FALSE), VLOOKUP(A19,'Banffshire Partnership oaout'!A:E,2,FALSE))</f>
        <v xml:space="preserve"> N/A</v>
      </c>
      <c r="BQ19" t="str">
        <f>IF(ISNUMBER(VLOOKUP(A19,'Huntly A2B service oawut'!A:E,3,FALSE)), VLOOKUP(A19,'Huntly A2B service oawut'!A:E,3,FALSE), VLOOKUP(A19,'Huntly A2B service oawut'!A:E,2,FALSE))</f>
        <v xml:space="preserve"> N/A</v>
      </c>
      <c r="BR19" t="str">
        <f>IF(ISNUMBER(VLOOKUP(A19,'M for Moray - Buckie oawut'!A:E,3,FALSE)), VLOOKUP(A19,'M for Moray - Buckie oawut'!A:E,3,FALSE), VLOOKUP(A19,'M for Moray - Buckie oawut'!A:E,2,FALSE))</f>
        <v xml:space="preserve"> N/A</v>
      </c>
      <c r="BS19" t="str">
        <f>IF(ISNUMBER(VLOOKUP(A19,'M for Moray - Forres oawut'!A:E,3,FALSE)), VLOOKUP(A19,'M for Moray - Forres oawut'!A:E,3,FALSE), VLOOKUP(A19,'M for Moray - Forres oawut'!A:E,2,FALSE))</f>
        <v xml:space="preserve"> N/A</v>
      </c>
      <c r="BT19" t="str">
        <f>IF(ISNUMBER(VLOOKUP(A19,'M for Moray - Keith oawut'!A:E,3,FALSE)), VLOOKUP(A19,'M for Moray - Keith oawut'!A:E,3,FALSE), VLOOKUP(A19,'M for Moray - Keith oawut'!A:E,2,FALSE))</f>
        <v xml:space="preserve"> N/A</v>
      </c>
      <c r="BU19" t="str">
        <f>IF(ISNUMBER(VLOOKUP(A19,'M for Moray - Speyside oawut'!A:E,3,FALSE)), VLOOKUP(A19,'M for Moray - Speyside oawut'!A:E,3,FALSE), VLOOKUP(A19,'M for Moray - Speyside oawut'!A:E,2,FALSE))</f>
        <v xml:space="preserve"> N/A</v>
      </c>
      <c r="BV19" t="str">
        <f>IF(ISNUMBER(VLOOKUP(A19,'M for Moray - Elgin oawut'!A:E,3,FALSE)), VLOOKUP(A19,'M for Moray - Elgin oawut'!A:E,3,FALSE), VLOOKUP(A19,'M for Moray - Elgin oawut'!A:E,2,FALSE))</f>
        <v xml:space="preserve"> N/A</v>
      </c>
      <c r="BW19">
        <f>IF(ISNUMBER(VLOOKUP(A19,'Banffshire Partnership oawut'!A:E,3,FALSE)), VLOOKUP(A19,'Banffshire Partnership oawut'!A:E,3,FALSE), VLOOKUP(A19,'Banffshire Partnership oawut'!A:E,2,FALSE))</f>
        <v>20.5</v>
      </c>
      <c r="BZ19">
        <f>IF(ISNUMBER(VLOOKUP(A19,'Huntly A2B service ot'!A:E,3,FALSE)), VLOOKUP(A19,'Huntly A2B service ot'!A:E,3,FALSE), VLOOKUP(A19,'Huntly A2B service ot'!A:E,2,FALSE))</f>
        <v>30</v>
      </c>
      <c r="CA19">
        <f>IF(ISNUMBER(VLOOKUP(A19,'M for Moray - Buckie ot'!A:E,3,FALSE)), VLOOKUP(A19,'M for Moray - Buckie ot'!A:E,3,FALSE), VLOOKUP(A19,'M for Moray - Buckie ot'!A:E,2,FALSE))</f>
        <v>30</v>
      </c>
      <c r="CB19">
        <f>IF(ISNUMBER(VLOOKUP(A19,'M for Moray - Forres ot'!A:E,3,FALSE)), VLOOKUP(A19,'M for Moray - Forres ot'!A:E,3,FALSE), VLOOKUP(A19,'M for Moray - Forres ot'!A:E,2,FALSE))</f>
        <v>30</v>
      </c>
      <c r="CC19">
        <f>IF(ISNUMBER(VLOOKUP(A19,'M for Moray - Keith ot'!A:E,3,FALSE)), VLOOKUP(A19,'M for Moray - Keith ot'!A:E,3,FALSE), VLOOKUP(A19,'M for Moray - Keith ot'!A:E,2,FALSE))</f>
        <v>30</v>
      </c>
      <c r="CD19">
        <f>IF(ISNUMBER(VLOOKUP(A19,'M for Moray - Speyside ot'!A:E,3,FALSE)), VLOOKUP(A19,'M for Moray - Speyside ot'!A:E,3,FALSE), VLOOKUP(A19,'M for Moray - Speyside ot'!A:E,2,FALSE))</f>
        <v>30</v>
      </c>
      <c r="CE19">
        <f>IF(ISNUMBER(VLOOKUP(A19,'M for Moray - Elgin ot'!A:E,3,FALSE)), VLOOKUP(A19,'M for Moray - Elgin ot'!A:E,3,FALSE), VLOOKUP(A19,'M for Moray - Elgin ot'!A:E,2,FALSE))</f>
        <v>30</v>
      </c>
      <c r="CF19">
        <f>IF(ISNUMBER(VLOOKUP(A19,'Banffshire Partnership ot'!A:E,3,FALSE)), VLOOKUP(A19,'Banffshire Partnership ot'!A:E,3,FALSE), VLOOKUP(A19,'Banffshire Partnership ot'!A:E,2,FALSE))</f>
        <v>0</v>
      </c>
    </row>
    <row r="20" spans="1:84">
      <c r="A20" t="s">
        <v>278</v>
      </c>
      <c r="B20" t="str">
        <f t="shared" si="28"/>
        <v>M for Moray - Keith service</v>
      </c>
      <c r="C20">
        <f t="shared" si="0"/>
        <v>7.1</v>
      </c>
      <c r="D20">
        <f t="shared" si="1"/>
        <v>16</v>
      </c>
      <c r="E20">
        <f t="shared" si="2"/>
        <v>15</v>
      </c>
      <c r="F20">
        <f t="shared" si="3"/>
        <v>9.1</v>
      </c>
      <c r="G20" s="18">
        <f t="shared" si="4"/>
        <v>1.5</v>
      </c>
      <c r="H20">
        <f t="shared" si="6"/>
        <v>6.0666666666666664</v>
      </c>
      <c r="I20">
        <v>36.5</v>
      </c>
      <c r="J20">
        <f t="shared" si="7"/>
        <v>68.100000000000009</v>
      </c>
      <c r="K20">
        <f t="shared" si="8"/>
        <v>38.1</v>
      </c>
      <c r="L20">
        <f t="shared" si="9"/>
        <v>1</v>
      </c>
      <c r="M20">
        <f t="shared" si="10"/>
        <v>1</v>
      </c>
      <c r="N20">
        <f t="shared" si="11"/>
        <v>30.000000000000007</v>
      </c>
      <c r="O20">
        <f t="shared" si="12"/>
        <v>30.000000000000007</v>
      </c>
      <c r="P20">
        <f t="shared" si="13"/>
        <v>31</v>
      </c>
      <c r="Q20">
        <f t="shared" si="14"/>
        <v>31</v>
      </c>
      <c r="S20">
        <f t="shared" si="15"/>
        <v>39</v>
      </c>
      <c r="T20">
        <f t="shared" si="16"/>
        <v>1007.1</v>
      </c>
      <c r="U20">
        <f t="shared" si="17"/>
        <v>65.099999999999994</v>
      </c>
      <c r="V20">
        <f t="shared" si="18"/>
        <v>38.1</v>
      </c>
      <c r="W20">
        <f t="shared" si="19"/>
        <v>47.6</v>
      </c>
      <c r="X20">
        <f t="shared" si="20"/>
        <v>42.1</v>
      </c>
      <c r="Y20">
        <f t="shared" si="21"/>
        <v>45.25</v>
      </c>
      <c r="AA20">
        <v>0</v>
      </c>
      <c r="AB20">
        <f t="shared" si="22"/>
        <v>7.1</v>
      </c>
      <c r="AC20">
        <f t="shared" si="23"/>
        <v>7.1</v>
      </c>
      <c r="AD20">
        <f t="shared" si="24"/>
        <v>7.1</v>
      </c>
      <c r="AE20">
        <f t="shared" si="25"/>
        <v>7.1</v>
      </c>
      <c r="AF20">
        <f t="shared" si="26"/>
        <v>7.1</v>
      </c>
      <c r="AG20">
        <f t="shared" si="27"/>
        <v>5.5</v>
      </c>
      <c r="AJ20">
        <f>IF(ISNUMBER(VLOOKUP(A20,'Huntly A2B service oaout'!A:E,5,FALSE)), VLOOKUP(A20,'Huntly A2B service oaout'!A:E,5,FALSE), VLOOKUP(A20,'Huntly A2B service oaout'!A:E,2,FALSE))</f>
        <v>24</v>
      </c>
      <c r="AK20" t="str">
        <f>IF(ISNUMBER(VLOOKUP(A20,'M for Moray - Buckie oaout'!A:E,5,FALSE)), VLOOKUP(A20,'M for Moray - Buckie oaout'!A:E,5,FALSE), VLOOKUP(A20,'M for Moray - Buckie oaout'!A:E,2,FALSE))</f>
        <v xml:space="preserve"> not possible</v>
      </c>
      <c r="AL20">
        <f>IF(ISNUMBER(VLOOKUP(A20,'M for Moray - Forres oaout'!A:E,5,FALSE)), VLOOKUP(A20,'M for Moray - Forres oaout'!A:E,5,FALSE), VLOOKUP(A20,'M for Moray - Forres oaout'!A:E,2,FALSE))</f>
        <v>43</v>
      </c>
      <c r="AM20">
        <f>IF(ISNUMBER(VLOOKUP(A20,'M for Moray - Keith oaout'!A:E,5,FALSE)), VLOOKUP(A20,'M for Moray - Keith oaout'!A:E,5,FALSE), VLOOKUP(A20,'M for Moray - Keith oaout'!A:E,2,FALSE))</f>
        <v>16</v>
      </c>
      <c r="AN20">
        <f>IF(ISNUMBER(VLOOKUP(A20,'M for Moray - Speyside oaout'!A:E,5,FALSE)), VLOOKUP(A20,'M for Moray - Speyside oaout'!A:E,5,FALSE), VLOOKUP(A20,'M for Moray - Speyside oaout'!A:E,2,FALSE))</f>
        <v>27</v>
      </c>
      <c r="AO20">
        <f>IF(ISNUMBER(VLOOKUP(A20,'M for Moray - Elgin oaout'!A:E,5,FALSE)), VLOOKUP(A20,'M for Moray - Elgin oaout'!A:E,5,FALSE), VLOOKUP(A20,'M for Moray - Elgin oaout'!A:E,2,FALSE))</f>
        <v>21.5</v>
      </c>
      <c r="AP20">
        <f>IF(ISNUMBER(VLOOKUP(A20,'Banffshire Partnership oaout'!A:E,5,FALSE)), VLOOKUP(A20,'Banffshire Partnership oaout'!A:E,5,FALSE), VLOOKUP(A20,'Banffshire Partnership oaout'!A:E,2,FALSE))</f>
        <v>29.75</v>
      </c>
      <c r="AR20">
        <f>IF(ISNUMBER(VLOOKUP(A20,'Huntly A2B service oawut'!A:E,5,FALSE)), VLOOKUP(A20,'Huntly A2B service oawut'!A:E,5,FALSE), 1000)</f>
        <v>1000</v>
      </c>
      <c r="AS20">
        <f>IF(ISNUMBER(VLOOKUP(A20,'M for Moray - Buckie oawut'!A:E,5,FALSE)), VLOOKUP(A20,'M for Moray - Buckie oawut'!A:E,5,FALSE), 1000)</f>
        <v>1000</v>
      </c>
      <c r="AT20">
        <f>IF(ISNUMBER(VLOOKUP(A20,'M for Moray - Forres oawut'!A:E,5,FALSE)), VLOOKUP(A20,'M for Moray - Forres oawut'!A:E,5,FALSE), 1000)</f>
        <v>1000</v>
      </c>
      <c r="AU20">
        <f>IF(ISNUMBER(VLOOKUP(A20,'M for Moray - Keith oawut'!A:E,5,FALSE)), VLOOKUP(A20,'M for Moray - Keith oawut'!A:E,5,FALSE), 1000)</f>
        <v>1000</v>
      </c>
      <c r="AV20">
        <f>IF(ISNUMBER(VLOOKUP(A20,'M for Moray - Speyside oawut'!A:E,5,FALSE)), VLOOKUP(A20,'M for Moray - Speyside oawut'!A:E,5,FALSE), 1000)</f>
        <v>1000</v>
      </c>
      <c r="AW20">
        <f>IF(ISNUMBER(VLOOKUP(A20,'M for Moray - Elgin oawut'!A:E,5,FALSE)), VLOOKUP(A20,'M for Moray - Elgin oawut'!A:E,5,FALSE), 1000)</f>
        <v>1000</v>
      </c>
      <c r="AX20">
        <f>IF(ISNUMBER(VLOOKUP(A20,'Banffshire Partnership oawut'!A:E,5,FALSE)), VLOOKUP(A20,'Banffshire Partnership oawut'!A:E,5,FALSE), 1000)</f>
        <v>1000</v>
      </c>
      <c r="AZ20">
        <f>IF(ISNUMBER(VLOOKUP(A20,'Huntly A2B service ot'!A:E,4,FALSE)), VLOOKUP(A20,'Huntly A2B service ot'!A:E,4,FALSE), 0)</f>
        <v>15</v>
      </c>
      <c r="BA20">
        <f>IF(ISNUMBER(VLOOKUP(A20,'M for Moray - Buckie ot'!A:E,4,FALSE)), VLOOKUP(A20,'M for Moray - Buckie ot'!A:E,4,FALSE), 0)</f>
        <v>0</v>
      </c>
      <c r="BB20">
        <f>IF(ISNUMBER(VLOOKUP(A20,'M for Moray - Forres ot'!A:E,4,FALSE)), VLOOKUP(A20,'M for Moray - Forres ot'!A:E,4,FALSE), 0)</f>
        <v>15</v>
      </c>
      <c r="BC20">
        <f>IF(ISNUMBER(VLOOKUP(A20,'M for Moray - Keith ot'!A:E,4,FALSE)), VLOOKUP(A20,'M for Moray - Keith ot'!A:E,4,FALSE), 0)</f>
        <v>15</v>
      </c>
      <c r="BD20">
        <f>IF(ISNUMBER(VLOOKUP(A20,'M for Moray - Speyside ot'!A:E,4,FALSE)), VLOOKUP(A20,'M for Moray - Speyside ot'!A:E,4,FALSE), 0)</f>
        <v>13.5</v>
      </c>
      <c r="BE20">
        <f>IF(ISNUMBER(VLOOKUP(A20,'M for Moray - Elgin ot'!A:E,4,FALSE)), VLOOKUP(A20,'M for Moray - Elgin ot'!A:E,4,FALSE), 0)</f>
        <v>13.5</v>
      </c>
      <c r="BF20">
        <f>IF(ISNUMBER(VLOOKUP(A20,'Banffshire Partnership ot'!A:E,4,FALSE)), VLOOKUP(A20,'Banffshire Partnership ot'!A:E,4,FALSE), 0)</f>
        <v>10</v>
      </c>
      <c r="BI20">
        <f>IF(ISNUMBER(VLOOKUP(A20,'Huntly A2B service oaout'!A:E,3,FALSE)), VLOOKUP(A20,'Huntly A2B service oaout'!A:E,3,FALSE), VLOOKUP(A20,'Huntly A2B service oaout'!A:E,2,FALSE))</f>
        <v>15.5</v>
      </c>
      <c r="BJ20" t="str">
        <f>IF(ISNUMBER(VLOOKUP(A20,'M for Moray - Buckie oaout'!A:E,3,FALSE)), VLOOKUP(A20,'M for Moray - Buckie oaout'!A:E,3,FALSE), VLOOKUP(A20,'M for Moray - Buckie oaout'!A:E,2,FALSE))</f>
        <v xml:space="preserve"> not possible</v>
      </c>
      <c r="BK20">
        <f>IF(ISNUMBER(VLOOKUP(A20,'M for Moray - Forres oaout'!A:E,3,FALSE)), VLOOKUP(A20,'M for Moray - Forres oaout'!A:E,3,FALSE), VLOOKUP(A20,'M for Moray - Forres oaout'!A:E,2,FALSE))</f>
        <v>31.9</v>
      </c>
      <c r="BL20">
        <f>IF(ISNUMBER(VLOOKUP(A20,'M for Moray - Keith oaout'!A:E,3,FALSE)), VLOOKUP(A20,'M for Moray - Keith oaout'!A:E,3,FALSE), VLOOKUP(A20,'M for Moray - Keith oaout'!A:E,2,FALSE))</f>
        <v>9.1</v>
      </c>
      <c r="BM20">
        <f>IF(ISNUMBER(VLOOKUP(A20,'M for Moray - Speyside oaout'!A:E,3,FALSE)), VLOOKUP(A20,'M for Moray - Speyside oaout'!A:E,3,FALSE), VLOOKUP(A20,'M for Moray - Speyside oaout'!A:E,2,FALSE))</f>
        <v>19</v>
      </c>
      <c r="BN20">
        <f>IF(ISNUMBER(VLOOKUP(A20,'M for Moray - Elgin oaout'!A:E,3,FALSE)), VLOOKUP(A20,'M for Moray - Elgin oaout'!A:E,3,FALSE), VLOOKUP(A20,'M for Moray - Elgin oaout'!A:E,2,FALSE))</f>
        <v>20.9</v>
      </c>
      <c r="BO20">
        <f>IF(ISNUMBER(VLOOKUP(A20,'Banffshire Partnership oaout'!A:E,3,FALSE)), VLOOKUP(A20,'Banffshire Partnership oaout'!A:E,3,FALSE), VLOOKUP(A20,'Banffshire Partnership oaout'!A:E,2,FALSE))</f>
        <v>20.5</v>
      </c>
      <c r="BQ20" t="str">
        <f>IF(ISNUMBER(VLOOKUP(A20,'Huntly A2B service oawut'!A:E,3,FALSE)), VLOOKUP(A20,'Huntly A2B service oawut'!A:E,3,FALSE), VLOOKUP(A20,'Huntly A2B service oawut'!A:E,2,FALSE))</f>
        <v xml:space="preserve"> N/A</v>
      </c>
      <c r="BR20" t="str">
        <f>IF(ISNUMBER(VLOOKUP(A20,'M for Moray - Buckie oawut'!A:E,3,FALSE)), VLOOKUP(A20,'M for Moray - Buckie oawut'!A:E,3,FALSE), VLOOKUP(A20,'M for Moray - Buckie oawut'!A:E,2,FALSE))</f>
        <v xml:space="preserve"> N/A</v>
      </c>
      <c r="BS20" t="str">
        <f>IF(ISNUMBER(VLOOKUP(A20,'M for Moray - Forres oawut'!A:E,3,FALSE)), VLOOKUP(A20,'M for Moray - Forres oawut'!A:E,3,FALSE), VLOOKUP(A20,'M for Moray - Forres oawut'!A:E,2,FALSE))</f>
        <v xml:space="preserve"> N/A</v>
      </c>
      <c r="BT20" t="str">
        <f>IF(ISNUMBER(VLOOKUP(A20,'M for Moray - Keith oawut'!A:E,3,FALSE)), VLOOKUP(A20,'M for Moray - Keith oawut'!A:E,3,FALSE), VLOOKUP(A20,'M for Moray - Keith oawut'!A:E,2,FALSE))</f>
        <v xml:space="preserve"> N/A</v>
      </c>
      <c r="BU20" t="str">
        <f>IF(ISNUMBER(VLOOKUP(A20,'M for Moray - Speyside oawut'!A:E,3,FALSE)), VLOOKUP(A20,'M for Moray - Speyside oawut'!A:E,3,FALSE), VLOOKUP(A20,'M for Moray - Speyside oawut'!A:E,2,FALSE))</f>
        <v xml:space="preserve"> N/A</v>
      </c>
      <c r="BV20" t="str">
        <f>IF(ISNUMBER(VLOOKUP(A20,'M for Moray - Elgin oawut'!A:E,3,FALSE)), VLOOKUP(A20,'M for Moray - Elgin oawut'!A:E,3,FALSE), VLOOKUP(A20,'M for Moray - Elgin oawut'!A:E,2,FALSE))</f>
        <v xml:space="preserve"> N/A</v>
      </c>
      <c r="BW20" t="str">
        <f>IF(ISNUMBER(VLOOKUP(A20,'Banffshire Partnership oawut'!A:E,3,FALSE)), VLOOKUP(A20,'Banffshire Partnership oawut'!A:E,3,FALSE), VLOOKUP(A20,'Banffshire Partnership oawut'!A:E,2,FALSE))</f>
        <v xml:space="preserve"> N/A</v>
      </c>
      <c r="BZ20">
        <f>IF(ISNUMBER(VLOOKUP(A20,'Huntly A2B service ot'!A:E,3,FALSE)), VLOOKUP(A20,'Huntly A2B service ot'!A:E,3,FALSE), VLOOKUP(A20,'Huntly A2B service ot'!A:E,2,FALSE))</f>
        <v>90</v>
      </c>
      <c r="CA20" t="str">
        <f>IF(ISNUMBER(VLOOKUP(A20,'M for Moray - Buckie ot'!A:E,3,FALSE)), VLOOKUP(A20,'M for Moray - Buckie ot'!A:E,3,FALSE), VLOOKUP(A20,'M for Moray - Buckie ot'!A:E,2,FALSE))</f>
        <v xml:space="preserve"> not possible</v>
      </c>
      <c r="CB20">
        <f>IF(ISNUMBER(VLOOKUP(A20,'M for Moray - Forres ot'!A:E,3,FALSE)), VLOOKUP(A20,'M for Moray - Forres ot'!A:E,3,FALSE), VLOOKUP(A20,'M for Moray - Forres ot'!A:E,2,FALSE))</f>
        <v>90</v>
      </c>
      <c r="CC20">
        <f>IF(ISNUMBER(VLOOKUP(A20,'M for Moray - Keith ot'!A:E,3,FALSE)), VLOOKUP(A20,'M for Moray - Keith ot'!A:E,3,FALSE), VLOOKUP(A20,'M for Moray - Keith ot'!A:E,2,FALSE))</f>
        <v>90</v>
      </c>
      <c r="CD20">
        <f>IF(ISNUMBER(VLOOKUP(A20,'M for Moray - Speyside ot'!A:E,3,FALSE)), VLOOKUP(A20,'M for Moray - Speyside ot'!A:E,3,FALSE), VLOOKUP(A20,'M for Moray - Speyside ot'!A:E,2,FALSE))</f>
        <v>90</v>
      </c>
      <c r="CE20">
        <f>IF(ISNUMBER(VLOOKUP(A20,'M for Moray - Elgin ot'!A:E,3,FALSE)), VLOOKUP(A20,'M for Moray - Elgin ot'!A:E,3,FALSE), VLOOKUP(A20,'M for Moray - Elgin ot'!A:E,2,FALSE))</f>
        <v>90</v>
      </c>
      <c r="CF20">
        <f>IF(ISNUMBER(VLOOKUP(A20,'Banffshire Partnership ot'!A:E,3,FALSE)), VLOOKUP(A20,'Banffshire Partnership ot'!A:E,3,FALSE), VLOOKUP(A20,'Banffshire Partnership ot'!A:E,2,FALSE))</f>
        <v>60</v>
      </c>
    </row>
    <row r="21" spans="1:84">
      <c r="A21" t="s">
        <v>279</v>
      </c>
      <c r="B21" t="str">
        <f t="shared" si="28"/>
        <v>M for Moray - Buckie service</v>
      </c>
      <c r="C21">
        <f t="shared" si="0"/>
        <v>7.1</v>
      </c>
      <c r="D21">
        <f t="shared" si="1"/>
        <v>11</v>
      </c>
      <c r="E21">
        <f t="shared" si="2"/>
        <v>4.5</v>
      </c>
      <c r="F21">
        <f t="shared" si="3"/>
        <v>8.9</v>
      </c>
      <c r="G21" s="18">
        <f t="shared" si="4"/>
        <v>0.5</v>
      </c>
      <c r="H21">
        <f t="shared" si="6"/>
        <v>17.8</v>
      </c>
      <c r="I21">
        <v>24.6</v>
      </c>
      <c r="J21">
        <f t="shared" si="7"/>
        <v>46.68</v>
      </c>
      <c r="K21">
        <f t="shared" si="8"/>
        <v>22.6</v>
      </c>
      <c r="L21">
        <f t="shared" si="9"/>
        <v>1</v>
      </c>
      <c r="M21">
        <f t="shared" si="10"/>
        <v>1</v>
      </c>
      <c r="N21">
        <f t="shared" si="11"/>
        <v>24.08</v>
      </c>
      <c r="O21">
        <f t="shared" si="12"/>
        <v>24.08</v>
      </c>
      <c r="P21">
        <f t="shared" si="13"/>
        <v>15.5</v>
      </c>
      <c r="Q21">
        <f t="shared" si="14"/>
        <v>15.5</v>
      </c>
      <c r="S21">
        <f t="shared" si="15"/>
        <v>32.5</v>
      </c>
      <c r="T21">
        <f t="shared" si="16"/>
        <v>22.6</v>
      </c>
      <c r="U21">
        <f t="shared" si="17"/>
        <v>45.6</v>
      </c>
      <c r="V21">
        <f t="shared" si="18"/>
        <v>25.6</v>
      </c>
      <c r="W21">
        <f t="shared" si="19"/>
        <v>34.6</v>
      </c>
      <c r="X21">
        <f t="shared" si="20"/>
        <v>25.6</v>
      </c>
      <c r="Y21">
        <f t="shared" si="21"/>
        <v>35.25</v>
      </c>
      <c r="AA21">
        <v>0</v>
      </c>
      <c r="AB21">
        <f t="shared" si="22"/>
        <v>7.1</v>
      </c>
      <c r="AC21">
        <f t="shared" si="23"/>
        <v>7.1</v>
      </c>
      <c r="AD21">
        <f t="shared" si="24"/>
        <v>7.1</v>
      </c>
      <c r="AE21">
        <f t="shared" si="25"/>
        <v>7.1</v>
      </c>
      <c r="AF21">
        <f t="shared" si="26"/>
        <v>7.1</v>
      </c>
      <c r="AG21">
        <f t="shared" si="27"/>
        <v>5.5</v>
      </c>
      <c r="AJ21">
        <f>IF(ISNUMBER(VLOOKUP(A21,'Huntly A2B service oaout'!A:E,5,FALSE)), VLOOKUP(A21,'Huntly A2B service oaout'!A:E,5,FALSE), VLOOKUP(A21,'Huntly A2B service oaout'!A:E,2,FALSE))</f>
        <v>28</v>
      </c>
      <c r="AK21">
        <f>IF(ISNUMBER(VLOOKUP(A21,'M for Moray - Buckie oaout'!A:E,5,FALSE)), VLOOKUP(A21,'M for Moray - Buckie oaout'!A:E,5,FALSE), VLOOKUP(A21,'M for Moray - Buckie oaout'!A:E,2,FALSE))</f>
        <v>11</v>
      </c>
      <c r="AL21">
        <f>IF(ISNUMBER(VLOOKUP(A21,'M for Moray - Forres oaout'!A:E,5,FALSE)), VLOOKUP(A21,'M for Moray - Forres oaout'!A:E,5,FALSE), VLOOKUP(A21,'M for Moray - Forres oaout'!A:E,2,FALSE))</f>
        <v>34</v>
      </c>
      <c r="AM21">
        <f>IF(ISNUMBER(VLOOKUP(A21,'M for Moray - Keith oaout'!A:E,5,FALSE)), VLOOKUP(A21,'M for Moray - Keith oaout'!A:E,5,FALSE), VLOOKUP(A21,'M for Moray - Keith oaout'!A:E,2,FALSE))</f>
        <v>14</v>
      </c>
      <c r="AN21">
        <f>IF(ISNUMBER(VLOOKUP(A21,'M for Moray - Speyside oaout'!A:E,5,FALSE)), VLOOKUP(A21,'M for Moray - Speyside oaout'!A:E,5,FALSE), VLOOKUP(A21,'M for Moray - Speyside oaout'!A:E,2,FALSE))</f>
        <v>23</v>
      </c>
      <c r="AO21">
        <f>IF(ISNUMBER(VLOOKUP(A21,'M for Moray - Elgin oaout'!A:E,5,FALSE)), VLOOKUP(A21,'M for Moray - Elgin oaout'!A:E,5,FALSE), VLOOKUP(A21,'M for Moray - Elgin oaout'!A:E,2,FALSE))</f>
        <v>14</v>
      </c>
      <c r="AP21" t="str">
        <f>IF(ISNUMBER(VLOOKUP(A21,'Banffshire Partnership oaout'!A:E,5,FALSE)), VLOOKUP(A21,'Banffshire Partnership oaout'!A:E,5,FALSE), VLOOKUP(A21,'Banffshire Partnership oaout'!A:E,2,FALSE))</f>
        <v xml:space="preserve"> N/A</v>
      </c>
      <c r="AR21">
        <f>IF(ISNUMBER(VLOOKUP(A21,'Huntly A2B service oawut'!A:E,5,FALSE)), VLOOKUP(A21,'Huntly A2B service oawut'!A:E,5,FALSE), 1000)</f>
        <v>1000</v>
      </c>
      <c r="AS21">
        <f>IF(ISNUMBER(VLOOKUP(A21,'M for Moray - Buckie oawut'!A:E,5,FALSE)), VLOOKUP(A21,'M for Moray - Buckie oawut'!A:E,5,FALSE), 1000)</f>
        <v>1000</v>
      </c>
      <c r="AT21">
        <f>IF(ISNUMBER(VLOOKUP(A21,'M for Moray - Forres oawut'!A:E,5,FALSE)), VLOOKUP(A21,'M for Moray - Forres oawut'!A:E,5,FALSE), 1000)</f>
        <v>1000</v>
      </c>
      <c r="AU21">
        <f>IF(ISNUMBER(VLOOKUP(A21,'M for Moray - Keith oawut'!A:E,5,FALSE)), VLOOKUP(A21,'M for Moray - Keith oawut'!A:E,5,FALSE), 1000)</f>
        <v>1000</v>
      </c>
      <c r="AV21">
        <f>IF(ISNUMBER(VLOOKUP(A21,'M for Moray - Speyside oawut'!A:E,5,FALSE)), VLOOKUP(A21,'M for Moray - Speyside oawut'!A:E,5,FALSE), 1000)</f>
        <v>1000</v>
      </c>
      <c r="AW21">
        <f>IF(ISNUMBER(VLOOKUP(A21,'M for Moray - Elgin oawut'!A:E,5,FALSE)), VLOOKUP(A21,'M for Moray - Elgin oawut'!A:E,5,FALSE), 1000)</f>
        <v>1000</v>
      </c>
      <c r="AX21">
        <f>IF(ISNUMBER(VLOOKUP(A21,'Banffshire Partnership oawut'!A:E,5,FALSE)), VLOOKUP(A21,'Banffshire Partnership oawut'!A:E,5,FALSE), 1000)</f>
        <v>29.75</v>
      </c>
      <c r="AZ21">
        <f>IF(ISNUMBER(VLOOKUP(A21,'Huntly A2B service ot'!A:E,4,FALSE)), VLOOKUP(A21,'Huntly A2B service ot'!A:E,4,FALSE), 0)</f>
        <v>4.5</v>
      </c>
      <c r="BA21">
        <f>IF(ISNUMBER(VLOOKUP(A21,'M for Moray - Buckie ot'!A:E,4,FALSE)), VLOOKUP(A21,'M for Moray - Buckie ot'!A:E,4,FALSE), 0)</f>
        <v>4.5</v>
      </c>
      <c r="BB21">
        <f>IF(ISNUMBER(VLOOKUP(A21,'M for Moray - Forres ot'!A:E,4,FALSE)), VLOOKUP(A21,'M for Moray - Forres ot'!A:E,4,FALSE), 0)</f>
        <v>4.5</v>
      </c>
      <c r="BC21">
        <f>IF(ISNUMBER(VLOOKUP(A21,'M for Moray - Keith ot'!A:E,4,FALSE)), VLOOKUP(A21,'M for Moray - Keith ot'!A:E,4,FALSE), 0)</f>
        <v>4.5</v>
      </c>
      <c r="BD21">
        <f>IF(ISNUMBER(VLOOKUP(A21,'M for Moray - Speyside ot'!A:E,4,FALSE)), VLOOKUP(A21,'M for Moray - Speyside ot'!A:E,4,FALSE), 0)</f>
        <v>4.5</v>
      </c>
      <c r="BE21">
        <f>IF(ISNUMBER(VLOOKUP(A21,'M for Moray - Elgin ot'!A:E,4,FALSE)), VLOOKUP(A21,'M for Moray - Elgin ot'!A:E,4,FALSE), 0)</f>
        <v>4.5</v>
      </c>
      <c r="BF21">
        <f>IF(ISNUMBER(VLOOKUP(A21,'Banffshire Partnership ot'!A:E,4,FALSE)), VLOOKUP(A21,'Banffshire Partnership ot'!A:E,4,FALSE), 0)</f>
        <v>0</v>
      </c>
      <c r="BI21">
        <f>IF(ISNUMBER(VLOOKUP(A21,'Huntly A2B service oaout'!A:E,3,FALSE)), VLOOKUP(A21,'Huntly A2B service oaout'!A:E,3,FALSE), VLOOKUP(A21,'Huntly A2B service oaout'!A:E,2,FALSE))</f>
        <v>15.5</v>
      </c>
      <c r="BJ21">
        <f>IF(ISNUMBER(VLOOKUP(A21,'M for Moray - Buckie oaout'!A:E,3,FALSE)), VLOOKUP(A21,'M for Moray - Buckie oaout'!A:E,3,FALSE), VLOOKUP(A21,'M for Moray - Buckie oaout'!A:E,2,FALSE))</f>
        <v>8.9</v>
      </c>
      <c r="BK21">
        <f>IF(ISNUMBER(VLOOKUP(A21,'M for Moray - Forres oaout'!A:E,3,FALSE)), VLOOKUP(A21,'M for Moray - Forres oaout'!A:E,3,FALSE), VLOOKUP(A21,'M for Moray - Forres oaout'!A:E,2,FALSE))</f>
        <v>25.2</v>
      </c>
      <c r="BL21">
        <f>IF(ISNUMBER(VLOOKUP(A21,'M for Moray - Keith oaout'!A:E,3,FALSE)), VLOOKUP(A21,'M for Moray - Keith oaout'!A:E,3,FALSE), VLOOKUP(A21,'M for Moray - Keith oaout'!A:E,2,FALSE))</f>
        <v>9.1</v>
      </c>
      <c r="BM21">
        <f>IF(ISNUMBER(VLOOKUP(A21,'M for Moray - Speyside oaout'!A:E,3,FALSE)), VLOOKUP(A21,'M for Moray - Speyside oaout'!A:E,3,FALSE), VLOOKUP(A21,'M for Moray - Speyside oaout'!A:E,2,FALSE))</f>
        <v>16</v>
      </c>
      <c r="BN21">
        <f>IF(ISNUMBER(VLOOKUP(A21,'M for Moray - Elgin oaout'!A:E,3,FALSE)), VLOOKUP(A21,'M for Moray - Elgin oaout'!A:E,3,FALSE), VLOOKUP(A21,'M for Moray - Elgin oaout'!A:E,2,FALSE))</f>
        <v>13.7</v>
      </c>
      <c r="BO21" t="str">
        <f>IF(ISNUMBER(VLOOKUP(A21,'Banffshire Partnership oaout'!A:E,3,FALSE)), VLOOKUP(A21,'Banffshire Partnership oaout'!A:E,3,FALSE), VLOOKUP(A21,'Banffshire Partnership oaout'!A:E,2,FALSE))</f>
        <v xml:space="preserve"> N/A</v>
      </c>
      <c r="BQ21" t="str">
        <f>IF(ISNUMBER(VLOOKUP(A21,'Huntly A2B service oawut'!A:E,3,FALSE)), VLOOKUP(A21,'Huntly A2B service oawut'!A:E,3,FALSE), VLOOKUP(A21,'Huntly A2B service oawut'!A:E,2,FALSE))</f>
        <v xml:space="preserve"> N/A</v>
      </c>
      <c r="BR21" t="str">
        <f>IF(ISNUMBER(VLOOKUP(A21,'M for Moray - Buckie oawut'!A:E,3,FALSE)), VLOOKUP(A21,'M for Moray - Buckie oawut'!A:E,3,FALSE), VLOOKUP(A21,'M for Moray - Buckie oawut'!A:E,2,FALSE))</f>
        <v xml:space="preserve"> N/A</v>
      </c>
      <c r="BS21" t="str">
        <f>IF(ISNUMBER(VLOOKUP(A21,'M for Moray - Forres oawut'!A:E,3,FALSE)), VLOOKUP(A21,'M for Moray - Forres oawut'!A:E,3,FALSE), VLOOKUP(A21,'M for Moray - Forres oawut'!A:E,2,FALSE))</f>
        <v xml:space="preserve"> N/A</v>
      </c>
      <c r="BT21" t="str">
        <f>IF(ISNUMBER(VLOOKUP(A21,'M for Moray - Keith oawut'!A:E,3,FALSE)), VLOOKUP(A21,'M for Moray - Keith oawut'!A:E,3,FALSE), VLOOKUP(A21,'M for Moray - Keith oawut'!A:E,2,FALSE))</f>
        <v xml:space="preserve"> N/A</v>
      </c>
      <c r="BU21" t="str">
        <f>IF(ISNUMBER(VLOOKUP(A21,'M for Moray - Speyside oawut'!A:E,3,FALSE)), VLOOKUP(A21,'M for Moray - Speyside oawut'!A:E,3,FALSE), VLOOKUP(A21,'M for Moray - Speyside oawut'!A:E,2,FALSE))</f>
        <v xml:space="preserve"> N/A</v>
      </c>
      <c r="BV21" t="str">
        <f>IF(ISNUMBER(VLOOKUP(A21,'M for Moray - Elgin oawut'!A:E,3,FALSE)), VLOOKUP(A21,'M for Moray - Elgin oawut'!A:E,3,FALSE), VLOOKUP(A21,'M for Moray - Elgin oawut'!A:E,2,FALSE))</f>
        <v xml:space="preserve"> N/A</v>
      </c>
      <c r="BW21">
        <f>IF(ISNUMBER(VLOOKUP(A21,'Banffshire Partnership oawut'!A:E,3,FALSE)), VLOOKUP(A21,'Banffshire Partnership oawut'!A:E,3,FALSE), VLOOKUP(A21,'Banffshire Partnership oawut'!A:E,2,FALSE))</f>
        <v>20.5</v>
      </c>
      <c r="BZ21">
        <f>IF(ISNUMBER(VLOOKUP(A21,'Huntly A2B service ot'!A:E,3,FALSE)), VLOOKUP(A21,'Huntly A2B service ot'!A:E,3,FALSE), VLOOKUP(A21,'Huntly A2B service ot'!A:E,2,FALSE))</f>
        <v>30</v>
      </c>
      <c r="CA21">
        <f>IF(ISNUMBER(VLOOKUP(A21,'M for Moray - Buckie ot'!A:E,3,FALSE)), VLOOKUP(A21,'M for Moray - Buckie ot'!A:E,3,FALSE), VLOOKUP(A21,'M for Moray - Buckie ot'!A:E,2,FALSE))</f>
        <v>30</v>
      </c>
      <c r="CB21">
        <f>IF(ISNUMBER(VLOOKUP(A21,'M for Moray - Forres ot'!A:E,3,FALSE)), VLOOKUP(A21,'M for Moray - Forres ot'!A:E,3,FALSE), VLOOKUP(A21,'M for Moray - Forres ot'!A:E,2,FALSE))</f>
        <v>30</v>
      </c>
      <c r="CC21">
        <f>IF(ISNUMBER(VLOOKUP(A21,'M for Moray - Keith ot'!A:E,3,FALSE)), VLOOKUP(A21,'M for Moray - Keith ot'!A:E,3,FALSE), VLOOKUP(A21,'M for Moray - Keith ot'!A:E,2,FALSE))</f>
        <v>30</v>
      </c>
      <c r="CD21">
        <f>IF(ISNUMBER(VLOOKUP(A21,'M for Moray - Speyside ot'!A:E,3,FALSE)), VLOOKUP(A21,'M for Moray - Speyside ot'!A:E,3,FALSE), VLOOKUP(A21,'M for Moray - Speyside ot'!A:E,2,FALSE))</f>
        <v>30</v>
      </c>
      <c r="CE21">
        <f>IF(ISNUMBER(VLOOKUP(A21,'M for Moray - Elgin ot'!A:E,3,FALSE)), VLOOKUP(A21,'M for Moray - Elgin ot'!A:E,3,FALSE), VLOOKUP(A21,'M for Moray - Elgin ot'!A:E,2,FALSE))</f>
        <v>30</v>
      </c>
      <c r="CF21">
        <f>IF(ISNUMBER(VLOOKUP(A21,'Banffshire Partnership ot'!A:E,3,FALSE)), VLOOKUP(A21,'Banffshire Partnership ot'!A:E,3,FALSE), VLOOKUP(A21,'Banffshire Partnership ot'!A:E,2,FALSE))</f>
        <v>0</v>
      </c>
    </row>
    <row r="22" spans="1:84">
      <c r="A22" t="s">
        <v>280</v>
      </c>
      <c r="B22" t="str">
        <f t="shared" si="28"/>
        <v>Banffshire Partnership</v>
      </c>
      <c r="C22">
        <f t="shared" si="0"/>
        <v>5.5</v>
      </c>
      <c r="D22">
        <f t="shared" si="1"/>
        <v>29.75</v>
      </c>
      <c r="E22">
        <f t="shared" si="2"/>
        <v>0</v>
      </c>
      <c r="F22">
        <f t="shared" si="3"/>
        <v>20.5</v>
      </c>
      <c r="G22" s="18">
        <f t="shared" si="4"/>
        <v>0</v>
      </c>
      <c r="H22">
        <f t="shared" si="6"/>
        <v>0</v>
      </c>
      <c r="I22">
        <v>24.6</v>
      </c>
      <c r="J22">
        <f t="shared" si="7"/>
        <v>46.68</v>
      </c>
      <c r="K22">
        <f t="shared" si="8"/>
        <v>35.25</v>
      </c>
      <c r="L22">
        <f t="shared" si="9"/>
        <v>1</v>
      </c>
      <c r="M22">
        <f t="shared" si="10"/>
        <v>1</v>
      </c>
      <c r="N22">
        <f t="shared" si="11"/>
        <v>11.43</v>
      </c>
      <c r="O22">
        <f t="shared" si="12"/>
        <v>11.43</v>
      </c>
      <c r="P22">
        <f t="shared" si="13"/>
        <v>29.75</v>
      </c>
      <c r="Q22">
        <f t="shared" si="14"/>
        <v>29.75</v>
      </c>
      <c r="S22">
        <f t="shared" si="15"/>
        <v>1000</v>
      </c>
      <c r="T22">
        <f t="shared" si="16"/>
        <v>1007.1</v>
      </c>
      <c r="U22">
        <f t="shared" si="17"/>
        <v>1007.1</v>
      </c>
      <c r="V22">
        <f t="shared" si="18"/>
        <v>1007.1</v>
      </c>
      <c r="W22">
        <f t="shared" si="19"/>
        <v>1007.1</v>
      </c>
      <c r="X22">
        <f t="shared" si="20"/>
        <v>1007.1</v>
      </c>
      <c r="Y22">
        <f t="shared" si="21"/>
        <v>35.25</v>
      </c>
      <c r="AA22">
        <v>0</v>
      </c>
      <c r="AB22">
        <f t="shared" si="22"/>
        <v>7.1</v>
      </c>
      <c r="AC22">
        <f t="shared" si="23"/>
        <v>7.1</v>
      </c>
      <c r="AD22">
        <f t="shared" si="24"/>
        <v>7.1</v>
      </c>
      <c r="AE22">
        <f t="shared" si="25"/>
        <v>7.1</v>
      </c>
      <c r="AF22">
        <f t="shared" si="26"/>
        <v>7.1</v>
      </c>
      <c r="AG22">
        <f t="shared" si="27"/>
        <v>5.5</v>
      </c>
      <c r="AJ22" t="str">
        <f>IF(ISNUMBER(VLOOKUP(A22,'Huntly A2B service oaout'!A:E,5,FALSE)), VLOOKUP(A22,'Huntly A2B service oaout'!A:E,5,FALSE), VLOOKUP(A22,'Huntly A2B service oaout'!A:E,2,FALSE))</f>
        <v xml:space="preserve"> N/A</v>
      </c>
      <c r="AK22" t="str">
        <f>IF(ISNUMBER(VLOOKUP(A22,'M for Moray - Buckie oaout'!A:E,5,FALSE)), VLOOKUP(A22,'M for Moray - Buckie oaout'!A:E,5,FALSE), VLOOKUP(A22,'M for Moray - Buckie oaout'!A:E,2,FALSE))</f>
        <v xml:space="preserve"> N/A</v>
      </c>
      <c r="AL22" t="str">
        <f>IF(ISNUMBER(VLOOKUP(A22,'M for Moray - Forres oaout'!A:E,5,FALSE)), VLOOKUP(A22,'M for Moray - Forres oaout'!A:E,5,FALSE), VLOOKUP(A22,'M for Moray - Forres oaout'!A:E,2,FALSE))</f>
        <v xml:space="preserve"> N/A</v>
      </c>
      <c r="AM22" t="str">
        <f>IF(ISNUMBER(VLOOKUP(A22,'M for Moray - Keith oaout'!A:E,5,FALSE)), VLOOKUP(A22,'M for Moray - Keith oaout'!A:E,5,FALSE), VLOOKUP(A22,'M for Moray - Keith oaout'!A:E,2,FALSE))</f>
        <v xml:space="preserve"> N/A</v>
      </c>
      <c r="AN22" t="str">
        <f>IF(ISNUMBER(VLOOKUP(A22,'M for Moray - Speyside oaout'!A:E,5,FALSE)), VLOOKUP(A22,'M for Moray - Speyside oaout'!A:E,5,FALSE), VLOOKUP(A22,'M for Moray - Speyside oaout'!A:E,2,FALSE))</f>
        <v xml:space="preserve"> N/A</v>
      </c>
      <c r="AO22" t="str">
        <f>IF(ISNUMBER(VLOOKUP(A22,'M for Moray - Elgin oaout'!A:E,5,FALSE)), VLOOKUP(A22,'M for Moray - Elgin oaout'!A:E,5,FALSE), VLOOKUP(A22,'M for Moray - Elgin oaout'!A:E,2,FALSE))</f>
        <v xml:space="preserve"> N/A</v>
      </c>
      <c r="AP22" t="str">
        <f>IF(ISNUMBER(VLOOKUP(A22,'Banffshire Partnership oaout'!A:E,5,FALSE)), VLOOKUP(A22,'Banffshire Partnership oaout'!A:E,5,FALSE), VLOOKUP(A22,'Banffshire Partnership oaout'!A:E,2,FALSE))</f>
        <v xml:space="preserve"> N/A</v>
      </c>
      <c r="AR22">
        <f>IF(ISNUMBER(VLOOKUP(A22,'Huntly A2B service oawut'!A:E,5,FALSE)), VLOOKUP(A22,'Huntly A2B service oawut'!A:E,5,FALSE), 1000)</f>
        <v>1000</v>
      </c>
      <c r="AS22">
        <f>IF(ISNUMBER(VLOOKUP(A22,'M for Moray - Buckie oawut'!A:E,5,FALSE)), VLOOKUP(A22,'M for Moray - Buckie oawut'!A:E,5,FALSE), 1000)</f>
        <v>1000</v>
      </c>
      <c r="AT22">
        <f>IF(ISNUMBER(VLOOKUP(A22,'M for Moray - Forres oawut'!A:E,5,FALSE)), VLOOKUP(A22,'M for Moray - Forres oawut'!A:E,5,FALSE), 1000)</f>
        <v>1000</v>
      </c>
      <c r="AU22">
        <f>IF(ISNUMBER(VLOOKUP(A22,'M for Moray - Keith oawut'!A:E,5,FALSE)), VLOOKUP(A22,'M for Moray - Keith oawut'!A:E,5,FALSE), 1000)</f>
        <v>1000</v>
      </c>
      <c r="AV22">
        <f>IF(ISNUMBER(VLOOKUP(A22,'M for Moray - Speyside oawut'!A:E,5,FALSE)), VLOOKUP(A22,'M for Moray - Speyside oawut'!A:E,5,FALSE), 1000)</f>
        <v>1000</v>
      </c>
      <c r="AW22">
        <f>IF(ISNUMBER(VLOOKUP(A22,'M for Moray - Elgin oawut'!A:E,5,FALSE)), VLOOKUP(A22,'M for Moray - Elgin oawut'!A:E,5,FALSE), 1000)</f>
        <v>1000</v>
      </c>
      <c r="AX22">
        <f>IF(ISNUMBER(VLOOKUP(A22,'Banffshire Partnership oawut'!A:E,5,FALSE)), VLOOKUP(A22,'Banffshire Partnership oawut'!A:E,5,FALSE), 1000)</f>
        <v>29.75</v>
      </c>
      <c r="AZ22">
        <f>IF(ISNUMBER(VLOOKUP(A22,'Huntly A2B service ot'!A:E,4,FALSE)), VLOOKUP(A22,'Huntly A2B service ot'!A:E,4,FALSE), 0)</f>
        <v>0</v>
      </c>
      <c r="BA22">
        <f>IF(ISNUMBER(VLOOKUP(A22,'M for Moray - Buckie ot'!A:E,4,FALSE)), VLOOKUP(A22,'M for Moray - Buckie ot'!A:E,4,FALSE), 0)</f>
        <v>0</v>
      </c>
      <c r="BB22">
        <f>IF(ISNUMBER(VLOOKUP(A22,'M for Moray - Forres ot'!A:E,4,FALSE)), VLOOKUP(A22,'M for Moray - Forres ot'!A:E,4,FALSE), 0)</f>
        <v>0</v>
      </c>
      <c r="BC22">
        <f>IF(ISNUMBER(VLOOKUP(A22,'M for Moray - Keith ot'!A:E,4,FALSE)), VLOOKUP(A22,'M for Moray - Keith ot'!A:E,4,FALSE), 0)</f>
        <v>0</v>
      </c>
      <c r="BD22">
        <f>IF(ISNUMBER(VLOOKUP(A22,'M for Moray - Speyside ot'!A:E,4,FALSE)), VLOOKUP(A22,'M for Moray - Speyside ot'!A:E,4,FALSE), 0)</f>
        <v>0</v>
      </c>
      <c r="BE22">
        <f>IF(ISNUMBER(VLOOKUP(A22,'M for Moray - Elgin ot'!A:E,4,FALSE)), VLOOKUP(A22,'M for Moray - Elgin ot'!A:E,4,FALSE), 0)</f>
        <v>0</v>
      </c>
      <c r="BF22">
        <f>IF(ISNUMBER(VLOOKUP(A22,'Banffshire Partnership ot'!A:E,4,FALSE)), VLOOKUP(A22,'Banffshire Partnership ot'!A:E,4,FALSE), 0)</f>
        <v>0</v>
      </c>
      <c r="BI22" t="str">
        <f>IF(ISNUMBER(VLOOKUP(A22,'Huntly A2B service oaout'!A:E,3,FALSE)), VLOOKUP(A22,'Huntly A2B service oaout'!A:E,3,FALSE), VLOOKUP(A22,'Huntly A2B service oaout'!A:E,2,FALSE))</f>
        <v xml:space="preserve"> N/A</v>
      </c>
      <c r="BJ22" t="str">
        <f>IF(ISNUMBER(VLOOKUP(A22,'M for Moray - Buckie oaout'!A:E,3,FALSE)), VLOOKUP(A22,'M for Moray - Buckie oaout'!A:E,3,FALSE), VLOOKUP(A22,'M for Moray - Buckie oaout'!A:E,2,FALSE))</f>
        <v xml:space="preserve"> N/A</v>
      </c>
      <c r="BK22" t="str">
        <f>IF(ISNUMBER(VLOOKUP(A22,'M for Moray - Forres oaout'!A:E,3,FALSE)), VLOOKUP(A22,'M for Moray - Forres oaout'!A:E,3,FALSE), VLOOKUP(A22,'M for Moray - Forres oaout'!A:E,2,FALSE))</f>
        <v xml:space="preserve"> N/A</v>
      </c>
      <c r="BL22" t="str">
        <f>IF(ISNUMBER(VLOOKUP(A22,'M for Moray - Keith oaout'!A:E,3,FALSE)), VLOOKUP(A22,'M for Moray - Keith oaout'!A:E,3,FALSE), VLOOKUP(A22,'M for Moray - Keith oaout'!A:E,2,FALSE))</f>
        <v xml:space="preserve"> N/A</v>
      </c>
      <c r="BM22" t="str">
        <f>IF(ISNUMBER(VLOOKUP(A22,'M for Moray - Speyside oaout'!A:E,3,FALSE)), VLOOKUP(A22,'M for Moray - Speyside oaout'!A:E,3,FALSE), VLOOKUP(A22,'M for Moray - Speyside oaout'!A:E,2,FALSE))</f>
        <v xml:space="preserve"> N/A</v>
      </c>
      <c r="BN22" t="str">
        <f>IF(ISNUMBER(VLOOKUP(A22,'M for Moray - Elgin oaout'!A:E,3,FALSE)), VLOOKUP(A22,'M for Moray - Elgin oaout'!A:E,3,FALSE), VLOOKUP(A22,'M for Moray - Elgin oaout'!A:E,2,FALSE))</f>
        <v xml:space="preserve"> N/A</v>
      </c>
      <c r="BO22" t="str">
        <f>IF(ISNUMBER(VLOOKUP(A22,'Banffshire Partnership oaout'!A:E,3,FALSE)), VLOOKUP(A22,'Banffshire Partnership oaout'!A:E,3,FALSE), VLOOKUP(A22,'Banffshire Partnership oaout'!A:E,2,FALSE))</f>
        <v xml:space="preserve"> N/A</v>
      </c>
      <c r="BQ22" t="str">
        <f>IF(ISNUMBER(VLOOKUP(A22,'Huntly A2B service oawut'!A:E,3,FALSE)), VLOOKUP(A22,'Huntly A2B service oawut'!A:E,3,FALSE), VLOOKUP(A22,'Huntly A2B service oawut'!A:E,2,FALSE))</f>
        <v xml:space="preserve"> N/A</v>
      </c>
      <c r="BR22" t="str">
        <f>IF(ISNUMBER(VLOOKUP(A22,'M for Moray - Buckie oawut'!A:E,3,FALSE)), VLOOKUP(A22,'M for Moray - Buckie oawut'!A:E,3,FALSE), VLOOKUP(A22,'M for Moray - Buckie oawut'!A:E,2,FALSE))</f>
        <v xml:space="preserve"> N/A</v>
      </c>
      <c r="BS22" t="str">
        <f>IF(ISNUMBER(VLOOKUP(A22,'M for Moray - Forres oawut'!A:E,3,FALSE)), VLOOKUP(A22,'M for Moray - Forres oawut'!A:E,3,FALSE), VLOOKUP(A22,'M for Moray - Forres oawut'!A:E,2,FALSE))</f>
        <v xml:space="preserve"> N/A</v>
      </c>
      <c r="BT22" t="str">
        <f>IF(ISNUMBER(VLOOKUP(A22,'M for Moray - Keith oawut'!A:E,3,FALSE)), VLOOKUP(A22,'M for Moray - Keith oawut'!A:E,3,FALSE), VLOOKUP(A22,'M for Moray - Keith oawut'!A:E,2,FALSE))</f>
        <v xml:space="preserve"> N/A</v>
      </c>
      <c r="BU22" t="str">
        <f>IF(ISNUMBER(VLOOKUP(A22,'M for Moray - Speyside oawut'!A:E,3,FALSE)), VLOOKUP(A22,'M for Moray - Speyside oawut'!A:E,3,FALSE), VLOOKUP(A22,'M for Moray - Speyside oawut'!A:E,2,FALSE))</f>
        <v xml:space="preserve"> N/A</v>
      </c>
      <c r="BV22" t="str">
        <f>IF(ISNUMBER(VLOOKUP(A22,'M for Moray - Elgin oawut'!A:E,3,FALSE)), VLOOKUP(A22,'M for Moray - Elgin oawut'!A:E,3,FALSE), VLOOKUP(A22,'M for Moray - Elgin oawut'!A:E,2,FALSE))</f>
        <v xml:space="preserve"> N/A</v>
      </c>
      <c r="BW22">
        <f>IF(ISNUMBER(VLOOKUP(A22,'Banffshire Partnership oawut'!A:E,3,FALSE)), VLOOKUP(A22,'Banffshire Partnership oawut'!A:E,3,FALSE), VLOOKUP(A22,'Banffshire Partnership oawut'!A:E,2,FALSE))</f>
        <v>20.5</v>
      </c>
      <c r="BZ22">
        <f>IF(ISNUMBER(VLOOKUP(A22,'Huntly A2B service ot'!A:E,3,FALSE)), VLOOKUP(A22,'Huntly A2B service ot'!A:E,3,FALSE), VLOOKUP(A22,'Huntly A2B service ot'!A:E,2,FALSE))</f>
        <v>0</v>
      </c>
      <c r="CA22">
        <f>IF(ISNUMBER(VLOOKUP(A22,'M for Moray - Buckie ot'!A:E,3,FALSE)), VLOOKUP(A22,'M for Moray - Buckie ot'!A:E,3,FALSE), VLOOKUP(A22,'M for Moray - Buckie ot'!A:E,2,FALSE))</f>
        <v>0</v>
      </c>
      <c r="CB22">
        <f>IF(ISNUMBER(VLOOKUP(A22,'M for Moray - Forres ot'!A:E,3,FALSE)), VLOOKUP(A22,'M for Moray - Forres ot'!A:E,3,FALSE), VLOOKUP(A22,'M for Moray - Forres ot'!A:E,2,FALSE))</f>
        <v>0</v>
      </c>
      <c r="CC22">
        <f>IF(ISNUMBER(VLOOKUP(A22,'M for Moray - Keith ot'!A:E,3,FALSE)), VLOOKUP(A22,'M for Moray - Keith ot'!A:E,3,FALSE), VLOOKUP(A22,'M for Moray - Keith ot'!A:E,2,FALSE))</f>
        <v>0</v>
      </c>
      <c r="CD22">
        <f>IF(ISNUMBER(VLOOKUP(A22,'M for Moray - Speyside ot'!A:E,3,FALSE)), VLOOKUP(A22,'M for Moray - Speyside ot'!A:E,3,FALSE), VLOOKUP(A22,'M for Moray - Speyside ot'!A:E,2,FALSE))</f>
        <v>0</v>
      </c>
      <c r="CE22">
        <f>IF(ISNUMBER(VLOOKUP(A22,'M for Moray - Elgin ot'!A:E,3,FALSE)), VLOOKUP(A22,'M for Moray - Elgin ot'!A:E,3,FALSE), VLOOKUP(A22,'M for Moray - Elgin ot'!A:E,2,FALSE))</f>
        <v>0</v>
      </c>
      <c r="CF22">
        <f>IF(ISNUMBER(VLOOKUP(A22,'Banffshire Partnership ot'!A:E,3,FALSE)), VLOOKUP(A22,'Banffshire Partnership ot'!A:E,3,FALSE), VLOOKUP(A22,'Banffshire Partnership ot'!A:E,2,FALSE))</f>
        <v>0</v>
      </c>
    </row>
    <row r="23" spans="1:84">
      <c r="A23" t="s">
        <v>281</v>
      </c>
      <c r="B23" t="str">
        <f t="shared" si="28"/>
        <v>Banffshire Partnership</v>
      </c>
      <c r="C23">
        <f t="shared" si="0"/>
        <v>4.4800000000000004</v>
      </c>
      <c r="D23">
        <f t="shared" si="1"/>
        <v>5</v>
      </c>
      <c r="E23">
        <f t="shared" si="2"/>
        <v>0</v>
      </c>
      <c r="F23">
        <f t="shared" si="3"/>
        <v>2.6</v>
      </c>
      <c r="G23" s="18">
        <f t="shared" si="4"/>
        <v>0</v>
      </c>
      <c r="H23">
        <f t="shared" si="6"/>
        <v>0</v>
      </c>
      <c r="I23">
        <v>10.9</v>
      </c>
      <c r="J23">
        <f t="shared" si="7"/>
        <v>22.02</v>
      </c>
      <c r="K23">
        <f t="shared" si="8"/>
        <v>9.48</v>
      </c>
      <c r="L23">
        <f t="shared" si="9"/>
        <v>1</v>
      </c>
      <c r="M23">
        <f t="shared" si="10"/>
        <v>1</v>
      </c>
      <c r="N23">
        <f t="shared" si="11"/>
        <v>12.54</v>
      </c>
      <c r="O23">
        <f t="shared" si="12"/>
        <v>12.54</v>
      </c>
      <c r="P23">
        <f t="shared" si="13"/>
        <v>5</v>
      </c>
      <c r="Q23">
        <f t="shared" si="14"/>
        <v>5</v>
      </c>
      <c r="S23">
        <f t="shared" si="15"/>
        <v>23.5</v>
      </c>
      <c r="T23">
        <f t="shared" si="16"/>
        <v>35.5</v>
      </c>
      <c r="U23">
        <f t="shared" si="17"/>
        <v>94</v>
      </c>
      <c r="V23">
        <f t="shared" si="18"/>
        <v>25.5</v>
      </c>
      <c r="W23">
        <f t="shared" si="19"/>
        <v>55</v>
      </c>
      <c r="X23">
        <f t="shared" si="20"/>
        <v>61</v>
      </c>
      <c r="Y23">
        <f t="shared" si="21"/>
        <v>9.48</v>
      </c>
      <c r="AA23">
        <v>0</v>
      </c>
      <c r="AB23">
        <f t="shared" si="22"/>
        <v>6</v>
      </c>
      <c r="AC23">
        <f t="shared" si="23"/>
        <v>6</v>
      </c>
      <c r="AD23">
        <f t="shared" si="24"/>
        <v>6</v>
      </c>
      <c r="AE23">
        <f t="shared" si="25"/>
        <v>6</v>
      </c>
      <c r="AF23">
        <f t="shared" si="26"/>
        <v>6</v>
      </c>
      <c r="AG23">
        <f t="shared" si="27"/>
        <v>4.4800000000000004</v>
      </c>
      <c r="AJ23">
        <f>IF(ISNUMBER(VLOOKUP(A23,'Huntly A2B service oaout'!A:E,5,FALSE)), VLOOKUP(A23,'Huntly A2B service oaout'!A:E,5,FALSE), VLOOKUP(A23,'Huntly A2B service oaout'!A:E,2,FALSE))</f>
        <v>19</v>
      </c>
      <c r="AK23">
        <f>IF(ISNUMBER(VLOOKUP(A23,'M for Moray - Buckie oaout'!A:E,5,FALSE)), VLOOKUP(A23,'M for Moray - Buckie oaout'!A:E,5,FALSE), VLOOKUP(A23,'M for Moray - Buckie oaout'!A:E,2,FALSE))</f>
        <v>25</v>
      </c>
      <c r="AL23">
        <f>IF(ISNUMBER(VLOOKUP(A23,'M for Moray - Forres oaout'!A:E,5,FALSE)), VLOOKUP(A23,'M for Moray - Forres oaout'!A:E,5,FALSE), VLOOKUP(A23,'M for Moray - Forres oaout'!A:E,2,FALSE))</f>
        <v>83.5</v>
      </c>
      <c r="AM23">
        <f>IF(ISNUMBER(VLOOKUP(A23,'M for Moray - Keith oaout'!A:E,5,FALSE)), VLOOKUP(A23,'M for Moray - Keith oaout'!A:E,5,FALSE), VLOOKUP(A23,'M for Moray - Keith oaout'!A:E,2,FALSE))</f>
        <v>15</v>
      </c>
      <c r="AN23">
        <f>IF(ISNUMBER(VLOOKUP(A23,'M for Moray - Speyside oaout'!A:E,5,FALSE)), VLOOKUP(A23,'M for Moray - Speyside oaout'!A:E,5,FALSE), VLOOKUP(A23,'M for Moray - Speyside oaout'!A:E,2,FALSE))</f>
        <v>44.5</v>
      </c>
      <c r="AO23">
        <f>IF(ISNUMBER(VLOOKUP(A23,'M for Moray - Elgin oaout'!A:E,5,FALSE)), VLOOKUP(A23,'M for Moray - Elgin oaout'!A:E,5,FALSE), VLOOKUP(A23,'M for Moray - Elgin oaout'!A:E,2,FALSE))</f>
        <v>50.5</v>
      </c>
      <c r="AP23" t="str">
        <f>IF(ISNUMBER(VLOOKUP(A23,'Banffshire Partnership oaout'!A:E,5,FALSE)), VLOOKUP(A23,'Banffshire Partnership oaout'!A:E,5,FALSE), VLOOKUP(A23,'Banffshire Partnership oaout'!A:E,2,FALSE))</f>
        <v xml:space="preserve"> N/A</v>
      </c>
      <c r="AR23">
        <f>IF(ISNUMBER(VLOOKUP(A23,'Huntly A2B service oawut'!A:E,5,FALSE)), VLOOKUP(A23,'Huntly A2B service oawut'!A:E,5,FALSE), 1000)</f>
        <v>1000</v>
      </c>
      <c r="AS23">
        <f>IF(ISNUMBER(VLOOKUP(A23,'M for Moray - Buckie oawut'!A:E,5,FALSE)), VLOOKUP(A23,'M for Moray - Buckie oawut'!A:E,5,FALSE), 1000)</f>
        <v>1000</v>
      </c>
      <c r="AT23">
        <f>IF(ISNUMBER(VLOOKUP(A23,'M for Moray - Forres oawut'!A:E,5,FALSE)), VLOOKUP(A23,'M for Moray - Forres oawut'!A:E,5,FALSE), 1000)</f>
        <v>1000</v>
      </c>
      <c r="AU23">
        <f>IF(ISNUMBER(VLOOKUP(A23,'M for Moray - Keith oawut'!A:E,5,FALSE)), VLOOKUP(A23,'M for Moray - Keith oawut'!A:E,5,FALSE), 1000)</f>
        <v>1000</v>
      </c>
      <c r="AV23">
        <f>IF(ISNUMBER(VLOOKUP(A23,'M for Moray - Speyside oawut'!A:E,5,FALSE)), VLOOKUP(A23,'M for Moray - Speyside oawut'!A:E,5,FALSE), 1000)</f>
        <v>1000</v>
      </c>
      <c r="AW23">
        <f>IF(ISNUMBER(VLOOKUP(A23,'M for Moray - Elgin oawut'!A:E,5,FALSE)), VLOOKUP(A23,'M for Moray - Elgin oawut'!A:E,5,FALSE), 1000)</f>
        <v>1000</v>
      </c>
      <c r="AX23">
        <f>IF(ISNUMBER(VLOOKUP(A23,'Banffshire Partnership oawut'!A:E,5,FALSE)), VLOOKUP(A23,'Banffshire Partnership oawut'!A:E,5,FALSE), 1000)</f>
        <v>5</v>
      </c>
      <c r="AZ23">
        <f>IF(ISNUMBER(VLOOKUP(A23,'Huntly A2B service ot'!A:E,4,FALSE)), VLOOKUP(A23,'Huntly A2B service ot'!A:E,4,FALSE), 0)</f>
        <v>4.5</v>
      </c>
      <c r="BA23">
        <f>IF(ISNUMBER(VLOOKUP(A23,'M for Moray - Buckie ot'!A:E,4,FALSE)), VLOOKUP(A23,'M for Moray - Buckie ot'!A:E,4,FALSE), 0)</f>
        <v>4.5</v>
      </c>
      <c r="BB23">
        <f>IF(ISNUMBER(VLOOKUP(A23,'M for Moray - Forres ot'!A:E,4,FALSE)), VLOOKUP(A23,'M for Moray - Forres ot'!A:E,4,FALSE), 0)</f>
        <v>4.5</v>
      </c>
      <c r="BC23">
        <f>IF(ISNUMBER(VLOOKUP(A23,'M for Moray - Keith ot'!A:E,4,FALSE)), VLOOKUP(A23,'M for Moray - Keith ot'!A:E,4,FALSE), 0)</f>
        <v>4.5</v>
      </c>
      <c r="BD23">
        <f>IF(ISNUMBER(VLOOKUP(A23,'M for Moray - Speyside ot'!A:E,4,FALSE)), VLOOKUP(A23,'M for Moray - Speyside ot'!A:E,4,FALSE), 0)</f>
        <v>4.5</v>
      </c>
      <c r="BE23">
        <f>IF(ISNUMBER(VLOOKUP(A23,'M for Moray - Elgin ot'!A:E,4,FALSE)), VLOOKUP(A23,'M for Moray - Elgin ot'!A:E,4,FALSE), 0)</f>
        <v>4.5</v>
      </c>
      <c r="BF23">
        <f>IF(ISNUMBER(VLOOKUP(A23,'Banffshire Partnership ot'!A:E,4,FALSE)), VLOOKUP(A23,'Banffshire Partnership ot'!A:E,4,FALSE), 0)</f>
        <v>0</v>
      </c>
      <c r="BI23">
        <f>IF(ISNUMBER(VLOOKUP(A23,'Huntly A2B service oaout'!A:E,3,FALSE)), VLOOKUP(A23,'Huntly A2B service oaout'!A:E,3,FALSE), VLOOKUP(A23,'Huntly A2B service oaout'!A:E,2,FALSE))</f>
        <v>12.4</v>
      </c>
      <c r="BJ23">
        <f>IF(ISNUMBER(VLOOKUP(A23,'M for Moray - Buckie oaout'!A:E,3,FALSE)), VLOOKUP(A23,'M for Moray - Buckie oaout'!A:E,3,FALSE), VLOOKUP(A23,'M for Moray - Buckie oaout'!A:E,2,FALSE))</f>
        <v>13.8</v>
      </c>
      <c r="BK23">
        <f>IF(ISNUMBER(VLOOKUP(A23,'M for Moray - Forres oaout'!A:E,3,FALSE)), VLOOKUP(A23,'M for Moray - Forres oaout'!A:E,3,FALSE), VLOOKUP(A23,'M for Moray - Forres oaout'!A:E,2,FALSE))</f>
        <v>34.200000000000003</v>
      </c>
      <c r="BL23">
        <f>IF(ISNUMBER(VLOOKUP(A23,'M for Moray - Keith oaout'!A:E,3,FALSE)), VLOOKUP(A23,'M for Moray - Keith oaout'!A:E,3,FALSE), VLOOKUP(A23,'M for Moray - Keith oaout'!A:E,2,FALSE))</f>
        <v>9.6999999999999993</v>
      </c>
      <c r="BM23">
        <f>IF(ISNUMBER(VLOOKUP(A23,'M for Moray - Speyside oaout'!A:E,3,FALSE)), VLOOKUP(A23,'M for Moray - Speyside oaout'!A:E,3,FALSE), VLOOKUP(A23,'M for Moray - Speyside oaout'!A:E,2,FALSE))</f>
        <v>22.8</v>
      </c>
      <c r="BN23">
        <f>IF(ISNUMBER(VLOOKUP(A23,'M for Moray - Elgin oaout'!A:E,3,FALSE)), VLOOKUP(A23,'M for Moray - Elgin oaout'!A:E,3,FALSE), VLOOKUP(A23,'M for Moray - Elgin oaout'!A:E,2,FALSE))</f>
        <v>23.3</v>
      </c>
      <c r="BO23" t="str">
        <f>IF(ISNUMBER(VLOOKUP(A23,'Banffshire Partnership oaout'!A:E,3,FALSE)), VLOOKUP(A23,'Banffshire Partnership oaout'!A:E,3,FALSE), VLOOKUP(A23,'Banffshire Partnership oaout'!A:E,2,FALSE))</f>
        <v xml:space="preserve"> N/A</v>
      </c>
      <c r="BQ23" t="str">
        <f>IF(ISNUMBER(VLOOKUP(A23,'Huntly A2B service oawut'!A:E,3,FALSE)), VLOOKUP(A23,'Huntly A2B service oawut'!A:E,3,FALSE), VLOOKUP(A23,'Huntly A2B service oawut'!A:E,2,FALSE))</f>
        <v xml:space="preserve"> N/A</v>
      </c>
      <c r="BR23" t="str">
        <f>IF(ISNUMBER(VLOOKUP(A23,'M for Moray - Buckie oawut'!A:E,3,FALSE)), VLOOKUP(A23,'M for Moray - Buckie oawut'!A:E,3,FALSE), VLOOKUP(A23,'M for Moray - Buckie oawut'!A:E,2,FALSE))</f>
        <v xml:space="preserve"> N/A</v>
      </c>
      <c r="BS23" t="str">
        <f>IF(ISNUMBER(VLOOKUP(A23,'M for Moray - Forres oawut'!A:E,3,FALSE)), VLOOKUP(A23,'M for Moray - Forres oawut'!A:E,3,FALSE), VLOOKUP(A23,'M for Moray - Forres oawut'!A:E,2,FALSE))</f>
        <v xml:space="preserve"> N/A</v>
      </c>
      <c r="BT23" t="str">
        <f>IF(ISNUMBER(VLOOKUP(A23,'M for Moray - Keith oawut'!A:E,3,FALSE)), VLOOKUP(A23,'M for Moray - Keith oawut'!A:E,3,FALSE), VLOOKUP(A23,'M for Moray - Keith oawut'!A:E,2,FALSE))</f>
        <v xml:space="preserve"> N/A</v>
      </c>
      <c r="BU23" t="str">
        <f>IF(ISNUMBER(VLOOKUP(A23,'M for Moray - Speyside oawut'!A:E,3,FALSE)), VLOOKUP(A23,'M for Moray - Speyside oawut'!A:E,3,FALSE), VLOOKUP(A23,'M for Moray - Speyside oawut'!A:E,2,FALSE))</f>
        <v xml:space="preserve"> N/A</v>
      </c>
      <c r="BV23" t="str">
        <f>IF(ISNUMBER(VLOOKUP(A23,'M for Moray - Elgin oawut'!A:E,3,FALSE)), VLOOKUP(A23,'M for Moray - Elgin oawut'!A:E,3,FALSE), VLOOKUP(A23,'M for Moray - Elgin oawut'!A:E,2,FALSE))</f>
        <v xml:space="preserve"> N/A</v>
      </c>
      <c r="BW23">
        <f>IF(ISNUMBER(VLOOKUP(A23,'Banffshire Partnership oawut'!A:E,3,FALSE)), VLOOKUP(A23,'Banffshire Partnership oawut'!A:E,3,FALSE), VLOOKUP(A23,'Banffshire Partnership oawut'!A:E,2,FALSE))</f>
        <v>2.6</v>
      </c>
      <c r="BZ23">
        <f>IF(ISNUMBER(VLOOKUP(A23,'Huntly A2B service ot'!A:E,3,FALSE)), VLOOKUP(A23,'Huntly A2B service ot'!A:E,3,FALSE), VLOOKUP(A23,'Huntly A2B service ot'!A:E,2,FALSE))</f>
        <v>30</v>
      </c>
      <c r="CA23">
        <f>IF(ISNUMBER(VLOOKUP(A23,'M for Moray - Buckie ot'!A:E,3,FALSE)), VLOOKUP(A23,'M for Moray - Buckie ot'!A:E,3,FALSE), VLOOKUP(A23,'M for Moray - Buckie ot'!A:E,2,FALSE))</f>
        <v>30</v>
      </c>
      <c r="CB23">
        <f>IF(ISNUMBER(VLOOKUP(A23,'M for Moray - Forres ot'!A:E,3,FALSE)), VLOOKUP(A23,'M for Moray - Forres ot'!A:E,3,FALSE), VLOOKUP(A23,'M for Moray - Forres ot'!A:E,2,FALSE))</f>
        <v>30</v>
      </c>
      <c r="CC23">
        <f>IF(ISNUMBER(VLOOKUP(A23,'M for Moray - Keith ot'!A:E,3,FALSE)), VLOOKUP(A23,'M for Moray - Keith ot'!A:E,3,FALSE), VLOOKUP(A23,'M for Moray - Keith ot'!A:E,2,FALSE))</f>
        <v>30</v>
      </c>
      <c r="CD23">
        <f>IF(ISNUMBER(VLOOKUP(A23,'M for Moray - Speyside ot'!A:E,3,FALSE)), VLOOKUP(A23,'M for Moray - Speyside ot'!A:E,3,FALSE), VLOOKUP(A23,'M for Moray - Speyside ot'!A:E,2,FALSE))</f>
        <v>30</v>
      </c>
      <c r="CE23">
        <f>IF(ISNUMBER(VLOOKUP(A23,'M for Moray - Elgin ot'!A:E,3,FALSE)), VLOOKUP(A23,'M for Moray - Elgin ot'!A:E,3,FALSE), VLOOKUP(A23,'M for Moray - Elgin ot'!A:E,2,FALSE))</f>
        <v>30</v>
      </c>
      <c r="CF23">
        <f>IF(ISNUMBER(VLOOKUP(A23,'Banffshire Partnership ot'!A:E,3,FALSE)), VLOOKUP(A23,'Banffshire Partnership ot'!A:E,3,FALSE), VLOOKUP(A23,'Banffshire Partnership ot'!A:E,2,FALSE))</f>
        <v>0</v>
      </c>
    </row>
    <row r="24" spans="1:84">
      <c r="A24" t="s">
        <v>282</v>
      </c>
      <c r="B24" t="str">
        <f t="shared" si="28"/>
        <v>Banffshire Partnership</v>
      </c>
      <c r="C24">
        <f t="shared" si="0"/>
        <v>5.5</v>
      </c>
      <c r="D24">
        <f t="shared" si="1"/>
        <v>10.75</v>
      </c>
      <c r="E24">
        <f t="shared" si="2"/>
        <v>0</v>
      </c>
      <c r="F24">
        <f t="shared" si="3"/>
        <v>8</v>
      </c>
      <c r="G24" s="18">
        <f t="shared" si="4"/>
        <v>0</v>
      </c>
      <c r="H24">
        <f t="shared" si="6"/>
        <v>0</v>
      </c>
      <c r="I24">
        <v>16.600000000000001</v>
      </c>
      <c r="J24">
        <f t="shared" si="7"/>
        <v>32.28</v>
      </c>
      <c r="K24">
        <f t="shared" si="8"/>
        <v>16.25</v>
      </c>
      <c r="L24">
        <f t="shared" si="9"/>
        <v>1</v>
      </c>
      <c r="M24">
        <f t="shared" si="10"/>
        <v>1</v>
      </c>
      <c r="N24">
        <f t="shared" si="11"/>
        <v>16.03</v>
      </c>
      <c r="O24">
        <f t="shared" si="12"/>
        <v>16.03</v>
      </c>
      <c r="P24">
        <f t="shared" si="13"/>
        <v>10.75</v>
      </c>
      <c r="Q24">
        <f t="shared" si="14"/>
        <v>10.75</v>
      </c>
      <c r="S24">
        <f t="shared" si="15"/>
        <v>23.5</v>
      </c>
      <c r="T24">
        <f t="shared" si="16"/>
        <v>17.600000000000001</v>
      </c>
      <c r="U24">
        <f t="shared" si="17"/>
        <v>61.6</v>
      </c>
      <c r="V24">
        <f t="shared" si="18"/>
        <v>20.6</v>
      </c>
      <c r="W24">
        <f t="shared" si="19"/>
        <v>38.6</v>
      </c>
      <c r="X24">
        <f t="shared" si="20"/>
        <v>34.6</v>
      </c>
      <c r="Y24">
        <f t="shared" si="21"/>
        <v>16.25</v>
      </c>
      <c r="AA24">
        <v>0</v>
      </c>
      <c r="AB24">
        <f t="shared" si="22"/>
        <v>7.1</v>
      </c>
      <c r="AC24">
        <f t="shared" si="23"/>
        <v>7.1</v>
      </c>
      <c r="AD24">
        <f t="shared" si="24"/>
        <v>7.1</v>
      </c>
      <c r="AE24">
        <f t="shared" si="25"/>
        <v>7.1</v>
      </c>
      <c r="AF24">
        <f t="shared" si="26"/>
        <v>7.1</v>
      </c>
      <c r="AG24">
        <f t="shared" si="27"/>
        <v>5.5</v>
      </c>
      <c r="AJ24">
        <f>IF(ISNUMBER(VLOOKUP(A24,'Huntly A2B service oaout'!A:E,5,FALSE)), VLOOKUP(A24,'Huntly A2B service oaout'!A:E,5,FALSE), VLOOKUP(A24,'Huntly A2B service oaout'!A:E,2,FALSE))</f>
        <v>19</v>
      </c>
      <c r="AK24">
        <f>IF(ISNUMBER(VLOOKUP(A24,'M for Moray - Buckie oaout'!A:E,5,FALSE)), VLOOKUP(A24,'M for Moray - Buckie oaout'!A:E,5,FALSE), VLOOKUP(A24,'M for Moray - Buckie oaout'!A:E,2,FALSE))</f>
        <v>6</v>
      </c>
      <c r="AL24">
        <f>IF(ISNUMBER(VLOOKUP(A24,'M for Moray - Forres oaout'!A:E,5,FALSE)), VLOOKUP(A24,'M for Moray - Forres oaout'!A:E,5,FALSE), VLOOKUP(A24,'M for Moray - Forres oaout'!A:E,2,FALSE))</f>
        <v>50</v>
      </c>
      <c r="AM24">
        <f>IF(ISNUMBER(VLOOKUP(A24,'M for Moray - Keith oaout'!A:E,5,FALSE)), VLOOKUP(A24,'M for Moray - Keith oaout'!A:E,5,FALSE), VLOOKUP(A24,'M for Moray - Keith oaout'!A:E,2,FALSE))</f>
        <v>9</v>
      </c>
      <c r="AN24">
        <f>IF(ISNUMBER(VLOOKUP(A24,'M for Moray - Speyside oaout'!A:E,5,FALSE)), VLOOKUP(A24,'M for Moray - Speyside oaout'!A:E,5,FALSE), VLOOKUP(A24,'M for Moray - Speyside oaout'!A:E,2,FALSE))</f>
        <v>27</v>
      </c>
      <c r="AO24">
        <f>IF(ISNUMBER(VLOOKUP(A24,'M for Moray - Elgin oaout'!A:E,5,FALSE)), VLOOKUP(A24,'M for Moray - Elgin oaout'!A:E,5,FALSE), VLOOKUP(A24,'M for Moray - Elgin oaout'!A:E,2,FALSE))</f>
        <v>23</v>
      </c>
      <c r="AP24" t="str">
        <f>IF(ISNUMBER(VLOOKUP(A24,'Banffshire Partnership oaout'!A:E,5,FALSE)), VLOOKUP(A24,'Banffshire Partnership oaout'!A:E,5,FALSE), VLOOKUP(A24,'Banffshire Partnership oaout'!A:E,2,FALSE))</f>
        <v xml:space="preserve"> N/A</v>
      </c>
      <c r="AR24">
        <f>IF(ISNUMBER(VLOOKUP(A24,'Huntly A2B service oawut'!A:E,5,FALSE)), VLOOKUP(A24,'Huntly A2B service oawut'!A:E,5,FALSE), 1000)</f>
        <v>1000</v>
      </c>
      <c r="AS24">
        <f>IF(ISNUMBER(VLOOKUP(A24,'M for Moray - Buckie oawut'!A:E,5,FALSE)), VLOOKUP(A24,'M for Moray - Buckie oawut'!A:E,5,FALSE), 1000)</f>
        <v>1000</v>
      </c>
      <c r="AT24">
        <f>IF(ISNUMBER(VLOOKUP(A24,'M for Moray - Forres oawut'!A:E,5,FALSE)), VLOOKUP(A24,'M for Moray - Forres oawut'!A:E,5,FALSE), 1000)</f>
        <v>1000</v>
      </c>
      <c r="AU24">
        <f>IF(ISNUMBER(VLOOKUP(A24,'M for Moray - Keith oawut'!A:E,5,FALSE)), VLOOKUP(A24,'M for Moray - Keith oawut'!A:E,5,FALSE), 1000)</f>
        <v>1000</v>
      </c>
      <c r="AV24">
        <f>IF(ISNUMBER(VLOOKUP(A24,'M for Moray - Speyside oawut'!A:E,5,FALSE)), VLOOKUP(A24,'M for Moray - Speyside oawut'!A:E,5,FALSE), 1000)</f>
        <v>1000</v>
      </c>
      <c r="AW24">
        <f>IF(ISNUMBER(VLOOKUP(A24,'M for Moray - Elgin oawut'!A:E,5,FALSE)), VLOOKUP(A24,'M for Moray - Elgin oawut'!A:E,5,FALSE), 1000)</f>
        <v>1000</v>
      </c>
      <c r="AX24">
        <f>IF(ISNUMBER(VLOOKUP(A24,'Banffshire Partnership oawut'!A:E,5,FALSE)), VLOOKUP(A24,'Banffshire Partnership oawut'!A:E,5,FALSE), 1000)</f>
        <v>10.75</v>
      </c>
      <c r="AZ24">
        <f>IF(ISNUMBER(VLOOKUP(A24,'Huntly A2B service ot'!A:E,4,FALSE)), VLOOKUP(A24,'Huntly A2B service ot'!A:E,4,FALSE), 0)</f>
        <v>4.5</v>
      </c>
      <c r="BA24">
        <f>IF(ISNUMBER(VLOOKUP(A24,'M for Moray - Buckie ot'!A:E,4,FALSE)), VLOOKUP(A24,'M for Moray - Buckie ot'!A:E,4,FALSE), 0)</f>
        <v>4.5</v>
      </c>
      <c r="BB24">
        <f>IF(ISNUMBER(VLOOKUP(A24,'M for Moray - Forres ot'!A:E,4,FALSE)), VLOOKUP(A24,'M for Moray - Forres ot'!A:E,4,FALSE), 0)</f>
        <v>4.5</v>
      </c>
      <c r="BC24">
        <f>IF(ISNUMBER(VLOOKUP(A24,'M for Moray - Keith ot'!A:E,4,FALSE)), VLOOKUP(A24,'M for Moray - Keith ot'!A:E,4,FALSE), 0)</f>
        <v>4.5</v>
      </c>
      <c r="BD24">
        <f>IF(ISNUMBER(VLOOKUP(A24,'M for Moray - Speyside ot'!A:E,4,FALSE)), VLOOKUP(A24,'M for Moray - Speyside ot'!A:E,4,FALSE), 0)</f>
        <v>4.5</v>
      </c>
      <c r="BE24">
        <f>IF(ISNUMBER(VLOOKUP(A24,'M for Moray - Elgin ot'!A:E,4,FALSE)), VLOOKUP(A24,'M for Moray - Elgin ot'!A:E,4,FALSE), 0)</f>
        <v>4.5</v>
      </c>
      <c r="BF24">
        <f>IF(ISNUMBER(VLOOKUP(A24,'Banffshire Partnership ot'!A:E,4,FALSE)), VLOOKUP(A24,'Banffshire Partnership ot'!A:E,4,FALSE), 0)</f>
        <v>0</v>
      </c>
      <c r="BI24">
        <f>IF(ISNUMBER(VLOOKUP(A24,'Huntly A2B service oaout'!A:E,3,FALSE)), VLOOKUP(A24,'Huntly A2B service oaout'!A:E,3,FALSE), VLOOKUP(A24,'Huntly A2B service oaout'!A:E,2,FALSE))</f>
        <v>10.7</v>
      </c>
      <c r="BJ24">
        <f>IF(ISNUMBER(VLOOKUP(A24,'M for Moray - Buckie oaout'!A:E,3,FALSE)), VLOOKUP(A24,'M for Moray - Buckie oaout'!A:E,3,FALSE), VLOOKUP(A24,'M for Moray - Buckie oaout'!A:E,2,FALSE))</f>
        <v>5.5</v>
      </c>
      <c r="BK24">
        <f>IF(ISNUMBER(VLOOKUP(A24,'M for Moray - Forres oaout'!A:E,3,FALSE)), VLOOKUP(A24,'M for Moray - Forres oaout'!A:E,3,FALSE), VLOOKUP(A24,'M for Moray - Forres oaout'!A:E,2,FALSE))</f>
        <v>27.2</v>
      </c>
      <c r="BL24">
        <f>IF(ISNUMBER(VLOOKUP(A24,'M for Moray - Keith oaout'!A:E,3,FALSE)), VLOOKUP(A24,'M for Moray - Keith oaout'!A:E,3,FALSE), VLOOKUP(A24,'M for Moray - Keith oaout'!A:E,2,FALSE))</f>
        <v>5.4</v>
      </c>
      <c r="BM24">
        <f>IF(ISNUMBER(VLOOKUP(A24,'M for Moray - Speyside oaout'!A:E,3,FALSE)), VLOOKUP(A24,'M for Moray - Speyside oaout'!A:E,3,FALSE), VLOOKUP(A24,'M for Moray - Speyside oaout'!A:E,2,FALSE))</f>
        <v>15.3</v>
      </c>
      <c r="BN24">
        <f>IF(ISNUMBER(VLOOKUP(A24,'M for Moray - Elgin oaout'!A:E,3,FALSE)), VLOOKUP(A24,'M for Moray - Elgin oaout'!A:E,3,FALSE), VLOOKUP(A24,'M for Moray - Elgin oaout'!A:E,2,FALSE))</f>
        <v>16.2</v>
      </c>
      <c r="BO24" t="str">
        <f>IF(ISNUMBER(VLOOKUP(A24,'Banffshire Partnership oaout'!A:E,3,FALSE)), VLOOKUP(A24,'Banffshire Partnership oaout'!A:E,3,FALSE), VLOOKUP(A24,'Banffshire Partnership oaout'!A:E,2,FALSE))</f>
        <v xml:space="preserve"> N/A</v>
      </c>
      <c r="BQ24" t="str">
        <f>IF(ISNUMBER(VLOOKUP(A24,'Huntly A2B service oawut'!A:E,3,FALSE)), VLOOKUP(A24,'Huntly A2B service oawut'!A:E,3,FALSE), VLOOKUP(A24,'Huntly A2B service oawut'!A:E,2,FALSE))</f>
        <v xml:space="preserve"> N/A</v>
      </c>
      <c r="BR24" t="str">
        <f>IF(ISNUMBER(VLOOKUP(A24,'M for Moray - Buckie oawut'!A:E,3,FALSE)), VLOOKUP(A24,'M for Moray - Buckie oawut'!A:E,3,FALSE), VLOOKUP(A24,'M for Moray - Buckie oawut'!A:E,2,FALSE))</f>
        <v xml:space="preserve"> N/A</v>
      </c>
      <c r="BS24" t="str">
        <f>IF(ISNUMBER(VLOOKUP(A24,'M for Moray - Forres oawut'!A:E,3,FALSE)), VLOOKUP(A24,'M for Moray - Forres oawut'!A:E,3,FALSE), VLOOKUP(A24,'M for Moray - Forres oawut'!A:E,2,FALSE))</f>
        <v xml:space="preserve"> N/A</v>
      </c>
      <c r="BT24" t="str">
        <f>IF(ISNUMBER(VLOOKUP(A24,'M for Moray - Keith oawut'!A:E,3,FALSE)), VLOOKUP(A24,'M for Moray - Keith oawut'!A:E,3,FALSE), VLOOKUP(A24,'M for Moray - Keith oawut'!A:E,2,FALSE))</f>
        <v xml:space="preserve"> N/A</v>
      </c>
      <c r="BU24" t="str">
        <f>IF(ISNUMBER(VLOOKUP(A24,'M for Moray - Speyside oawut'!A:E,3,FALSE)), VLOOKUP(A24,'M for Moray - Speyside oawut'!A:E,3,FALSE), VLOOKUP(A24,'M for Moray - Speyside oawut'!A:E,2,FALSE))</f>
        <v xml:space="preserve"> N/A</v>
      </c>
      <c r="BV24" t="str">
        <f>IF(ISNUMBER(VLOOKUP(A24,'M for Moray - Elgin oawut'!A:E,3,FALSE)), VLOOKUP(A24,'M for Moray - Elgin oawut'!A:E,3,FALSE), VLOOKUP(A24,'M for Moray - Elgin oawut'!A:E,2,FALSE))</f>
        <v xml:space="preserve"> N/A</v>
      </c>
      <c r="BW24">
        <f>IF(ISNUMBER(VLOOKUP(A24,'Banffshire Partnership oawut'!A:E,3,FALSE)), VLOOKUP(A24,'Banffshire Partnership oawut'!A:E,3,FALSE), VLOOKUP(A24,'Banffshire Partnership oawut'!A:E,2,FALSE))</f>
        <v>8</v>
      </c>
      <c r="BZ24">
        <f>IF(ISNUMBER(VLOOKUP(A24,'Huntly A2B service ot'!A:E,3,FALSE)), VLOOKUP(A24,'Huntly A2B service ot'!A:E,3,FALSE), VLOOKUP(A24,'Huntly A2B service ot'!A:E,2,FALSE))</f>
        <v>30</v>
      </c>
      <c r="CA24">
        <f>IF(ISNUMBER(VLOOKUP(A24,'M for Moray - Buckie ot'!A:E,3,FALSE)), VLOOKUP(A24,'M for Moray - Buckie ot'!A:E,3,FALSE), VLOOKUP(A24,'M for Moray - Buckie ot'!A:E,2,FALSE))</f>
        <v>30</v>
      </c>
      <c r="CB24">
        <f>IF(ISNUMBER(VLOOKUP(A24,'M for Moray - Forres ot'!A:E,3,FALSE)), VLOOKUP(A24,'M for Moray - Forres ot'!A:E,3,FALSE), VLOOKUP(A24,'M for Moray - Forres ot'!A:E,2,FALSE))</f>
        <v>30</v>
      </c>
      <c r="CC24">
        <f>IF(ISNUMBER(VLOOKUP(A24,'M for Moray - Keith ot'!A:E,3,FALSE)), VLOOKUP(A24,'M for Moray - Keith ot'!A:E,3,FALSE), VLOOKUP(A24,'M for Moray - Keith ot'!A:E,2,FALSE))</f>
        <v>30</v>
      </c>
      <c r="CD24">
        <f>IF(ISNUMBER(VLOOKUP(A24,'M for Moray - Speyside ot'!A:E,3,FALSE)), VLOOKUP(A24,'M for Moray - Speyside ot'!A:E,3,FALSE), VLOOKUP(A24,'M for Moray - Speyside ot'!A:E,2,FALSE))</f>
        <v>30</v>
      </c>
      <c r="CE24">
        <f>IF(ISNUMBER(VLOOKUP(A24,'M for Moray - Elgin ot'!A:E,3,FALSE)), VLOOKUP(A24,'M for Moray - Elgin ot'!A:E,3,FALSE), VLOOKUP(A24,'M for Moray - Elgin ot'!A:E,2,FALSE))</f>
        <v>30</v>
      </c>
      <c r="CF24">
        <f>IF(ISNUMBER(VLOOKUP(A24,'Banffshire Partnership ot'!A:E,3,FALSE)), VLOOKUP(A24,'Banffshire Partnership ot'!A:E,3,FALSE), VLOOKUP(A24,'Banffshire Partnership ot'!A:E,2,FALSE))</f>
        <v>0</v>
      </c>
    </row>
    <row r="25" spans="1:84">
      <c r="A25" t="s">
        <v>283</v>
      </c>
      <c r="B25" t="str">
        <f t="shared" si="28"/>
        <v>Banffshire Partnership</v>
      </c>
      <c r="C25">
        <f t="shared" si="0"/>
        <v>5.5</v>
      </c>
      <c r="D25">
        <f t="shared" si="1"/>
        <v>10.75</v>
      </c>
      <c r="E25">
        <f t="shared" si="2"/>
        <v>0</v>
      </c>
      <c r="F25">
        <f t="shared" si="3"/>
        <v>8</v>
      </c>
      <c r="G25" s="18">
        <f t="shared" si="4"/>
        <v>0</v>
      </c>
      <c r="H25">
        <f t="shared" si="6"/>
        <v>0</v>
      </c>
      <c r="I25">
        <v>16.600000000000001</v>
      </c>
      <c r="J25">
        <f t="shared" si="7"/>
        <v>32.28</v>
      </c>
      <c r="K25">
        <f t="shared" si="8"/>
        <v>16.25</v>
      </c>
      <c r="L25">
        <f t="shared" si="9"/>
        <v>1</v>
      </c>
      <c r="M25">
        <f t="shared" si="10"/>
        <v>1</v>
      </c>
      <c r="N25">
        <f t="shared" si="11"/>
        <v>16.03</v>
      </c>
      <c r="O25">
        <f t="shared" si="12"/>
        <v>16.03</v>
      </c>
      <c r="P25">
        <f t="shared" si="13"/>
        <v>10.75</v>
      </c>
      <c r="Q25">
        <f t="shared" si="14"/>
        <v>10.75</v>
      </c>
      <c r="S25">
        <f t="shared" si="15"/>
        <v>1000</v>
      </c>
      <c r="T25">
        <f t="shared" si="16"/>
        <v>1007.1</v>
      </c>
      <c r="U25">
        <f t="shared" si="17"/>
        <v>1007.1</v>
      </c>
      <c r="V25">
        <f t="shared" si="18"/>
        <v>1007.1</v>
      </c>
      <c r="W25">
        <f t="shared" si="19"/>
        <v>1007.1</v>
      </c>
      <c r="X25">
        <f t="shared" si="20"/>
        <v>1007.1</v>
      </c>
      <c r="Y25">
        <f t="shared" si="21"/>
        <v>16.25</v>
      </c>
      <c r="AA25">
        <v>0</v>
      </c>
      <c r="AB25">
        <f t="shared" si="22"/>
        <v>7.1</v>
      </c>
      <c r="AC25">
        <f t="shared" si="23"/>
        <v>7.1</v>
      </c>
      <c r="AD25">
        <f t="shared" si="24"/>
        <v>7.1</v>
      </c>
      <c r="AE25">
        <f t="shared" si="25"/>
        <v>7.1</v>
      </c>
      <c r="AF25">
        <f t="shared" si="26"/>
        <v>7.1</v>
      </c>
      <c r="AG25">
        <f t="shared" si="27"/>
        <v>5.5</v>
      </c>
      <c r="AJ25" t="str">
        <f>IF(ISNUMBER(VLOOKUP(A25,'Huntly A2B service oaout'!A:E,5,FALSE)), VLOOKUP(A25,'Huntly A2B service oaout'!A:E,5,FALSE), VLOOKUP(A25,'Huntly A2B service oaout'!A:E,2,FALSE))</f>
        <v xml:space="preserve"> N/A</v>
      </c>
      <c r="AK25" t="str">
        <f>IF(ISNUMBER(VLOOKUP(A25,'M for Moray - Buckie oaout'!A:E,5,FALSE)), VLOOKUP(A25,'M for Moray - Buckie oaout'!A:E,5,FALSE), VLOOKUP(A25,'M for Moray - Buckie oaout'!A:E,2,FALSE))</f>
        <v xml:space="preserve"> N/A</v>
      </c>
      <c r="AL25" t="str">
        <f>IF(ISNUMBER(VLOOKUP(A25,'M for Moray - Forres oaout'!A:E,5,FALSE)), VLOOKUP(A25,'M for Moray - Forres oaout'!A:E,5,FALSE), VLOOKUP(A25,'M for Moray - Forres oaout'!A:E,2,FALSE))</f>
        <v xml:space="preserve"> N/A</v>
      </c>
      <c r="AM25" t="str">
        <f>IF(ISNUMBER(VLOOKUP(A25,'M for Moray - Keith oaout'!A:E,5,FALSE)), VLOOKUP(A25,'M for Moray - Keith oaout'!A:E,5,FALSE), VLOOKUP(A25,'M for Moray - Keith oaout'!A:E,2,FALSE))</f>
        <v xml:space="preserve"> N/A</v>
      </c>
      <c r="AN25" t="str">
        <f>IF(ISNUMBER(VLOOKUP(A25,'M for Moray - Speyside oaout'!A:E,5,FALSE)), VLOOKUP(A25,'M for Moray - Speyside oaout'!A:E,5,FALSE), VLOOKUP(A25,'M for Moray - Speyside oaout'!A:E,2,FALSE))</f>
        <v xml:space="preserve"> N/A</v>
      </c>
      <c r="AO25" t="str">
        <f>IF(ISNUMBER(VLOOKUP(A25,'M for Moray - Elgin oaout'!A:E,5,FALSE)), VLOOKUP(A25,'M for Moray - Elgin oaout'!A:E,5,FALSE), VLOOKUP(A25,'M for Moray - Elgin oaout'!A:E,2,FALSE))</f>
        <v xml:space="preserve"> N/A</v>
      </c>
      <c r="AP25" t="str">
        <f>IF(ISNUMBER(VLOOKUP(A25,'Banffshire Partnership oaout'!A:E,5,FALSE)), VLOOKUP(A25,'Banffshire Partnership oaout'!A:E,5,FALSE), VLOOKUP(A25,'Banffshire Partnership oaout'!A:E,2,FALSE))</f>
        <v xml:space="preserve"> N/A</v>
      </c>
      <c r="AR25">
        <f>IF(ISNUMBER(VLOOKUP(A25,'Huntly A2B service oawut'!A:E,5,FALSE)), VLOOKUP(A25,'Huntly A2B service oawut'!A:E,5,FALSE), 1000)</f>
        <v>1000</v>
      </c>
      <c r="AS25">
        <f>IF(ISNUMBER(VLOOKUP(A25,'M for Moray - Buckie oawut'!A:E,5,FALSE)), VLOOKUP(A25,'M for Moray - Buckie oawut'!A:E,5,FALSE), 1000)</f>
        <v>1000</v>
      </c>
      <c r="AT25">
        <f>IF(ISNUMBER(VLOOKUP(A25,'M for Moray - Forres oawut'!A:E,5,FALSE)), VLOOKUP(A25,'M for Moray - Forres oawut'!A:E,5,FALSE), 1000)</f>
        <v>1000</v>
      </c>
      <c r="AU25">
        <f>IF(ISNUMBER(VLOOKUP(A25,'M for Moray - Keith oawut'!A:E,5,FALSE)), VLOOKUP(A25,'M for Moray - Keith oawut'!A:E,5,FALSE), 1000)</f>
        <v>1000</v>
      </c>
      <c r="AV25">
        <f>IF(ISNUMBER(VLOOKUP(A25,'M for Moray - Speyside oawut'!A:E,5,FALSE)), VLOOKUP(A25,'M for Moray - Speyside oawut'!A:E,5,FALSE), 1000)</f>
        <v>1000</v>
      </c>
      <c r="AW25">
        <f>IF(ISNUMBER(VLOOKUP(A25,'M for Moray - Elgin oawut'!A:E,5,FALSE)), VLOOKUP(A25,'M for Moray - Elgin oawut'!A:E,5,FALSE), 1000)</f>
        <v>1000</v>
      </c>
      <c r="AX25">
        <f>IF(ISNUMBER(VLOOKUP(A25,'Banffshire Partnership oawut'!A:E,5,FALSE)), VLOOKUP(A25,'Banffshire Partnership oawut'!A:E,5,FALSE), 1000)</f>
        <v>10.75</v>
      </c>
      <c r="AZ25">
        <f>IF(ISNUMBER(VLOOKUP(A25,'Huntly A2B service ot'!A:E,4,FALSE)), VLOOKUP(A25,'Huntly A2B service ot'!A:E,4,FALSE), 0)</f>
        <v>0</v>
      </c>
      <c r="BA25">
        <f>IF(ISNUMBER(VLOOKUP(A25,'M for Moray - Buckie ot'!A:E,4,FALSE)), VLOOKUP(A25,'M for Moray - Buckie ot'!A:E,4,FALSE), 0)</f>
        <v>0</v>
      </c>
      <c r="BB25">
        <f>IF(ISNUMBER(VLOOKUP(A25,'M for Moray - Forres ot'!A:E,4,FALSE)), VLOOKUP(A25,'M for Moray - Forres ot'!A:E,4,FALSE), 0)</f>
        <v>0</v>
      </c>
      <c r="BC25">
        <f>IF(ISNUMBER(VLOOKUP(A25,'M for Moray - Keith ot'!A:E,4,FALSE)), VLOOKUP(A25,'M for Moray - Keith ot'!A:E,4,FALSE), 0)</f>
        <v>0</v>
      </c>
      <c r="BD25">
        <f>IF(ISNUMBER(VLOOKUP(A25,'M for Moray - Speyside ot'!A:E,4,FALSE)), VLOOKUP(A25,'M for Moray - Speyside ot'!A:E,4,FALSE), 0)</f>
        <v>0</v>
      </c>
      <c r="BE25">
        <f>IF(ISNUMBER(VLOOKUP(A25,'M for Moray - Elgin ot'!A:E,4,FALSE)), VLOOKUP(A25,'M for Moray - Elgin ot'!A:E,4,FALSE), 0)</f>
        <v>0</v>
      </c>
      <c r="BF25">
        <f>IF(ISNUMBER(VLOOKUP(A25,'Banffshire Partnership ot'!A:E,4,FALSE)), VLOOKUP(A25,'Banffshire Partnership ot'!A:E,4,FALSE), 0)</f>
        <v>0</v>
      </c>
      <c r="BI25" t="str">
        <f>IF(ISNUMBER(VLOOKUP(A25,'Huntly A2B service oaout'!A:E,3,FALSE)), VLOOKUP(A25,'Huntly A2B service oaout'!A:E,3,FALSE), VLOOKUP(A25,'Huntly A2B service oaout'!A:E,2,FALSE))</f>
        <v xml:space="preserve"> N/A</v>
      </c>
      <c r="BJ25" t="str">
        <f>IF(ISNUMBER(VLOOKUP(A25,'M for Moray - Buckie oaout'!A:E,3,FALSE)), VLOOKUP(A25,'M for Moray - Buckie oaout'!A:E,3,FALSE), VLOOKUP(A25,'M for Moray - Buckie oaout'!A:E,2,FALSE))</f>
        <v xml:space="preserve"> N/A</v>
      </c>
      <c r="BK25" t="str">
        <f>IF(ISNUMBER(VLOOKUP(A25,'M for Moray - Forres oaout'!A:E,3,FALSE)), VLOOKUP(A25,'M for Moray - Forres oaout'!A:E,3,FALSE), VLOOKUP(A25,'M for Moray - Forres oaout'!A:E,2,FALSE))</f>
        <v xml:space="preserve"> N/A</v>
      </c>
      <c r="BL25" t="str">
        <f>IF(ISNUMBER(VLOOKUP(A25,'M for Moray - Keith oaout'!A:E,3,FALSE)), VLOOKUP(A25,'M for Moray - Keith oaout'!A:E,3,FALSE), VLOOKUP(A25,'M for Moray - Keith oaout'!A:E,2,FALSE))</f>
        <v xml:space="preserve"> N/A</v>
      </c>
      <c r="BM25" t="str">
        <f>IF(ISNUMBER(VLOOKUP(A25,'M for Moray - Speyside oaout'!A:E,3,FALSE)), VLOOKUP(A25,'M for Moray - Speyside oaout'!A:E,3,FALSE), VLOOKUP(A25,'M for Moray - Speyside oaout'!A:E,2,FALSE))</f>
        <v xml:space="preserve"> N/A</v>
      </c>
      <c r="BN25" t="str">
        <f>IF(ISNUMBER(VLOOKUP(A25,'M for Moray - Elgin oaout'!A:E,3,FALSE)), VLOOKUP(A25,'M for Moray - Elgin oaout'!A:E,3,FALSE), VLOOKUP(A25,'M for Moray - Elgin oaout'!A:E,2,FALSE))</f>
        <v xml:space="preserve"> N/A</v>
      </c>
      <c r="BO25" t="str">
        <f>IF(ISNUMBER(VLOOKUP(A25,'Banffshire Partnership oaout'!A:E,3,FALSE)), VLOOKUP(A25,'Banffshire Partnership oaout'!A:E,3,FALSE), VLOOKUP(A25,'Banffshire Partnership oaout'!A:E,2,FALSE))</f>
        <v xml:space="preserve"> N/A</v>
      </c>
      <c r="BQ25" t="str">
        <f>IF(ISNUMBER(VLOOKUP(A25,'Huntly A2B service oawut'!A:E,3,FALSE)), VLOOKUP(A25,'Huntly A2B service oawut'!A:E,3,FALSE), VLOOKUP(A25,'Huntly A2B service oawut'!A:E,2,FALSE))</f>
        <v xml:space="preserve"> N/A</v>
      </c>
      <c r="BR25" t="str">
        <f>IF(ISNUMBER(VLOOKUP(A25,'M for Moray - Buckie oawut'!A:E,3,FALSE)), VLOOKUP(A25,'M for Moray - Buckie oawut'!A:E,3,FALSE), VLOOKUP(A25,'M for Moray - Buckie oawut'!A:E,2,FALSE))</f>
        <v xml:space="preserve"> N/A</v>
      </c>
      <c r="BS25" t="str">
        <f>IF(ISNUMBER(VLOOKUP(A25,'M for Moray - Forres oawut'!A:E,3,FALSE)), VLOOKUP(A25,'M for Moray - Forres oawut'!A:E,3,FALSE), VLOOKUP(A25,'M for Moray - Forres oawut'!A:E,2,FALSE))</f>
        <v xml:space="preserve"> N/A</v>
      </c>
      <c r="BT25" t="str">
        <f>IF(ISNUMBER(VLOOKUP(A25,'M for Moray - Keith oawut'!A:E,3,FALSE)), VLOOKUP(A25,'M for Moray - Keith oawut'!A:E,3,FALSE), VLOOKUP(A25,'M for Moray - Keith oawut'!A:E,2,FALSE))</f>
        <v xml:space="preserve"> N/A</v>
      </c>
      <c r="BU25" t="str">
        <f>IF(ISNUMBER(VLOOKUP(A25,'M for Moray - Speyside oawut'!A:E,3,FALSE)), VLOOKUP(A25,'M for Moray - Speyside oawut'!A:E,3,FALSE), VLOOKUP(A25,'M for Moray - Speyside oawut'!A:E,2,FALSE))</f>
        <v xml:space="preserve"> N/A</v>
      </c>
      <c r="BV25" t="str">
        <f>IF(ISNUMBER(VLOOKUP(A25,'M for Moray - Elgin oawut'!A:E,3,FALSE)), VLOOKUP(A25,'M for Moray - Elgin oawut'!A:E,3,FALSE), VLOOKUP(A25,'M for Moray - Elgin oawut'!A:E,2,FALSE))</f>
        <v xml:space="preserve"> N/A</v>
      </c>
      <c r="BW25">
        <f>IF(ISNUMBER(VLOOKUP(A25,'Banffshire Partnership oawut'!A:E,3,FALSE)), VLOOKUP(A25,'Banffshire Partnership oawut'!A:E,3,FALSE), VLOOKUP(A25,'Banffshire Partnership oawut'!A:E,2,FALSE))</f>
        <v>8</v>
      </c>
      <c r="BZ25">
        <f>IF(ISNUMBER(VLOOKUP(A25,'Huntly A2B service ot'!A:E,3,FALSE)), VLOOKUP(A25,'Huntly A2B service ot'!A:E,3,FALSE), VLOOKUP(A25,'Huntly A2B service ot'!A:E,2,FALSE))</f>
        <v>0</v>
      </c>
      <c r="CA25">
        <f>IF(ISNUMBER(VLOOKUP(A25,'M for Moray - Buckie ot'!A:E,3,FALSE)), VLOOKUP(A25,'M for Moray - Buckie ot'!A:E,3,FALSE), VLOOKUP(A25,'M for Moray - Buckie ot'!A:E,2,FALSE))</f>
        <v>0</v>
      </c>
      <c r="CB25">
        <f>IF(ISNUMBER(VLOOKUP(A25,'M for Moray - Forres ot'!A:E,3,FALSE)), VLOOKUP(A25,'M for Moray - Forres ot'!A:E,3,FALSE), VLOOKUP(A25,'M for Moray - Forres ot'!A:E,2,FALSE))</f>
        <v>0</v>
      </c>
      <c r="CC25">
        <f>IF(ISNUMBER(VLOOKUP(A25,'M for Moray - Keith ot'!A:E,3,FALSE)), VLOOKUP(A25,'M for Moray - Keith ot'!A:E,3,FALSE), VLOOKUP(A25,'M for Moray - Keith ot'!A:E,2,FALSE))</f>
        <v>0</v>
      </c>
      <c r="CD25">
        <f>IF(ISNUMBER(VLOOKUP(A25,'M for Moray - Speyside ot'!A:E,3,FALSE)), VLOOKUP(A25,'M for Moray - Speyside ot'!A:E,3,FALSE), VLOOKUP(A25,'M for Moray - Speyside ot'!A:E,2,FALSE))</f>
        <v>0</v>
      </c>
      <c r="CE25">
        <f>IF(ISNUMBER(VLOOKUP(A25,'M for Moray - Elgin ot'!A:E,3,FALSE)), VLOOKUP(A25,'M for Moray - Elgin ot'!A:E,3,FALSE), VLOOKUP(A25,'M for Moray - Elgin ot'!A:E,2,FALSE))</f>
        <v>0</v>
      </c>
      <c r="CF25">
        <f>IF(ISNUMBER(VLOOKUP(A25,'Banffshire Partnership ot'!A:E,3,FALSE)), VLOOKUP(A25,'Banffshire Partnership ot'!A:E,3,FALSE), VLOOKUP(A25,'Banffshire Partnership ot'!A:E,2,FALSE))</f>
        <v>0</v>
      </c>
    </row>
    <row r="26" spans="1:84">
      <c r="A26" t="s">
        <v>284</v>
      </c>
      <c r="B26" t="str">
        <f t="shared" si="28"/>
        <v>M for Moray - Buckie service</v>
      </c>
      <c r="C26">
        <f t="shared" si="0"/>
        <v>7.1</v>
      </c>
      <c r="D26">
        <f t="shared" si="1"/>
        <v>9</v>
      </c>
      <c r="E26">
        <f t="shared" si="2"/>
        <v>4.5</v>
      </c>
      <c r="F26">
        <f t="shared" si="3"/>
        <v>8.9</v>
      </c>
      <c r="G26" s="18">
        <f t="shared" si="4"/>
        <v>0.5</v>
      </c>
      <c r="H26">
        <f t="shared" si="6"/>
        <v>17.8</v>
      </c>
      <c r="I26">
        <v>20.5</v>
      </c>
      <c r="J26">
        <f t="shared" si="7"/>
        <v>39.299999999999997</v>
      </c>
      <c r="K26">
        <f t="shared" si="8"/>
        <v>20.6</v>
      </c>
      <c r="L26">
        <f t="shared" si="9"/>
        <v>1</v>
      </c>
      <c r="M26">
        <f t="shared" si="10"/>
        <v>1</v>
      </c>
      <c r="N26">
        <f t="shared" si="11"/>
        <v>18.699999999999996</v>
      </c>
      <c r="O26">
        <f t="shared" si="12"/>
        <v>18.699999999999996</v>
      </c>
      <c r="P26">
        <f t="shared" si="13"/>
        <v>13.5</v>
      </c>
      <c r="Q26">
        <f t="shared" si="14"/>
        <v>13.5</v>
      </c>
      <c r="S26">
        <f t="shared" si="15"/>
        <v>33.5</v>
      </c>
      <c r="T26">
        <f t="shared" si="16"/>
        <v>20.6</v>
      </c>
      <c r="U26">
        <f t="shared" si="17"/>
        <v>38.1</v>
      </c>
      <c r="V26">
        <f t="shared" si="18"/>
        <v>26.6</v>
      </c>
      <c r="W26">
        <f t="shared" si="19"/>
        <v>32.6</v>
      </c>
      <c r="X26">
        <f t="shared" si="20"/>
        <v>20.6</v>
      </c>
      <c r="Y26">
        <f t="shared" si="21"/>
        <v>42.25</v>
      </c>
      <c r="AA26">
        <v>0</v>
      </c>
      <c r="AB26">
        <f t="shared" si="22"/>
        <v>7.1</v>
      </c>
      <c r="AC26">
        <f t="shared" si="23"/>
        <v>7.1</v>
      </c>
      <c r="AD26">
        <f t="shared" si="24"/>
        <v>7.1</v>
      </c>
      <c r="AE26">
        <f t="shared" si="25"/>
        <v>7.1</v>
      </c>
      <c r="AF26">
        <f t="shared" si="26"/>
        <v>7.1</v>
      </c>
      <c r="AG26">
        <f t="shared" si="27"/>
        <v>5.5</v>
      </c>
      <c r="AJ26">
        <f>IF(ISNUMBER(VLOOKUP(A26,'Huntly A2B service oaout'!A:E,5,FALSE)), VLOOKUP(A26,'Huntly A2B service oaout'!A:E,5,FALSE), VLOOKUP(A26,'Huntly A2B service oaout'!A:E,2,FALSE))</f>
        <v>29</v>
      </c>
      <c r="AK26">
        <f>IF(ISNUMBER(VLOOKUP(A26,'M for Moray - Buckie oaout'!A:E,5,FALSE)), VLOOKUP(A26,'M for Moray - Buckie oaout'!A:E,5,FALSE), VLOOKUP(A26,'M for Moray - Buckie oaout'!A:E,2,FALSE))</f>
        <v>9</v>
      </c>
      <c r="AL26">
        <f>IF(ISNUMBER(VLOOKUP(A26,'M for Moray - Forres oaout'!A:E,5,FALSE)), VLOOKUP(A26,'M for Moray - Forres oaout'!A:E,5,FALSE), VLOOKUP(A26,'M for Moray - Forres oaout'!A:E,2,FALSE))</f>
        <v>26.5</v>
      </c>
      <c r="AM26">
        <f>IF(ISNUMBER(VLOOKUP(A26,'M for Moray - Keith oaout'!A:E,5,FALSE)), VLOOKUP(A26,'M for Moray - Keith oaout'!A:E,5,FALSE), VLOOKUP(A26,'M for Moray - Keith oaout'!A:E,2,FALSE))</f>
        <v>15</v>
      </c>
      <c r="AN26">
        <f>IF(ISNUMBER(VLOOKUP(A26,'M for Moray - Speyside oaout'!A:E,5,FALSE)), VLOOKUP(A26,'M for Moray - Speyside oaout'!A:E,5,FALSE), VLOOKUP(A26,'M for Moray - Speyside oaout'!A:E,2,FALSE))</f>
        <v>21</v>
      </c>
      <c r="AO26">
        <f>IF(ISNUMBER(VLOOKUP(A26,'M for Moray - Elgin oaout'!A:E,5,FALSE)), VLOOKUP(A26,'M for Moray - Elgin oaout'!A:E,5,FALSE), VLOOKUP(A26,'M for Moray - Elgin oaout'!A:E,2,FALSE))</f>
        <v>9</v>
      </c>
      <c r="AP26" t="str">
        <f>IF(ISNUMBER(VLOOKUP(A26,'Banffshire Partnership oaout'!A:E,5,FALSE)), VLOOKUP(A26,'Banffshire Partnership oaout'!A:E,5,FALSE), VLOOKUP(A26,'Banffshire Partnership oaout'!A:E,2,FALSE))</f>
        <v xml:space="preserve"> N/A</v>
      </c>
      <c r="AR26">
        <f>IF(ISNUMBER(VLOOKUP(A26,'Huntly A2B service oawut'!A:E,5,FALSE)), VLOOKUP(A26,'Huntly A2B service oawut'!A:E,5,FALSE), 1000)</f>
        <v>1000</v>
      </c>
      <c r="AS26">
        <f>IF(ISNUMBER(VLOOKUP(A26,'M for Moray - Buckie oawut'!A:E,5,FALSE)), VLOOKUP(A26,'M for Moray - Buckie oawut'!A:E,5,FALSE), 1000)</f>
        <v>1000</v>
      </c>
      <c r="AT26">
        <f>IF(ISNUMBER(VLOOKUP(A26,'M for Moray - Forres oawut'!A:E,5,FALSE)), VLOOKUP(A26,'M for Moray - Forres oawut'!A:E,5,FALSE), 1000)</f>
        <v>1000</v>
      </c>
      <c r="AU26">
        <f>IF(ISNUMBER(VLOOKUP(A26,'M for Moray - Keith oawut'!A:E,5,FALSE)), VLOOKUP(A26,'M for Moray - Keith oawut'!A:E,5,FALSE), 1000)</f>
        <v>1000</v>
      </c>
      <c r="AV26">
        <f>IF(ISNUMBER(VLOOKUP(A26,'M for Moray - Speyside oawut'!A:E,5,FALSE)), VLOOKUP(A26,'M for Moray - Speyside oawut'!A:E,5,FALSE), 1000)</f>
        <v>1000</v>
      </c>
      <c r="AW26">
        <f>IF(ISNUMBER(VLOOKUP(A26,'M for Moray - Elgin oawut'!A:E,5,FALSE)), VLOOKUP(A26,'M for Moray - Elgin oawut'!A:E,5,FALSE), 1000)</f>
        <v>1000</v>
      </c>
      <c r="AX26">
        <f>IF(ISNUMBER(VLOOKUP(A26,'Banffshire Partnership oawut'!A:E,5,FALSE)), VLOOKUP(A26,'Banffshire Partnership oawut'!A:E,5,FALSE), 1000)</f>
        <v>36.75</v>
      </c>
      <c r="AZ26">
        <f>IF(ISNUMBER(VLOOKUP(A26,'Huntly A2B service ot'!A:E,4,FALSE)), VLOOKUP(A26,'Huntly A2B service ot'!A:E,4,FALSE), 0)</f>
        <v>4.5</v>
      </c>
      <c r="BA26">
        <f>IF(ISNUMBER(VLOOKUP(A26,'M for Moray - Buckie ot'!A:E,4,FALSE)), VLOOKUP(A26,'M for Moray - Buckie ot'!A:E,4,FALSE), 0)</f>
        <v>4.5</v>
      </c>
      <c r="BB26">
        <f>IF(ISNUMBER(VLOOKUP(A26,'M for Moray - Forres ot'!A:E,4,FALSE)), VLOOKUP(A26,'M for Moray - Forres ot'!A:E,4,FALSE), 0)</f>
        <v>4.5</v>
      </c>
      <c r="BC26">
        <f>IF(ISNUMBER(VLOOKUP(A26,'M for Moray - Keith ot'!A:E,4,FALSE)), VLOOKUP(A26,'M for Moray - Keith ot'!A:E,4,FALSE), 0)</f>
        <v>4.5</v>
      </c>
      <c r="BD26">
        <f>IF(ISNUMBER(VLOOKUP(A26,'M for Moray - Speyside ot'!A:E,4,FALSE)), VLOOKUP(A26,'M for Moray - Speyside ot'!A:E,4,FALSE), 0)</f>
        <v>4.5</v>
      </c>
      <c r="BE26">
        <f>IF(ISNUMBER(VLOOKUP(A26,'M for Moray - Elgin ot'!A:E,4,FALSE)), VLOOKUP(A26,'M for Moray - Elgin ot'!A:E,4,FALSE), 0)</f>
        <v>4.5</v>
      </c>
      <c r="BF26">
        <f>IF(ISNUMBER(VLOOKUP(A26,'Banffshire Partnership ot'!A:E,4,FALSE)), VLOOKUP(A26,'Banffshire Partnership ot'!A:E,4,FALSE), 0)</f>
        <v>0</v>
      </c>
      <c r="BI26">
        <f>IF(ISNUMBER(VLOOKUP(A26,'Huntly A2B service oaout'!A:E,3,FALSE)), VLOOKUP(A26,'Huntly A2B service oaout'!A:E,3,FALSE), VLOOKUP(A26,'Huntly A2B service oaout'!A:E,2,FALSE))</f>
        <v>15.5</v>
      </c>
      <c r="BJ26">
        <f>IF(ISNUMBER(VLOOKUP(A26,'M for Moray - Buckie oaout'!A:E,3,FALSE)), VLOOKUP(A26,'M for Moray - Buckie oaout'!A:E,3,FALSE), VLOOKUP(A26,'M for Moray - Buckie oaout'!A:E,2,FALSE))</f>
        <v>8.9</v>
      </c>
      <c r="BK26">
        <f>IF(ISNUMBER(VLOOKUP(A26,'M for Moray - Forres oaout'!A:E,3,FALSE)), VLOOKUP(A26,'M for Moray - Forres oaout'!A:E,3,FALSE), VLOOKUP(A26,'M for Moray - Forres oaout'!A:E,2,FALSE))</f>
        <v>20.399999999999999</v>
      </c>
      <c r="BL26">
        <f>IF(ISNUMBER(VLOOKUP(A26,'M for Moray - Keith oaout'!A:E,3,FALSE)), VLOOKUP(A26,'M for Moray - Keith oaout'!A:E,3,FALSE), VLOOKUP(A26,'M for Moray - Keith oaout'!A:E,2,FALSE))</f>
        <v>9.1</v>
      </c>
      <c r="BM26">
        <f>IF(ISNUMBER(VLOOKUP(A26,'M for Moray - Speyside oaout'!A:E,3,FALSE)), VLOOKUP(A26,'M for Moray - Speyside oaout'!A:E,3,FALSE), VLOOKUP(A26,'M for Moray - Speyside oaout'!A:E,2,FALSE))</f>
        <v>13.8</v>
      </c>
      <c r="BN26">
        <f>IF(ISNUMBER(VLOOKUP(A26,'M for Moray - Elgin oaout'!A:E,3,FALSE)), VLOOKUP(A26,'M for Moray - Elgin oaout'!A:E,3,FALSE), VLOOKUP(A26,'M for Moray - Elgin oaout'!A:E,2,FALSE))</f>
        <v>8.6</v>
      </c>
      <c r="BO26" t="str">
        <f>IF(ISNUMBER(VLOOKUP(A26,'Banffshire Partnership oaout'!A:E,3,FALSE)), VLOOKUP(A26,'Banffshire Partnership oaout'!A:E,3,FALSE), VLOOKUP(A26,'Banffshire Partnership oaout'!A:E,2,FALSE))</f>
        <v xml:space="preserve"> N/A</v>
      </c>
      <c r="BQ26" t="str">
        <f>IF(ISNUMBER(VLOOKUP(A26,'Huntly A2B service oawut'!A:E,3,FALSE)), VLOOKUP(A26,'Huntly A2B service oawut'!A:E,3,FALSE), VLOOKUP(A26,'Huntly A2B service oawut'!A:E,2,FALSE))</f>
        <v xml:space="preserve"> N/A</v>
      </c>
      <c r="BR26" t="str">
        <f>IF(ISNUMBER(VLOOKUP(A26,'M for Moray - Buckie oawut'!A:E,3,FALSE)), VLOOKUP(A26,'M for Moray - Buckie oawut'!A:E,3,FALSE), VLOOKUP(A26,'M for Moray - Buckie oawut'!A:E,2,FALSE))</f>
        <v xml:space="preserve"> N/A</v>
      </c>
      <c r="BS26" t="str">
        <f>IF(ISNUMBER(VLOOKUP(A26,'M for Moray - Forres oawut'!A:E,3,FALSE)), VLOOKUP(A26,'M for Moray - Forres oawut'!A:E,3,FALSE), VLOOKUP(A26,'M for Moray - Forres oawut'!A:E,2,FALSE))</f>
        <v xml:space="preserve"> N/A</v>
      </c>
      <c r="BT26" t="str">
        <f>IF(ISNUMBER(VLOOKUP(A26,'M for Moray - Keith oawut'!A:E,3,FALSE)), VLOOKUP(A26,'M for Moray - Keith oawut'!A:E,3,FALSE), VLOOKUP(A26,'M for Moray - Keith oawut'!A:E,2,FALSE))</f>
        <v xml:space="preserve"> N/A</v>
      </c>
      <c r="BU26" t="str">
        <f>IF(ISNUMBER(VLOOKUP(A26,'M for Moray - Speyside oawut'!A:E,3,FALSE)), VLOOKUP(A26,'M for Moray - Speyside oawut'!A:E,3,FALSE), VLOOKUP(A26,'M for Moray - Speyside oawut'!A:E,2,FALSE))</f>
        <v xml:space="preserve"> N/A</v>
      </c>
      <c r="BV26" t="str">
        <f>IF(ISNUMBER(VLOOKUP(A26,'M for Moray - Elgin oawut'!A:E,3,FALSE)), VLOOKUP(A26,'M for Moray - Elgin oawut'!A:E,3,FALSE), VLOOKUP(A26,'M for Moray - Elgin oawut'!A:E,2,FALSE))</f>
        <v xml:space="preserve"> N/A</v>
      </c>
      <c r="BW26">
        <f>IF(ISNUMBER(VLOOKUP(A26,'Banffshire Partnership oawut'!A:E,3,FALSE)), VLOOKUP(A26,'Banffshire Partnership oawut'!A:E,3,FALSE), VLOOKUP(A26,'Banffshire Partnership oawut'!A:E,2,FALSE))</f>
        <v>20.5</v>
      </c>
      <c r="BZ26">
        <f>IF(ISNUMBER(VLOOKUP(A26,'Huntly A2B service ot'!A:E,3,FALSE)), VLOOKUP(A26,'Huntly A2B service ot'!A:E,3,FALSE), VLOOKUP(A26,'Huntly A2B service ot'!A:E,2,FALSE))</f>
        <v>30</v>
      </c>
      <c r="CA26">
        <f>IF(ISNUMBER(VLOOKUP(A26,'M for Moray - Buckie ot'!A:E,3,FALSE)), VLOOKUP(A26,'M for Moray - Buckie ot'!A:E,3,FALSE), VLOOKUP(A26,'M for Moray - Buckie ot'!A:E,2,FALSE))</f>
        <v>30</v>
      </c>
      <c r="CB26">
        <f>IF(ISNUMBER(VLOOKUP(A26,'M for Moray - Forres ot'!A:E,3,FALSE)), VLOOKUP(A26,'M for Moray - Forres ot'!A:E,3,FALSE), VLOOKUP(A26,'M for Moray - Forres ot'!A:E,2,FALSE))</f>
        <v>30</v>
      </c>
      <c r="CC26">
        <f>IF(ISNUMBER(VLOOKUP(A26,'M for Moray - Keith ot'!A:E,3,FALSE)), VLOOKUP(A26,'M for Moray - Keith ot'!A:E,3,FALSE), VLOOKUP(A26,'M for Moray - Keith ot'!A:E,2,FALSE))</f>
        <v>30</v>
      </c>
      <c r="CD26">
        <f>IF(ISNUMBER(VLOOKUP(A26,'M for Moray - Speyside ot'!A:E,3,FALSE)), VLOOKUP(A26,'M for Moray - Speyside ot'!A:E,3,FALSE), VLOOKUP(A26,'M for Moray - Speyside ot'!A:E,2,FALSE))</f>
        <v>30</v>
      </c>
      <c r="CE26">
        <f>IF(ISNUMBER(VLOOKUP(A26,'M for Moray - Elgin ot'!A:E,3,FALSE)), VLOOKUP(A26,'M for Moray - Elgin ot'!A:E,3,FALSE), VLOOKUP(A26,'M for Moray - Elgin ot'!A:E,2,FALSE))</f>
        <v>30</v>
      </c>
      <c r="CF26">
        <f>IF(ISNUMBER(VLOOKUP(A26,'Banffshire Partnership ot'!A:E,3,FALSE)), VLOOKUP(A26,'Banffshire Partnership ot'!A:E,3,FALSE), VLOOKUP(A26,'Banffshire Partnership ot'!A:E,2,FALSE))</f>
        <v>0</v>
      </c>
    </row>
    <row r="27" spans="1:84">
      <c r="A27" t="s">
        <v>285</v>
      </c>
      <c r="B27" t="str">
        <f t="shared" si="28"/>
        <v>M for Moray - Elgin service</v>
      </c>
      <c r="C27">
        <f t="shared" si="0"/>
        <v>7.1</v>
      </c>
      <c r="D27">
        <f t="shared" si="1"/>
        <v>8</v>
      </c>
      <c r="E27">
        <f t="shared" si="2"/>
        <v>4.5</v>
      </c>
      <c r="F27">
        <f t="shared" si="3"/>
        <v>7.4</v>
      </c>
      <c r="G27" s="18">
        <f t="shared" si="4"/>
        <v>0.5</v>
      </c>
      <c r="H27">
        <f t="shared" si="6"/>
        <v>14.8</v>
      </c>
      <c r="I27">
        <v>18.7</v>
      </c>
      <c r="J27">
        <f t="shared" si="7"/>
        <v>36.059999999999995</v>
      </c>
      <c r="K27">
        <f t="shared" si="8"/>
        <v>19.600000000000001</v>
      </c>
      <c r="L27">
        <f t="shared" si="9"/>
        <v>1</v>
      </c>
      <c r="M27">
        <f t="shared" si="10"/>
        <v>1</v>
      </c>
      <c r="N27">
        <f t="shared" si="11"/>
        <v>16.459999999999994</v>
      </c>
      <c r="O27">
        <f t="shared" si="12"/>
        <v>16.459999999999994</v>
      </c>
      <c r="P27">
        <f t="shared" si="13"/>
        <v>12.5</v>
      </c>
      <c r="Q27">
        <f t="shared" si="14"/>
        <v>12.5</v>
      </c>
      <c r="S27">
        <f t="shared" si="15"/>
        <v>32.5</v>
      </c>
      <c r="T27">
        <f t="shared" si="16"/>
        <v>20.6</v>
      </c>
      <c r="U27">
        <f t="shared" si="17"/>
        <v>36.6</v>
      </c>
      <c r="V27">
        <f t="shared" si="18"/>
        <v>26.6</v>
      </c>
      <c r="W27">
        <f t="shared" si="19"/>
        <v>31.6</v>
      </c>
      <c r="X27">
        <f t="shared" si="20"/>
        <v>19.600000000000001</v>
      </c>
      <c r="Y27">
        <f t="shared" si="21"/>
        <v>43.5</v>
      </c>
      <c r="AA27">
        <v>0</v>
      </c>
      <c r="AB27">
        <f t="shared" si="22"/>
        <v>7.1</v>
      </c>
      <c r="AC27">
        <f t="shared" si="23"/>
        <v>7.1</v>
      </c>
      <c r="AD27">
        <f t="shared" si="24"/>
        <v>7.1</v>
      </c>
      <c r="AE27">
        <f t="shared" si="25"/>
        <v>7.1</v>
      </c>
      <c r="AF27">
        <f t="shared" si="26"/>
        <v>7.1</v>
      </c>
      <c r="AG27">
        <f t="shared" si="27"/>
        <v>5.5</v>
      </c>
      <c r="AJ27">
        <f>IF(ISNUMBER(VLOOKUP(A27,'Huntly A2B service oaout'!A:E,5,FALSE)), VLOOKUP(A27,'Huntly A2B service oaout'!A:E,5,FALSE), VLOOKUP(A27,'Huntly A2B service oaout'!A:E,2,FALSE))</f>
        <v>28</v>
      </c>
      <c r="AK27">
        <f>IF(ISNUMBER(VLOOKUP(A27,'M for Moray - Buckie oaout'!A:E,5,FALSE)), VLOOKUP(A27,'M for Moray - Buckie oaout'!A:E,5,FALSE), VLOOKUP(A27,'M for Moray - Buckie oaout'!A:E,2,FALSE))</f>
        <v>9</v>
      </c>
      <c r="AL27">
        <f>IF(ISNUMBER(VLOOKUP(A27,'M for Moray - Forres oaout'!A:E,5,FALSE)), VLOOKUP(A27,'M for Moray - Forres oaout'!A:E,5,FALSE), VLOOKUP(A27,'M for Moray - Forres oaout'!A:E,2,FALSE))</f>
        <v>25</v>
      </c>
      <c r="AM27">
        <f>IF(ISNUMBER(VLOOKUP(A27,'M for Moray - Keith oaout'!A:E,5,FALSE)), VLOOKUP(A27,'M for Moray - Keith oaout'!A:E,5,FALSE), VLOOKUP(A27,'M for Moray - Keith oaout'!A:E,2,FALSE))</f>
        <v>15</v>
      </c>
      <c r="AN27">
        <f>IF(ISNUMBER(VLOOKUP(A27,'M for Moray - Speyside oaout'!A:E,5,FALSE)), VLOOKUP(A27,'M for Moray - Speyside oaout'!A:E,5,FALSE), VLOOKUP(A27,'M for Moray - Speyside oaout'!A:E,2,FALSE))</f>
        <v>20</v>
      </c>
      <c r="AO27">
        <f>IF(ISNUMBER(VLOOKUP(A27,'M for Moray - Elgin oaout'!A:E,5,FALSE)), VLOOKUP(A27,'M for Moray - Elgin oaout'!A:E,5,FALSE), VLOOKUP(A27,'M for Moray - Elgin oaout'!A:E,2,FALSE))</f>
        <v>8</v>
      </c>
      <c r="AP27" t="str">
        <f>IF(ISNUMBER(VLOOKUP(A27,'Banffshire Partnership oaout'!A:E,5,FALSE)), VLOOKUP(A27,'Banffshire Partnership oaout'!A:E,5,FALSE), VLOOKUP(A27,'Banffshire Partnership oaout'!A:E,2,FALSE))</f>
        <v xml:space="preserve"> N/A</v>
      </c>
      <c r="AR27">
        <f>IF(ISNUMBER(VLOOKUP(A27,'Huntly A2B service oawut'!A:E,5,FALSE)), VLOOKUP(A27,'Huntly A2B service oawut'!A:E,5,FALSE), 1000)</f>
        <v>1000</v>
      </c>
      <c r="AS27">
        <f>IF(ISNUMBER(VLOOKUP(A27,'M for Moray - Buckie oawut'!A:E,5,FALSE)), VLOOKUP(A27,'M for Moray - Buckie oawut'!A:E,5,FALSE), 1000)</f>
        <v>1000</v>
      </c>
      <c r="AT27">
        <f>IF(ISNUMBER(VLOOKUP(A27,'M for Moray - Forres oawut'!A:E,5,FALSE)), VLOOKUP(A27,'M for Moray - Forres oawut'!A:E,5,FALSE), 1000)</f>
        <v>1000</v>
      </c>
      <c r="AU27">
        <f>IF(ISNUMBER(VLOOKUP(A27,'M for Moray - Keith oawut'!A:E,5,FALSE)), VLOOKUP(A27,'M for Moray - Keith oawut'!A:E,5,FALSE), 1000)</f>
        <v>1000</v>
      </c>
      <c r="AV27">
        <f>IF(ISNUMBER(VLOOKUP(A27,'M for Moray - Speyside oawut'!A:E,5,FALSE)), VLOOKUP(A27,'M for Moray - Speyside oawut'!A:E,5,FALSE), 1000)</f>
        <v>1000</v>
      </c>
      <c r="AW27">
        <f>IF(ISNUMBER(VLOOKUP(A27,'M for Moray - Elgin oawut'!A:E,5,FALSE)), VLOOKUP(A27,'M for Moray - Elgin oawut'!A:E,5,FALSE), 1000)</f>
        <v>1000</v>
      </c>
      <c r="AX27">
        <f>IF(ISNUMBER(VLOOKUP(A27,'Banffshire Partnership oawut'!A:E,5,FALSE)), VLOOKUP(A27,'Banffshire Partnership oawut'!A:E,5,FALSE), 1000)</f>
        <v>38</v>
      </c>
      <c r="AZ27">
        <f>IF(ISNUMBER(VLOOKUP(A27,'Huntly A2B service ot'!A:E,4,FALSE)), VLOOKUP(A27,'Huntly A2B service ot'!A:E,4,FALSE), 0)</f>
        <v>4.5</v>
      </c>
      <c r="BA27">
        <f>IF(ISNUMBER(VLOOKUP(A27,'M for Moray - Buckie ot'!A:E,4,FALSE)), VLOOKUP(A27,'M for Moray - Buckie ot'!A:E,4,FALSE), 0)</f>
        <v>4.5</v>
      </c>
      <c r="BB27">
        <f>IF(ISNUMBER(VLOOKUP(A27,'M for Moray - Forres ot'!A:E,4,FALSE)), VLOOKUP(A27,'M for Moray - Forres ot'!A:E,4,FALSE), 0)</f>
        <v>4.5</v>
      </c>
      <c r="BC27">
        <f>IF(ISNUMBER(VLOOKUP(A27,'M for Moray - Keith ot'!A:E,4,FALSE)), VLOOKUP(A27,'M for Moray - Keith ot'!A:E,4,FALSE), 0)</f>
        <v>4.5</v>
      </c>
      <c r="BD27">
        <f>IF(ISNUMBER(VLOOKUP(A27,'M for Moray - Speyside ot'!A:E,4,FALSE)), VLOOKUP(A27,'M for Moray - Speyside ot'!A:E,4,FALSE), 0)</f>
        <v>4.5</v>
      </c>
      <c r="BE27">
        <f>IF(ISNUMBER(VLOOKUP(A27,'M for Moray - Elgin ot'!A:E,4,FALSE)), VLOOKUP(A27,'M for Moray - Elgin ot'!A:E,4,FALSE), 0)</f>
        <v>4.5</v>
      </c>
      <c r="BF27">
        <f>IF(ISNUMBER(VLOOKUP(A27,'Banffshire Partnership ot'!A:E,4,FALSE)), VLOOKUP(A27,'Banffshire Partnership ot'!A:E,4,FALSE), 0)</f>
        <v>0</v>
      </c>
      <c r="BI27">
        <f>IF(ISNUMBER(VLOOKUP(A27,'Huntly A2B service oaout'!A:E,3,FALSE)), VLOOKUP(A27,'Huntly A2B service oaout'!A:E,3,FALSE), VLOOKUP(A27,'Huntly A2B service oaout'!A:E,2,FALSE))</f>
        <v>15.5</v>
      </c>
      <c r="BJ27">
        <f>IF(ISNUMBER(VLOOKUP(A27,'M for Moray - Buckie oaout'!A:E,3,FALSE)), VLOOKUP(A27,'M for Moray - Buckie oaout'!A:E,3,FALSE), VLOOKUP(A27,'M for Moray - Buckie oaout'!A:E,2,FALSE))</f>
        <v>8.9</v>
      </c>
      <c r="BK27">
        <f>IF(ISNUMBER(VLOOKUP(A27,'M for Moray - Forres oaout'!A:E,3,FALSE)), VLOOKUP(A27,'M for Moray - Forres oaout'!A:E,3,FALSE), VLOOKUP(A27,'M for Moray - Forres oaout'!A:E,2,FALSE))</f>
        <v>19.100000000000001</v>
      </c>
      <c r="BL27">
        <f>IF(ISNUMBER(VLOOKUP(A27,'M for Moray - Keith oaout'!A:E,3,FALSE)), VLOOKUP(A27,'M for Moray - Keith oaout'!A:E,3,FALSE), VLOOKUP(A27,'M for Moray - Keith oaout'!A:E,2,FALSE))</f>
        <v>9.1</v>
      </c>
      <c r="BM27">
        <f>IF(ISNUMBER(VLOOKUP(A27,'M for Moray - Speyside oaout'!A:E,3,FALSE)), VLOOKUP(A27,'M for Moray - Speyside oaout'!A:E,3,FALSE), VLOOKUP(A27,'M for Moray - Speyside oaout'!A:E,2,FALSE))</f>
        <v>12.2</v>
      </c>
      <c r="BN27">
        <f>IF(ISNUMBER(VLOOKUP(A27,'M for Moray - Elgin oaout'!A:E,3,FALSE)), VLOOKUP(A27,'M for Moray - Elgin oaout'!A:E,3,FALSE), VLOOKUP(A27,'M for Moray - Elgin oaout'!A:E,2,FALSE))</f>
        <v>7.4</v>
      </c>
      <c r="BO27" t="str">
        <f>IF(ISNUMBER(VLOOKUP(A27,'Banffshire Partnership oaout'!A:E,3,FALSE)), VLOOKUP(A27,'Banffshire Partnership oaout'!A:E,3,FALSE), VLOOKUP(A27,'Banffshire Partnership oaout'!A:E,2,FALSE))</f>
        <v xml:space="preserve"> N/A</v>
      </c>
      <c r="BQ27" t="str">
        <f>IF(ISNUMBER(VLOOKUP(A27,'Huntly A2B service oawut'!A:E,3,FALSE)), VLOOKUP(A27,'Huntly A2B service oawut'!A:E,3,FALSE), VLOOKUP(A27,'Huntly A2B service oawut'!A:E,2,FALSE))</f>
        <v xml:space="preserve"> N/A</v>
      </c>
      <c r="BR27" t="str">
        <f>IF(ISNUMBER(VLOOKUP(A27,'M for Moray - Buckie oawut'!A:E,3,FALSE)), VLOOKUP(A27,'M for Moray - Buckie oawut'!A:E,3,FALSE), VLOOKUP(A27,'M for Moray - Buckie oawut'!A:E,2,FALSE))</f>
        <v xml:space="preserve"> N/A</v>
      </c>
      <c r="BS27" t="str">
        <f>IF(ISNUMBER(VLOOKUP(A27,'M for Moray - Forres oawut'!A:E,3,FALSE)), VLOOKUP(A27,'M for Moray - Forres oawut'!A:E,3,FALSE), VLOOKUP(A27,'M for Moray - Forres oawut'!A:E,2,FALSE))</f>
        <v xml:space="preserve"> N/A</v>
      </c>
      <c r="BT27" t="str">
        <f>IF(ISNUMBER(VLOOKUP(A27,'M for Moray - Keith oawut'!A:E,3,FALSE)), VLOOKUP(A27,'M for Moray - Keith oawut'!A:E,3,FALSE), VLOOKUP(A27,'M for Moray - Keith oawut'!A:E,2,FALSE))</f>
        <v xml:space="preserve"> N/A</v>
      </c>
      <c r="BU27" t="str">
        <f>IF(ISNUMBER(VLOOKUP(A27,'M for Moray - Speyside oawut'!A:E,3,FALSE)), VLOOKUP(A27,'M for Moray - Speyside oawut'!A:E,3,FALSE), VLOOKUP(A27,'M for Moray - Speyside oawut'!A:E,2,FALSE))</f>
        <v xml:space="preserve"> N/A</v>
      </c>
      <c r="BV27" t="str">
        <f>IF(ISNUMBER(VLOOKUP(A27,'M for Moray - Elgin oawut'!A:E,3,FALSE)), VLOOKUP(A27,'M for Moray - Elgin oawut'!A:E,3,FALSE), VLOOKUP(A27,'M for Moray - Elgin oawut'!A:E,2,FALSE))</f>
        <v xml:space="preserve"> N/A</v>
      </c>
      <c r="BW27">
        <f>IF(ISNUMBER(VLOOKUP(A27,'Banffshire Partnership oawut'!A:E,3,FALSE)), VLOOKUP(A27,'Banffshire Partnership oawut'!A:E,3,FALSE), VLOOKUP(A27,'Banffshire Partnership oawut'!A:E,2,FALSE))</f>
        <v>20.5</v>
      </c>
      <c r="BZ27">
        <f>IF(ISNUMBER(VLOOKUP(A27,'Huntly A2B service ot'!A:E,3,FALSE)), VLOOKUP(A27,'Huntly A2B service ot'!A:E,3,FALSE), VLOOKUP(A27,'Huntly A2B service ot'!A:E,2,FALSE))</f>
        <v>30</v>
      </c>
      <c r="CA27">
        <f>IF(ISNUMBER(VLOOKUP(A27,'M for Moray - Buckie ot'!A:E,3,FALSE)), VLOOKUP(A27,'M for Moray - Buckie ot'!A:E,3,FALSE), VLOOKUP(A27,'M for Moray - Buckie ot'!A:E,2,FALSE))</f>
        <v>30</v>
      </c>
      <c r="CB27">
        <f>IF(ISNUMBER(VLOOKUP(A27,'M for Moray - Forres ot'!A:E,3,FALSE)), VLOOKUP(A27,'M for Moray - Forres ot'!A:E,3,FALSE), VLOOKUP(A27,'M for Moray - Forres ot'!A:E,2,FALSE))</f>
        <v>30</v>
      </c>
      <c r="CC27">
        <f>IF(ISNUMBER(VLOOKUP(A27,'M for Moray - Keith ot'!A:E,3,FALSE)), VLOOKUP(A27,'M for Moray - Keith ot'!A:E,3,FALSE), VLOOKUP(A27,'M for Moray - Keith ot'!A:E,2,FALSE))</f>
        <v>30</v>
      </c>
      <c r="CD27">
        <f>IF(ISNUMBER(VLOOKUP(A27,'M for Moray - Speyside ot'!A:E,3,FALSE)), VLOOKUP(A27,'M for Moray - Speyside ot'!A:E,3,FALSE), VLOOKUP(A27,'M for Moray - Speyside ot'!A:E,2,FALSE))</f>
        <v>30</v>
      </c>
      <c r="CE27">
        <f>IF(ISNUMBER(VLOOKUP(A27,'M for Moray - Elgin ot'!A:E,3,FALSE)), VLOOKUP(A27,'M for Moray - Elgin ot'!A:E,3,FALSE), VLOOKUP(A27,'M for Moray - Elgin ot'!A:E,2,FALSE))</f>
        <v>30</v>
      </c>
      <c r="CF27">
        <f>IF(ISNUMBER(VLOOKUP(A27,'Banffshire Partnership ot'!A:E,3,FALSE)), VLOOKUP(A27,'Banffshire Partnership ot'!A:E,3,FALSE), VLOOKUP(A27,'Banffshire Partnership ot'!A:E,2,FALSE))</f>
        <v>0</v>
      </c>
    </row>
    <row r="28" spans="1:84">
      <c r="A28" t="s">
        <v>286</v>
      </c>
      <c r="B28" t="str">
        <f t="shared" si="28"/>
        <v>M for Moray - Elgin service</v>
      </c>
      <c r="C28">
        <f t="shared" si="0"/>
        <v>7.1</v>
      </c>
      <c r="D28">
        <f t="shared" si="1"/>
        <v>7</v>
      </c>
      <c r="E28">
        <f t="shared" si="2"/>
        <v>4.5</v>
      </c>
      <c r="F28">
        <f t="shared" si="3"/>
        <v>6.3</v>
      </c>
      <c r="G28" s="18">
        <f t="shared" si="4"/>
        <v>0.5</v>
      </c>
      <c r="H28">
        <f t="shared" si="6"/>
        <v>12.6</v>
      </c>
      <c r="I28">
        <v>17.2</v>
      </c>
      <c r="J28">
        <f t="shared" si="7"/>
        <v>33.36</v>
      </c>
      <c r="K28">
        <f t="shared" si="8"/>
        <v>18.600000000000001</v>
      </c>
      <c r="L28">
        <f t="shared" si="9"/>
        <v>1</v>
      </c>
      <c r="M28">
        <f t="shared" si="10"/>
        <v>1</v>
      </c>
      <c r="N28">
        <f t="shared" si="11"/>
        <v>14.759999999999998</v>
      </c>
      <c r="O28">
        <f t="shared" si="12"/>
        <v>14.759999999999998</v>
      </c>
      <c r="P28">
        <f t="shared" si="13"/>
        <v>11.5</v>
      </c>
      <c r="Q28">
        <f t="shared" si="14"/>
        <v>11.5</v>
      </c>
      <c r="S28">
        <f t="shared" si="15"/>
        <v>31.5</v>
      </c>
      <c r="T28">
        <f t="shared" si="16"/>
        <v>20.6</v>
      </c>
      <c r="U28">
        <f t="shared" si="17"/>
        <v>34.6</v>
      </c>
      <c r="V28">
        <f t="shared" si="18"/>
        <v>27.6</v>
      </c>
      <c r="W28">
        <f t="shared" si="19"/>
        <v>30.6</v>
      </c>
      <c r="X28">
        <f t="shared" si="20"/>
        <v>18.600000000000001</v>
      </c>
      <c r="Y28">
        <f t="shared" si="21"/>
        <v>46</v>
      </c>
      <c r="AA28">
        <v>0</v>
      </c>
      <c r="AB28">
        <f t="shared" si="22"/>
        <v>7.1</v>
      </c>
      <c r="AC28">
        <f t="shared" si="23"/>
        <v>7.1</v>
      </c>
      <c r="AD28">
        <f t="shared" si="24"/>
        <v>7.1</v>
      </c>
      <c r="AE28">
        <f t="shared" si="25"/>
        <v>7.1</v>
      </c>
      <c r="AF28">
        <f t="shared" si="26"/>
        <v>7.1</v>
      </c>
      <c r="AG28">
        <f t="shared" si="27"/>
        <v>5.5</v>
      </c>
      <c r="AJ28">
        <f>IF(ISNUMBER(VLOOKUP(A28,'Huntly A2B service oaout'!A:E,5,FALSE)), VLOOKUP(A28,'Huntly A2B service oaout'!A:E,5,FALSE), VLOOKUP(A28,'Huntly A2B service oaout'!A:E,2,FALSE))</f>
        <v>27</v>
      </c>
      <c r="AK28">
        <f>IF(ISNUMBER(VLOOKUP(A28,'M for Moray - Buckie oaout'!A:E,5,FALSE)), VLOOKUP(A28,'M for Moray - Buckie oaout'!A:E,5,FALSE), VLOOKUP(A28,'M for Moray - Buckie oaout'!A:E,2,FALSE))</f>
        <v>9</v>
      </c>
      <c r="AL28">
        <f>IF(ISNUMBER(VLOOKUP(A28,'M for Moray - Forres oaout'!A:E,5,FALSE)), VLOOKUP(A28,'M for Moray - Forres oaout'!A:E,5,FALSE), VLOOKUP(A28,'M for Moray - Forres oaout'!A:E,2,FALSE))</f>
        <v>23</v>
      </c>
      <c r="AM28">
        <f>IF(ISNUMBER(VLOOKUP(A28,'M for Moray - Keith oaout'!A:E,5,FALSE)), VLOOKUP(A28,'M for Moray - Keith oaout'!A:E,5,FALSE), VLOOKUP(A28,'M for Moray - Keith oaout'!A:E,2,FALSE))</f>
        <v>16</v>
      </c>
      <c r="AN28">
        <f>IF(ISNUMBER(VLOOKUP(A28,'M for Moray - Speyside oaout'!A:E,5,FALSE)), VLOOKUP(A28,'M for Moray - Speyside oaout'!A:E,5,FALSE), VLOOKUP(A28,'M for Moray - Speyside oaout'!A:E,2,FALSE))</f>
        <v>19</v>
      </c>
      <c r="AO28">
        <f>IF(ISNUMBER(VLOOKUP(A28,'M for Moray - Elgin oaout'!A:E,5,FALSE)), VLOOKUP(A28,'M for Moray - Elgin oaout'!A:E,5,FALSE), VLOOKUP(A28,'M for Moray - Elgin oaout'!A:E,2,FALSE))</f>
        <v>7</v>
      </c>
      <c r="AP28" t="str">
        <f>IF(ISNUMBER(VLOOKUP(A28,'Banffshire Partnership oaout'!A:E,5,FALSE)), VLOOKUP(A28,'Banffshire Partnership oaout'!A:E,5,FALSE), VLOOKUP(A28,'Banffshire Partnership oaout'!A:E,2,FALSE))</f>
        <v xml:space="preserve"> N/A</v>
      </c>
      <c r="AR28">
        <f>IF(ISNUMBER(VLOOKUP(A28,'Huntly A2B service oawut'!A:E,5,FALSE)), VLOOKUP(A28,'Huntly A2B service oawut'!A:E,5,FALSE), 1000)</f>
        <v>1000</v>
      </c>
      <c r="AS28">
        <f>IF(ISNUMBER(VLOOKUP(A28,'M for Moray - Buckie oawut'!A:E,5,FALSE)), VLOOKUP(A28,'M for Moray - Buckie oawut'!A:E,5,FALSE), 1000)</f>
        <v>1000</v>
      </c>
      <c r="AT28">
        <f>IF(ISNUMBER(VLOOKUP(A28,'M for Moray - Forres oawut'!A:E,5,FALSE)), VLOOKUP(A28,'M for Moray - Forres oawut'!A:E,5,FALSE), 1000)</f>
        <v>1000</v>
      </c>
      <c r="AU28">
        <f>IF(ISNUMBER(VLOOKUP(A28,'M for Moray - Keith oawut'!A:E,5,FALSE)), VLOOKUP(A28,'M for Moray - Keith oawut'!A:E,5,FALSE), 1000)</f>
        <v>1000</v>
      </c>
      <c r="AV28">
        <f>IF(ISNUMBER(VLOOKUP(A28,'M for Moray - Speyside oawut'!A:E,5,FALSE)), VLOOKUP(A28,'M for Moray - Speyside oawut'!A:E,5,FALSE), 1000)</f>
        <v>1000</v>
      </c>
      <c r="AW28">
        <f>IF(ISNUMBER(VLOOKUP(A28,'M for Moray - Elgin oawut'!A:E,5,FALSE)), VLOOKUP(A28,'M for Moray - Elgin oawut'!A:E,5,FALSE), 1000)</f>
        <v>1000</v>
      </c>
      <c r="AX28">
        <f>IF(ISNUMBER(VLOOKUP(A28,'Banffshire Partnership oawut'!A:E,5,FALSE)), VLOOKUP(A28,'Banffshire Partnership oawut'!A:E,5,FALSE), 1000)</f>
        <v>40.5</v>
      </c>
      <c r="AZ28">
        <f>IF(ISNUMBER(VLOOKUP(A28,'Huntly A2B service ot'!A:E,4,FALSE)), VLOOKUP(A28,'Huntly A2B service ot'!A:E,4,FALSE), 0)</f>
        <v>4.5</v>
      </c>
      <c r="BA28">
        <f>IF(ISNUMBER(VLOOKUP(A28,'M for Moray - Buckie ot'!A:E,4,FALSE)), VLOOKUP(A28,'M for Moray - Buckie ot'!A:E,4,FALSE), 0)</f>
        <v>4.5</v>
      </c>
      <c r="BB28">
        <f>IF(ISNUMBER(VLOOKUP(A28,'M for Moray - Forres ot'!A:E,4,FALSE)), VLOOKUP(A28,'M for Moray - Forres ot'!A:E,4,FALSE), 0)</f>
        <v>4.5</v>
      </c>
      <c r="BC28">
        <f>IF(ISNUMBER(VLOOKUP(A28,'M for Moray - Keith ot'!A:E,4,FALSE)), VLOOKUP(A28,'M for Moray - Keith ot'!A:E,4,FALSE), 0)</f>
        <v>4.5</v>
      </c>
      <c r="BD28">
        <f>IF(ISNUMBER(VLOOKUP(A28,'M for Moray - Speyside ot'!A:E,4,FALSE)), VLOOKUP(A28,'M for Moray - Speyside ot'!A:E,4,FALSE), 0)</f>
        <v>4.5</v>
      </c>
      <c r="BE28">
        <f>IF(ISNUMBER(VLOOKUP(A28,'M for Moray - Elgin ot'!A:E,4,FALSE)), VLOOKUP(A28,'M for Moray - Elgin ot'!A:E,4,FALSE), 0)</f>
        <v>4.5</v>
      </c>
      <c r="BF28">
        <f>IF(ISNUMBER(VLOOKUP(A28,'Banffshire Partnership ot'!A:E,4,FALSE)), VLOOKUP(A28,'Banffshire Partnership ot'!A:E,4,FALSE), 0)</f>
        <v>0</v>
      </c>
      <c r="BI28">
        <f>IF(ISNUMBER(VLOOKUP(A28,'Huntly A2B service oaout'!A:E,3,FALSE)), VLOOKUP(A28,'Huntly A2B service oaout'!A:E,3,FALSE), VLOOKUP(A28,'Huntly A2B service oaout'!A:E,2,FALSE))</f>
        <v>15.5</v>
      </c>
      <c r="BJ28">
        <f>IF(ISNUMBER(VLOOKUP(A28,'M for Moray - Buckie oaout'!A:E,3,FALSE)), VLOOKUP(A28,'M for Moray - Buckie oaout'!A:E,3,FALSE), VLOOKUP(A28,'M for Moray - Buckie oaout'!A:E,2,FALSE))</f>
        <v>8.9</v>
      </c>
      <c r="BK28">
        <f>IF(ISNUMBER(VLOOKUP(A28,'M for Moray - Forres oaout'!A:E,3,FALSE)), VLOOKUP(A28,'M for Moray - Forres oaout'!A:E,3,FALSE), VLOOKUP(A28,'M for Moray - Forres oaout'!A:E,2,FALSE))</f>
        <v>18</v>
      </c>
      <c r="BL28">
        <f>IF(ISNUMBER(VLOOKUP(A28,'M for Moray - Keith oaout'!A:E,3,FALSE)), VLOOKUP(A28,'M for Moray - Keith oaout'!A:E,3,FALSE), VLOOKUP(A28,'M for Moray - Keith oaout'!A:E,2,FALSE))</f>
        <v>9.1</v>
      </c>
      <c r="BM28">
        <f>IF(ISNUMBER(VLOOKUP(A28,'M for Moray - Speyside oaout'!A:E,3,FALSE)), VLOOKUP(A28,'M for Moray - Speyside oaout'!A:E,3,FALSE), VLOOKUP(A28,'M for Moray - Speyside oaout'!A:E,2,FALSE))</f>
        <v>11.2</v>
      </c>
      <c r="BN28">
        <f>IF(ISNUMBER(VLOOKUP(A28,'M for Moray - Elgin oaout'!A:E,3,FALSE)), VLOOKUP(A28,'M for Moray - Elgin oaout'!A:E,3,FALSE), VLOOKUP(A28,'M for Moray - Elgin oaout'!A:E,2,FALSE))</f>
        <v>6.3</v>
      </c>
      <c r="BO28" t="str">
        <f>IF(ISNUMBER(VLOOKUP(A28,'Banffshire Partnership oaout'!A:E,3,FALSE)), VLOOKUP(A28,'Banffshire Partnership oaout'!A:E,3,FALSE), VLOOKUP(A28,'Banffshire Partnership oaout'!A:E,2,FALSE))</f>
        <v xml:space="preserve"> N/A</v>
      </c>
      <c r="BQ28" t="str">
        <f>IF(ISNUMBER(VLOOKUP(A28,'Huntly A2B service oawut'!A:E,3,FALSE)), VLOOKUP(A28,'Huntly A2B service oawut'!A:E,3,FALSE), VLOOKUP(A28,'Huntly A2B service oawut'!A:E,2,FALSE))</f>
        <v xml:space="preserve"> N/A</v>
      </c>
      <c r="BR28" t="str">
        <f>IF(ISNUMBER(VLOOKUP(A28,'M for Moray - Buckie oawut'!A:E,3,FALSE)), VLOOKUP(A28,'M for Moray - Buckie oawut'!A:E,3,FALSE), VLOOKUP(A28,'M for Moray - Buckie oawut'!A:E,2,FALSE))</f>
        <v xml:space="preserve"> N/A</v>
      </c>
      <c r="BS28" t="str">
        <f>IF(ISNUMBER(VLOOKUP(A28,'M for Moray - Forres oawut'!A:E,3,FALSE)), VLOOKUP(A28,'M for Moray - Forres oawut'!A:E,3,FALSE), VLOOKUP(A28,'M for Moray - Forres oawut'!A:E,2,FALSE))</f>
        <v xml:space="preserve"> N/A</v>
      </c>
      <c r="BT28" t="str">
        <f>IF(ISNUMBER(VLOOKUP(A28,'M for Moray - Keith oawut'!A:E,3,FALSE)), VLOOKUP(A28,'M for Moray - Keith oawut'!A:E,3,FALSE), VLOOKUP(A28,'M for Moray - Keith oawut'!A:E,2,FALSE))</f>
        <v xml:space="preserve"> N/A</v>
      </c>
      <c r="BU28" t="str">
        <f>IF(ISNUMBER(VLOOKUP(A28,'M for Moray - Speyside oawut'!A:E,3,FALSE)), VLOOKUP(A28,'M for Moray - Speyside oawut'!A:E,3,FALSE), VLOOKUP(A28,'M for Moray - Speyside oawut'!A:E,2,FALSE))</f>
        <v xml:space="preserve"> N/A</v>
      </c>
      <c r="BV28" t="str">
        <f>IF(ISNUMBER(VLOOKUP(A28,'M for Moray - Elgin oawut'!A:E,3,FALSE)), VLOOKUP(A28,'M for Moray - Elgin oawut'!A:E,3,FALSE), VLOOKUP(A28,'M for Moray - Elgin oawut'!A:E,2,FALSE))</f>
        <v xml:space="preserve"> N/A</v>
      </c>
      <c r="BW28">
        <f>IF(ISNUMBER(VLOOKUP(A28,'Banffshire Partnership oawut'!A:E,3,FALSE)), VLOOKUP(A28,'Banffshire Partnership oawut'!A:E,3,FALSE), VLOOKUP(A28,'Banffshire Partnership oawut'!A:E,2,FALSE))</f>
        <v>20.5</v>
      </c>
      <c r="BZ28">
        <f>IF(ISNUMBER(VLOOKUP(A28,'Huntly A2B service ot'!A:E,3,FALSE)), VLOOKUP(A28,'Huntly A2B service ot'!A:E,3,FALSE), VLOOKUP(A28,'Huntly A2B service ot'!A:E,2,FALSE))</f>
        <v>30</v>
      </c>
      <c r="CA28">
        <f>IF(ISNUMBER(VLOOKUP(A28,'M for Moray - Buckie ot'!A:E,3,FALSE)), VLOOKUP(A28,'M for Moray - Buckie ot'!A:E,3,FALSE), VLOOKUP(A28,'M for Moray - Buckie ot'!A:E,2,FALSE))</f>
        <v>30</v>
      </c>
      <c r="CB28">
        <f>IF(ISNUMBER(VLOOKUP(A28,'M for Moray - Forres ot'!A:E,3,FALSE)), VLOOKUP(A28,'M for Moray - Forres ot'!A:E,3,FALSE), VLOOKUP(A28,'M for Moray - Forres ot'!A:E,2,FALSE))</f>
        <v>30</v>
      </c>
      <c r="CC28">
        <f>IF(ISNUMBER(VLOOKUP(A28,'M for Moray - Keith ot'!A:E,3,FALSE)), VLOOKUP(A28,'M for Moray - Keith ot'!A:E,3,FALSE), VLOOKUP(A28,'M for Moray - Keith ot'!A:E,2,FALSE))</f>
        <v>30</v>
      </c>
      <c r="CD28">
        <f>IF(ISNUMBER(VLOOKUP(A28,'M for Moray - Speyside ot'!A:E,3,FALSE)), VLOOKUP(A28,'M for Moray - Speyside ot'!A:E,3,FALSE), VLOOKUP(A28,'M for Moray - Speyside ot'!A:E,2,FALSE))</f>
        <v>30</v>
      </c>
      <c r="CE28">
        <f>IF(ISNUMBER(VLOOKUP(A28,'M for Moray - Elgin ot'!A:E,3,FALSE)), VLOOKUP(A28,'M for Moray - Elgin ot'!A:E,3,FALSE), VLOOKUP(A28,'M for Moray - Elgin ot'!A:E,2,FALSE))</f>
        <v>30</v>
      </c>
      <c r="CF28">
        <f>IF(ISNUMBER(VLOOKUP(A28,'Banffshire Partnership ot'!A:E,3,FALSE)), VLOOKUP(A28,'Banffshire Partnership ot'!A:E,3,FALSE), VLOOKUP(A28,'Banffshire Partnership ot'!A:E,2,FALSE))</f>
        <v>0</v>
      </c>
    </row>
    <row r="29" spans="1:84">
      <c r="A29" t="s">
        <v>287</v>
      </c>
      <c r="B29" t="str">
        <f t="shared" si="28"/>
        <v>M for Moray - Elgin service</v>
      </c>
      <c r="C29">
        <f t="shared" si="0"/>
        <v>7.1</v>
      </c>
      <c r="D29">
        <f t="shared" si="1"/>
        <v>6</v>
      </c>
      <c r="E29">
        <f t="shared" si="2"/>
        <v>4.5</v>
      </c>
      <c r="F29">
        <f t="shared" si="3"/>
        <v>5.9</v>
      </c>
      <c r="G29" s="18">
        <f t="shared" si="4"/>
        <v>0.5</v>
      </c>
      <c r="H29">
        <f t="shared" si="6"/>
        <v>11.8</v>
      </c>
      <c r="I29">
        <v>17.399999999999999</v>
      </c>
      <c r="J29">
        <f t="shared" si="7"/>
        <v>33.72</v>
      </c>
      <c r="K29">
        <f t="shared" si="8"/>
        <v>17.600000000000001</v>
      </c>
      <c r="L29">
        <f t="shared" si="9"/>
        <v>1</v>
      </c>
      <c r="M29">
        <f t="shared" si="10"/>
        <v>1</v>
      </c>
      <c r="N29">
        <f t="shared" si="11"/>
        <v>16.119999999999997</v>
      </c>
      <c r="O29">
        <f t="shared" si="12"/>
        <v>16.119999999999997</v>
      </c>
      <c r="P29">
        <f t="shared" si="13"/>
        <v>10.5</v>
      </c>
      <c r="Q29">
        <f t="shared" si="14"/>
        <v>10.5</v>
      </c>
      <c r="S29">
        <f t="shared" si="15"/>
        <v>32.5</v>
      </c>
      <c r="T29">
        <f t="shared" si="16"/>
        <v>20.6</v>
      </c>
      <c r="U29">
        <f t="shared" si="17"/>
        <v>34.6</v>
      </c>
      <c r="V29">
        <f t="shared" si="18"/>
        <v>27.6</v>
      </c>
      <c r="W29">
        <f t="shared" si="19"/>
        <v>30.6</v>
      </c>
      <c r="X29">
        <f t="shared" si="20"/>
        <v>17.600000000000001</v>
      </c>
      <c r="Y29">
        <f t="shared" si="21"/>
        <v>46</v>
      </c>
      <c r="AA29">
        <v>0</v>
      </c>
      <c r="AB29">
        <f t="shared" si="22"/>
        <v>7.1</v>
      </c>
      <c r="AC29">
        <f t="shared" si="23"/>
        <v>7.1</v>
      </c>
      <c r="AD29">
        <f t="shared" si="24"/>
        <v>7.1</v>
      </c>
      <c r="AE29">
        <f t="shared" si="25"/>
        <v>7.1</v>
      </c>
      <c r="AF29">
        <f t="shared" si="26"/>
        <v>7.1</v>
      </c>
      <c r="AG29">
        <f t="shared" si="27"/>
        <v>5.5</v>
      </c>
      <c r="AJ29">
        <f>IF(ISNUMBER(VLOOKUP(A29,'Huntly A2B service oaout'!A:E,5,FALSE)), VLOOKUP(A29,'Huntly A2B service oaout'!A:E,5,FALSE), VLOOKUP(A29,'Huntly A2B service oaout'!A:E,2,FALSE))</f>
        <v>28</v>
      </c>
      <c r="AK29">
        <f>IF(ISNUMBER(VLOOKUP(A29,'M for Moray - Buckie oaout'!A:E,5,FALSE)), VLOOKUP(A29,'M for Moray - Buckie oaout'!A:E,5,FALSE), VLOOKUP(A29,'M for Moray - Buckie oaout'!A:E,2,FALSE))</f>
        <v>9</v>
      </c>
      <c r="AL29">
        <f>IF(ISNUMBER(VLOOKUP(A29,'M for Moray - Forres oaout'!A:E,5,FALSE)), VLOOKUP(A29,'M for Moray - Forres oaout'!A:E,5,FALSE), VLOOKUP(A29,'M for Moray - Forres oaout'!A:E,2,FALSE))</f>
        <v>23</v>
      </c>
      <c r="AM29">
        <f>IF(ISNUMBER(VLOOKUP(A29,'M for Moray - Keith oaout'!A:E,5,FALSE)), VLOOKUP(A29,'M for Moray - Keith oaout'!A:E,5,FALSE), VLOOKUP(A29,'M for Moray - Keith oaout'!A:E,2,FALSE))</f>
        <v>16</v>
      </c>
      <c r="AN29">
        <f>IF(ISNUMBER(VLOOKUP(A29,'M for Moray - Speyside oaout'!A:E,5,FALSE)), VLOOKUP(A29,'M for Moray - Speyside oaout'!A:E,5,FALSE), VLOOKUP(A29,'M for Moray - Speyside oaout'!A:E,2,FALSE))</f>
        <v>19</v>
      </c>
      <c r="AO29">
        <f>IF(ISNUMBER(VLOOKUP(A29,'M for Moray - Elgin oaout'!A:E,5,FALSE)), VLOOKUP(A29,'M for Moray - Elgin oaout'!A:E,5,FALSE), VLOOKUP(A29,'M for Moray - Elgin oaout'!A:E,2,FALSE))</f>
        <v>6</v>
      </c>
      <c r="AP29" t="str">
        <f>IF(ISNUMBER(VLOOKUP(A29,'Banffshire Partnership oaout'!A:E,5,FALSE)), VLOOKUP(A29,'Banffshire Partnership oaout'!A:E,5,FALSE), VLOOKUP(A29,'Banffshire Partnership oaout'!A:E,2,FALSE))</f>
        <v xml:space="preserve"> N/A</v>
      </c>
      <c r="AR29">
        <f>IF(ISNUMBER(VLOOKUP(A29,'Huntly A2B service oawut'!A:E,5,FALSE)), VLOOKUP(A29,'Huntly A2B service oawut'!A:E,5,FALSE), 1000)</f>
        <v>1000</v>
      </c>
      <c r="AS29">
        <f>IF(ISNUMBER(VLOOKUP(A29,'M for Moray - Buckie oawut'!A:E,5,FALSE)), VLOOKUP(A29,'M for Moray - Buckie oawut'!A:E,5,FALSE), 1000)</f>
        <v>1000</v>
      </c>
      <c r="AT29">
        <f>IF(ISNUMBER(VLOOKUP(A29,'M for Moray - Forres oawut'!A:E,5,FALSE)), VLOOKUP(A29,'M for Moray - Forres oawut'!A:E,5,FALSE), 1000)</f>
        <v>1000</v>
      </c>
      <c r="AU29">
        <f>IF(ISNUMBER(VLOOKUP(A29,'M for Moray - Keith oawut'!A:E,5,FALSE)), VLOOKUP(A29,'M for Moray - Keith oawut'!A:E,5,FALSE), 1000)</f>
        <v>1000</v>
      </c>
      <c r="AV29">
        <f>IF(ISNUMBER(VLOOKUP(A29,'M for Moray - Speyside oawut'!A:E,5,FALSE)), VLOOKUP(A29,'M for Moray - Speyside oawut'!A:E,5,FALSE), 1000)</f>
        <v>1000</v>
      </c>
      <c r="AW29">
        <f>IF(ISNUMBER(VLOOKUP(A29,'M for Moray - Elgin oawut'!A:E,5,FALSE)), VLOOKUP(A29,'M for Moray - Elgin oawut'!A:E,5,FALSE), 1000)</f>
        <v>1000</v>
      </c>
      <c r="AX29">
        <f>IF(ISNUMBER(VLOOKUP(A29,'Banffshire Partnership oawut'!A:E,5,FALSE)), VLOOKUP(A29,'Banffshire Partnership oawut'!A:E,5,FALSE), 1000)</f>
        <v>40.5</v>
      </c>
      <c r="AZ29">
        <f>IF(ISNUMBER(VLOOKUP(A29,'Huntly A2B service ot'!A:E,4,FALSE)), VLOOKUP(A29,'Huntly A2B service ot'!A:E,4,FALSE), 0)</f>
        <v>4.5</v>
      </c>
      <c r="BA29">
        <f>IF(ISNUMBER(VLOOKUP(A29,'M for Moray - Buckie ot'!A:E,4,FALSE)), VLOOKUP(A29,'M for Moray - Buckie ot'!A:E,4,FALSE), 0)</f>
        <v>4.5</v>
      </c>
      <c r="BB29">
        <f>IF(ISNUMBER(VLOOKUP(A29,'M for Moray - Forres ot'!A:E,4,FALSE)), VLOOKUP(A29,'M for Moray - Forres ot'!A:E,4,FALSE), 0)</f>
        <v>4.5</v>
      </c>
      <c r="BC29">
        <f>IF(ISNUMBER(VLOOKUP(A29,'M for Moray - Keith ot'!A:E,4,FALSE)), VLOOKUP(A29,'M for Moray - Keith ot'!A:E,4,FALSE), 0)</f>
        <v>4.5</v>
      </c>
      <c r="BD29">
        <f>IF(ISNUMBER(VLOOKUP(A29,'M for Moray - Speyside ot'!A:E,4,FALSE)), VLOOKUP(A29,'M for Moray - Speyside ot'!A:E,4,FALSE), 0)</f>
        <v>4.5</v>
      </c>
      <c r="BE29">
        <f>IF(ISNUMBER(VLOOKUP(A29,'M for Moray - Elgin ot'!A:E,4,FALSE)), VLOOKUP(A29,'M for Moray - Elgin ot'!A:E,4,FALSE), 0)</f>
        <v>4.5</v>
      </c>
      <c r="BF29">
        <f>IF(ISNUMBER(VLOOKUP(A29,'Banffshire Partnership ot'!A:E,4,FALSE)), VLOOKUP(A29,'Banffshire Partnership ot'!A:E,4,FALSE), 0)</f>
        <v>0</v>
      </c>
      <c r="BI29">
        <f>IF(ISNUMBER(VLOOKUP(A29,'Huntly A2B service oaout'!A:E,3,FALSE)), VLOOKUP(A29,'Huntly A2B service oaout'!A:E,3,FALSE), VLOOKUP(A29,'Huntly A2B service oaout'!A:E,2,FALSE))</f>
        <v>15.5</v>
      </c>
      <c r="BJ29">
        <f>IF(ISNUMBER(VLOOKUP(A29,'M for Moray - Buckie oaout'!A:E,3,FALSE)), VLOOKUP(A29,'M for Moray - Buckie oaout'!A:E,3,FALSE), VLOOKUP(A29,'M for Moray - Buckie oaout'!A:E,2,FALSE))</f>
        <v>8.9</v>
      </c>
      <c r="BK29">
        <f>IF(ISNUMBER(VLOOKUP(A29,'M for Moray - Forres oaout'!A:E,3,FALSE)), VLOOKUP(A29,'M for Moray - Forres oaout'!A:E,3,FALSE), VLOOKUP(A29,'M for Moray - Forres oaout'!A:E,2,FALSE))</f>
        <v>17.600000000000001</v>
      </c>
      <c r="BL29">
        <f>IF(ISNUMBER(VLOOKUP(A29,'M for Moray - Keith oaout'!A:E,3,FALSE)), VLOOKUP(A29,'M for Moray - Keith oaout'!A:E,3,FALSE), VLOOKUP(A29,'M for Moray - Keith oaout'!A:E,2,FALSE))</f>
        <v>9.1</v>
      </c>
      <c r="BM29">
        <f>IF(ISNUMBER(VLOOKUP(A29,'M for Moray - Speyside oaout'!A:E,3,FALSE)), VLOOKUP(A29,'M for Moray - Speyside oaout'!A:E,3,FALSE), VLOOKUP(A29,'M for Moray - Speyside oaout'!A:E,2,FALSE))</f>
        <v>11.2</v>
      </c>
      <c r="BN29">
        <f>IF(ISNUMBER(VLOOKUP(A29,'M for Moray - Elgin oaout'!A:E,3,FALSE)), VLOOKUP(A29,'M for Moray - Elgin oaout'!A:E,3,FALSE), VLOOKUP(A29,'M for Moray - Elgin oaout'!A:E,2,FALSE))</f>
        <v>5.9</v>
      </c>
      <c r="BO29" t="str">
        <f>IF(ISNUMBER(VLOOKUP(A29,'Banffshire Partnership oaout'!A:E,3,FALSE)), VLOOKUP(A29,'Banffshire Partnership oaout'!A:E,3,FALSE), VLOOKUP(A29,'Banffshire Partnership oaout'!A:E,2,FALSE))</f>
        <v xml:space="preserve"> N/A</v>
      </c>
      <c r="BQ29" t="str">
        <f>IF(ISNUMBER(VLOOKUP(A29,'Huntly A2B service oawut'!A:E,3,FALSE)), VLOOKUP(A29,'Huntly A2B service oawut'!A:E,3,FALSE), VLOOKUP(A29,'Huntly A2B service oawut'!A:E,2,FALSE))</f>
        <v xml:space="preserve"> N/A</v>
      </c>
      <c r="BR29" t="str">
        <f>IF(ISNUMBER(VLOOKUP(A29,'M for Moray - Buckie oawut'!A:E,3,FALSE)), VLOOKUP(A29,'M for Moray - Buckie oawut'!A:E,3,FALSE), VLOOKUP(A29,'M for Moray - Buckie oawut'!A:E,2,FALSE))</f>
        <v xml:space="preserve"> N/A</v>
      </c>
      <c r="BS29" t="str">
        <f>IF(ISNUMBER(VLOOKUP(A29,'M for Moray - Forres oawut'!A:E,3,FALSE)), VLOOKUP(A29,'M for Moray - Forres oawut'!A:E,3,FALSE), VLOOKUP(A29,'M for Moray - Forres oawut'!A:E,2,FALSE))</f>
        <v xml:space="preserve"> N/A</v>
      </c>
      <c r="BT29" t="str">
        <f>IF(ISNUMBER(VLOOKUP(A29,'M for Moray - Keith oawut'!A:E,3,FALSE)), VLOOKUP(A29,'M for Moray - Keith oawut'!A:E,3,FALSE), VLOOKUP(A29,'M for Moray - Keith oawut'!A:E,2,FALSE))</f>
        <v xml:space="preserve"> N/A</v>
      </c>
      <c r="BU29" t="str">
        <f>IF(ISNUMBER(VLOOKUP(A29,'M for Moray - Speyside oawut'!A:E,3,FALSE)), VLOOKUP(A29,'M for Moray - Speyside oawut'!A:E,3,FALSE), VLOOKUP(A29,'M for Moray - Speyside oawut'!A:E,2,FALSE))</f>
        <v xml:space="preserve"> N/A</v>
      </c>
      <c r="BV29" t="str">
        <f>IF(ISNUMBER(VLOOKUP(A29,'M for Moray - Elgin oawut'!A:E,3,FALSE)), VLOOKUP(A29,'M for Moray - Elgin oawut'!A:E,3,FALSE), VLOOKUP(A29,'M for Moray - Elgin oawut'!A:E,2,FALSE))</f>
        <v xml:space="preserve"> N/A</v>
      </c>
      <c r="BW29">
        <f>IF(ISNUMBER(VLOOKUP(A29,'Banffshire Partnership oawut'!A:E,3,FALSE)), VLOOKUP(A29,'Banffshire Partnership oawut'!A:E,3,FALSE), VLOOKUP(A29,'Banffshire Partnership oawut'!A:E,2,FALSE))</f>
        <v>20.5</v>
      </c>
      <c r="BZ29">
        <f>IF(ISNUMBER(VLOOKUP(A29,'Huntly A2B service ot'!A:E,3,FALSE)), VLOOKUP(A29,'Huntly A2B service ot'!A:E,3,FALSE), VLOOKUP(A29,'Huntly A2B service ot'!A:E,2,FALSE))</f>
        <v>30</v>
      </c>
      <c r="CA29">
        <f>IF(ISNUMBER(VLOOKUP(A29,'M for Moray - Buckie ot'!A:E,3,FALSE)), VLOOKUP(A29,'M for Moray - Buckie ot'!A:E,3,FALSE), VLOOKUP(A29,'M for Moray - Buckie ot'!A:E,2,FALSE))</f>
        <v>30</v>
      </c>
      <c r="CB29">
        <f>IF(ISNUMBER(VLOOKUP(A29,'M for Moray - Forres ot'!A:E,3,FALSE)), VLOOKUP(A29,'M for Moray - Forres ot'!A:E,3,FALSE), VLOOKUP(A29,'M for Moray - Forres ot'!A:E,2,FALSE))</f>
        <v>30</v>
      </c>
      <c r="CC29">
        <f>IF(ISNUMBER(VLOOKUP(A29,'M for Moray - Keith ot'!A:E,3,FALSE)), VLOOKUP(A29,'M for Moray - Keith ot'!A:E,3,FALSE), VLOOKUP(A29,'M for Moray - Keith ot'!A:E,2,FALSE))</f>
        <v>30</v>
      </c>
      <c r="CD29">
        <f>IF(ISNUMBER(VLOOKUP(A29,'M for Moray - Speyside ot'!A:E,3,FALSE)), VLOOKUP(A29,'M for Moray - Speyside ot'!A:E,3,FALSE), VLOOKUP(A29,'M for Moray - Speyside ot'!A:E,2,FALSE))</f>
        <v>30</v>
      </c>
      <c r="CE29">
        <f>IF(ISNUMBER(VLOOKUP(A29,'M for Moray - Elgin ot'!A:E,3,FALSE)), VLOOKUP(A29,'M for Moray - Elgin ot'!A:E,3,FALSE), VLOOKUP(A29,'M for Moray - Elgin ot'!A:E,2,FALSE))</f>
        <v>30</v>
      </c>
      <c r="CF29">
        <f>IF(ISNUMBER(VLOOKUP(A29,'Banffshire Partnership ot'!A:E,3,FALSE)), VLOOKUP(A29,'Banffshire Partnership ot'!A:E,3,FALSE), VLOOKUP(A29,'Banffshire Partnership ot'!A:E,2,FALSE))</f>
        <v>0</v>
      </c>
    </row>
    <row r="30" spans="1:84">
      <c r="A30" t="s">
        <v>288</v>
      </c>
      <c r="B30" t="str">
        <f t="shared" si="28"/>
        <v>Banffshire Partnership</v>
      </c>
      <c r="C30">
        <f t="shared" si="0"/>
        <v>5.5</v>
      </c>
      <c r="D30">
        <f t="shared" si="1"/>
        <v>40.5</v>
      </c>
      <c r="E30">
        <f t="shared" si="2"/>
        <v>0</v>
      </c>
      <c r="F30">
        <f t="shared" si="3"/>
        <v>20.5</v>
      </c>
      <c r="G30" s="18">
        <f t="shared" si="4"/>
        <v>0</v>
      </c>
      <c r="H30">
        <f t="shared" si="6"/>
        <v>0</v>
      </c>
      <c r="I30">
        <v>17.399999999999999</v>
      </c>
      <c r="J30">
        <f t="shared" si="7"/>
        <v>33.72</v>
      </c>
      <c r="K30">
        <f t="shared" si="8"/>
        <v>46</v>
      </c>
      <c r="L30">
        <f t="shared" si="9"/>
        <v>0</v>
      </c>
      <c r="M30">
        <f t="shared" si="10"/>
        <v>0</v>
      </c>
      <c r="N30">
        <f t="shared" si="11"/>
        <v>0</v>
      </c>
      <c r="O30">
        <f t="shared" si="12"/>
        <v>0</v>
      </c>
      <c r="P30">
        <f t="shared" si="13"/>
        <v>0</v>
      </c>
      <c r="Q30">
        <f t="shared" si="14"/>
        <v>0</v>
      </c>
      <c r="S30">
        <f t="shared" si="15"/>
        <v>1000</v>
      </c>
      <c r="T30">
        <f t="shared" si="16"/>
        <v>1007.1</v>
      </c>
      <c r="U30">
        <f t="shared" si="17"/>
        <v>1007.1</v>
      </c>
      <c r="V30">
        <f t="shared" si="18"/>
        <v>1007.1</v>
      </c>
      <c r="W30">
        <f t="shared" si="19"/>
        <v>1007.1</v>
      </c>
      <c r="X30">
        <f t="shared" si="20"/>
        <v>1007.1</v>
      </c>
      <c r="Y30">
        <f t="shared" si="21"/>
        <v>46</v>
      </c>
      <c r="AA30">
        <v>0</v>
      </c>
      <c r="AB30">
        <f t="shared" si="22"/>
        <v>7.1</v>
      </c>
      <c r="AC30">
        <f t="shared" si="23"/>
        <v>7.1</v>
      </c>
      <c r="AD30">
        <f t="shared" si="24"/>
        <v>7.1</v>
      </c>
      <c r="AE30">
        <f t="shared" si="25"/>
        <v>7.1</v>
      </c>
      <c r="AF30">
        <f t="shared" si="26"/>
        <v>7.1</v>
      </c>
      <c r="AG30">
        <f t="shared" si="27"/>
        <v>5.5</v>
      </c>
      <c r="AJ30" t="str">
        <f>IF(ISNUMBER(VLOOKUP(A30,'Huntly A2B service oaout'!A:E,5,FALSE)), VLOOKUP(A30,'Huntly A2B service oaout'!A:E,5,FALSE), VLOOKUP(A30,'Huntly A2B service oaout'!A:E,2,FALSE))</f>
        <v xml:space="preserve"> N/A</v>
      </c>
      <c r="AK30" t="str">
        <f>IF(ISNUMBER(VLOOKUP(A30,'M for Moray - Buckie oaout'!A:E,5,FALSE)), VLOOKUP(A30,'M for Moray - Buckie oaout'!A:E,5,FALSE), VLOOKUP(A30,'M for Moray - Buckie oaout'!A:E,2,FALSE))</f>
        <v xml:space="preserve"> N/A</v>
      </c>
      <c r="AL30" t="str">
        <f>IF(ISNUMBER(VLOOKUP(A30,'M for Moray - Forres oaout'!A:E,5,FALSE)), VLOOKUP(A30,'M for Moray - Forres oaout'!A:E,5,FALSE), VLOOKUP(A30,'M for Moray - Forres oaout'!A:E,2,FALSE))</f>
        <v xml:space="preserve"> N/A</v>
      </c>
      <c r="AM30" t="str">
        <f>IF(ISNUMBER(VLOOKUP(A30,'M for Moray - Keith oaout'!A:E,5,FALSE)), VLOOKUP(A30,'M for Moray - Keith oaout'!A:E,5,FALSE), VLOOKUP(A30,'M for Moray - Keith oaout'!A:E,2,FALSE))</f>
        <v xml:space="preserve"> N/A</v>
      </c>
      <c r="AN30" t="str">
        <f>IF(ISNUMBER(VLOOKUP(A30,'M for Moray - Speyside oaout'!A:E,5,FALSE)), VLOOKUP(A30,'M for Moray - Speyside oaout'!A:E,5,FALSE), VLOOKUP(A30,'M for Moray - Speyside oaout'!A:E,2,FALSE))</f>
        <v xml:space="preserve"> N/A</v>
      </c>
      <c r="AO30" t="str">
        <f>IF(ISNUMBER(VLOOKUP(A30,'M for Moray - Elgin oaout'!A:E,5,FALSE)), VLOOKUP(A30,'M for Moray - Elgin oaout'!A:E,5,FALSE), VLOOKUP(A30,'M for Moray - Elgin oaout'!A:E,2,FALSE))</f>
        <v xml:space="preserve"> N/A</v>
      </c>
      <c r="AP30" t="str">
        <f>IF(ISNUMBER(VLOOKUP(A30,'Banffshire Partnership oaout'!A:E,5,FALSE)), VLOOKUP(A30,'Banffshire Partnership oaout'!A:E,5,FALSE), VLOOKUP(A30,'Banffshire Partnership oaout'!A:E,2,FALSE))</f>
        <v xml:space="preserve"> N/A</v>
      </c>
      <c r="AR30">
        <f>IF(ISNUMBER(VLOOKUP(A30,'Huntly A2B service oawut'!A:E,5,FALSE)), VLOOKUP(A30,'Huntly A2B service oawut'!A:E,5,FALSE), 1000)</f>
        <v>1000</v>
      </c>
      <c r="AS30">
        <f>IF(ISNUMBER(VLOOKUP(A30,'M for Moray - Buckie oawut'!A:E,5,FALSE)), VLOOKUP(A30,'M for Moray - Buckie oawut'!A:E,5,FALSE), 1000)</f>
        <v>1000</v>
      </c>
      <c r="AT30">
        <f>IF(ISNUMBER(VLOOKUP(A30,'M for Moray - Forres oawut'!A:E,5,FALSE)), VLOOKUP(A30,'M for Moray - Forres oawut'!A:E,5,FALSE), 1000)</f>
        <v>1000</v>
      </c>
      <c r="AU30">
        <f>IF(ISNUMBER(VLOOKUP(A30,'M for Moray - Keith oawut'!A:E,5,FALSE)), VLOOKUP(A30,'M for Moray - Keith oawut'!A:E,5,FALSE), 1000)</f>
        <v>1000</v>
      </c>
      <c r="AV30">
        <f>IF(ISNUMBER(VLOOKUP(A30,'M for Moray - Speyside oawut'!A:E,5,FALSE)), VLOOKUP(A30,'M for Moray - Speyside oawut'!A:E,5,FALSE), 1000)</f>
        <v>1000</v>
      </c>
      <c r="AW30">
        <f>IF(ISNUMBER(VLOOKUP(A30,'M for Moray - Elgin oawut'!A:E,5,FALSE)), VLOOKUP(A30,'M for Moray - Elgin oawut'!A:E,5,FALSE), 1000)</f>
        <v>1000</v>
      </c>
      <c r="AX30">
        <f>IF(ISNUMBER(VLOOKUP(A30,'Banffshire Partnership oawut'!A:E,5,FALSE)), VLOOKUP(A30,'Banffshire Partnership oawut'!A:E,5,FALSE), 1000)</f>
        <v>40.5</v>
      </c>
      <c r="AZ30">
        <f>IF(ISNUMBER(VLOOKUP(A30,'Huntly A2B service ot'!A:E,4,FALSE)), VLOOKUP(A30,'Huntly A2B service ot'!A:E,4,FALSE), 0)</f>
        <v>0</v>
      </c>
      <c r="BA30">
        <f>IF(ISNUMBER(VLOOKUP(A30,'M for Moray - Buckie ot'!A:E,4,FALSE)), VLOOKUP(A30,'M for Moray - Buckie ot'!A:E,4,FALSE), 0)</f>
        <v>0</v>
      </c>
      <c r="BB30">
        <f>IF(ISNUMBER(VLOOKUP(A30,'M for Moray - Forres ot'!A:E,4,FALSE)), VLOOKUP(A30,'M for Moray - Forres ot'!A:E,4,FALSE), 0)</f>
        <v>0</v>
      </c>
      <c r="BC30">
        <f>IF(ISNUMBER(VLOOKUP(A30,'M for Moray - Keith ot'!A:E,4,FALSE)), VLOOKUP(A30,'M for Moray - Keith ot'!A:E,4,FALSE), 0)</f>
        <v>0</v>
      </c>
      <c r="BD30">
        <f>IF(ISNUMBER(VLOOKUP(A30,'M for Moray - Speyside ot'!A:E,4,FALSE)), VLOOKUP(A30,'M for Moray - Speyside ot'!A:E,4,FALSE), 0)</f>
        <v>0</v>
      </c>
      <c r="BE30">
        <f>IF(ISNUMBER(VLOOKUP(A30,'M for Moray - Elgin ot'!A:E,4,FALSE)), VLOOKUP(A30,'M for Moray - Elgin ot'!A:E,4,FALSE), 0)</f>
        <v>0</v>
      </c>
      <c r="BF30">
        <f>IF(ISNUMBER(VLOOKUP(A30,'Banffshire Partnership ot'!A:E,4,FALSE)), VLOOKUP(A30,'Banffshire Partnership ot'!A:E,4,FALSE), 0)</f>
        <v>0</v>
      </c>
      <c r="BI30" t="str">
        <f>IF(ISNUMBER(VLOOKUP(A30,'Huntly A2B service oaout'!A:E,3,FALSE)), VLOOKUP(A30,'Huntly A2B service oaout'!A:E,3,FALSE), VLOOKUP(A30,'Huntly A2B service oaout'!A:E,2,FALSE))</f>
        <v xml:space="preserve"> N/A</v>
      </c>
      <c r="BJ30" t="str">
        <f>IF(ISNUMBER(VLOOKUP(A30,'M for Moray - Buckie oaout'!A:E,3,FALSE)), VLOOKUP(A30,'M for Moray - Buckie oaout'!A:E,3,FALSE), VLOOKUP(A30,'M for Moray - Buckie oaout'!A:E,2,FALSE))</f>
        <v xml:space="preserve"> N/A</v>
      </c>
      <c r="BK30" t="str">
        <f>IF(ISNUMBER(VLOOKUP(A30,'M for Moray - Forres oaout'!A:E,3,FALSE)), VLOOKUP(A30,'M for Moray - Forres oaout'!A:E,3,FALSE), VLOOKUP(A30,'M for Moray - Forres oaout'!A:E,2,FALSE))</f>
        <v xml:space="preserve"> N/A</v>
      </c>
      <c r="BL30" t="str">
        <f>IF(ISNUMBER(VLOOKUP(A30,'M for Moray - Keith oaout'!A:E,3,FALSE)), VLOOKUP(A30,'M for Moray - Keith oaout'!A:E,3,FALSE), VLOOKUP(A30,'M for Moray - Keith oaout'!A:E,2,FALSE))</f>
        <v xml:space="preserve"> N/A</v>
      </c>
      <c r="BM30" t="str">
        <f>IF(ISNUMBER(VLOOKUP(A30,'M for Moray - Speyside oaout'!A:E,3,FALSE)), VLOOKUP(A30,'M for Moray - Speyside oaout'!A:E,3,FALSE), VLOOKUP(A30,'M for Moray - Speyside oaout'!A:E,2,FALSE))</f>
        <v xml:space="preserve"> N/A</v>
      </c>
      <c r="BN30" t="str">
        <f>IF(ISNUMBER(VLOOKUP(A30,'M for Moray - Elgin oaout'!A:E,3,FALSE)), VLOOKUP(A30,'M for Moray - Elgin oaout'!A:E,3,FALSE), VLOOKUP(A30,'M for Moray - Elgin oaout'!A:E,2,FALSE))</f>
        <v xml:space="preserve"> N/A</v>
      </c>
      <c r="BO30" t="str">
        <f>IF(ISNUMBER(VLOOKUP(A30,'Banffshire Partnership oaout'!A:E,3,FALSE)), VLOOKUP(A30,'Banffshire Partnership oaout'!A:E,3,FALSE), VLOOKUP(A30,'Banffshire Partnership oaout'!A:E,2,FALSE))</f>
        <v xml:space="preserve"> N/A</v>
      </c>
      <c r="BQ30" t="str">
        <f>IF(ISNUMBER(VLOOKUP(A30,'Huntly A2B service oawut'!A:E,3,FALSE)), VLOOKUP(A30,'Huntly A2B service oawut'!A:E,3,FALSE), VLOOKUP(A30,'Huntly A2B service oawut'!A:E,2,FALSE))</f>
        <v xml:space="preserve"> N/A</v>
      </c>
      <c r="BR30" t="str">
        <f>IF(ISNUMBER(VLOOKUP(A30,'M for Moray - Buckie oawut'!A:E,3,FALSE)), VLOOKUP(A30,'M for Moray - Buckie oawut'!A:E,3,FALSE), VLOOKUP(A30,'M for Moray - Buckie oawut'!A:E,2,FALSE))</f>
        <v xml:space="preserve"> N/A</v>
      </c>
      <c r="BS30" t="str">
        <f>IF(ISNUMBER(VLOOKUP(A30,'M for Moray - Forres oawut'!A:E,3,FALSE)), VLOOKUP(A30,'M for Moray - Forres oawut'!A:E,3,FALSE), VLOOKUP(A30,'M for Moray - Forres oawut'!A:E,2,FALSE))</f>
        <v xml:space="preserve"> N/A</v>
      </c>
      <c r="BT30" t="str">
        <f>IF(ISNUMBER(VLOOKUP(A30,'M for Moray - Keith oawut'!A:E,3,FALSE)), VLOOKUP(A30,'M for Moray - Keith oawut'!A:E,3,FALSE), VLOOKUP(A30,'M for Moray - Keith oawut'!A:E,2,FALSE))</f>
        <v xml:space="preserve"> N/A</v>
      </c>
      <c r="BU30" t="str">
        <f>IF(ISNUMBER(VLOOKUP(A30,'M for Moray - Speyside oawut'!A:E,3,FALSE)), VLOOKUP(A30,'M for Moray - Speyside oawut'!A:E,3,FALSE), VLOOKUP(A30,'M for Moray - Speyside oawut'!A:E,2,FALSE))</f>
        <v xml:space="preserve"> N/A</v>
      </c>
      <c r="BV30" t="str">
        <f>IF(ISNUMBER(VLOOKUP(A30,'M for Moray - Elgin oawut'!A:E,3,FALSE)), VLOOKUP(A30,'M for Moray - Elgin oawut'!A:E,3,FALSE), VLOOKUP(A30,'M for Moray - Elgin oawut'!A:E,2,FALSE))</f>
        <v xml:space="preserve"> N/A</v>
      </c>
      <c r="BW30">
        <f>IF(ISNUMBER(VLOOKUP(A30,'Banffshire Partnership oawut'!A:E,3,FALSE)), VLOOKUP(A30,'Banffshire Partnership oawut'!A:E,3,FALSE), VLOOKUP(A30,'Banffshire Partnership oawut'!A:E,2,FALSE))</f>
        <v>20.5</v>
      </c>
      <c r="BZ30">
        <f>IF(ISNUMBER(VLOOKUP(A30,'Huntly A2B service ot'!A:E,3,FALSE)), VLOOKUP(A30,'Huntly A2B service ot'!A:E,3,FALSE), VLOOKUP(A30,'Huntly A2B service ot'!A:E,2,FALSE))</f>
        <v>0</v>
      </c>
      <c r="CA30">
        <f>IF(ISNUMBER(VLOOKUP(A30,'M for Moray - Buckie ot'!A:E,3,FALSE)), VLOOKUP(A30,'M for Moray - Buckie ot'!A:E,3,FALSE), VLOOKUP(A30,'M for Moray - Buckie ot'!A:E,2,FALSE))</f>
        <v>0</v>
      </c>
      <c r="CB30">
        <f>IF(ISNUMBER(VLOOKUP(A30,'M for Moray - Forres ot'!A:E,3,FALSE)), VLOOKUP(A30,'M for Moray - Forres ot'!A:E,3,FALSE), VLOOKUP(A30,'M for Moray - Forres ot'!A:E,2,FALSE))</f>
        <v>0</v>
      </c>
      <c r="CC30">
        <f>IF(ISNUMBER(VLOOKUP(A30,'M for Moray - Keith ot'!A:E,3,FALSE)), VLOOKUP(A30,'M for Moray - Keith ot'!A:E,3,FALSE), VLOOKUP(A30,'M for Moray - Keith ot'!A:E,2,FALSE))</f>
        <v>0</v>
      </c>
      <c r="CD30">
        <f>IF(ISNUMBER(VLOOKUP(A30,'M for Moray - Speyside ot'!A:E,3,FALSE)), VLOOKUP(A30,'M for Moray - Speyside ot'!A:E,3,FALSE), VLOOKUP(A30,'M for Moray - Speyside ot'!A:E,2,FALSE))</f>
        <v>0</v>
      </c>
      <c r="CE30">
        <f>IF(ISNUMBER(VLOOKUP(A30,'M for Moray - Elgin ot'!A:E,3,FALSE)), VLOOKUP(A30,'M for Moray - Elgin ot'!A:E,3,FALSE), VLOOKUP(A30,'M for Moray - Elgin ot'!A:E,2,FALSE))</f>
        <v>0</v>
      </c>
      <c r="CF30">
        <f>IF(ISNUMBER(VLOOKUP(A30,'Banffshire Partnership ot'!A:E,3,FALSE)), VLOOKUP(A30,'Banffshire Partnership ot'!A:E,3,FALSE), VLOOKUP(A30,'Banffshire Partnership ot'!A:E,2,FALSE))</f>
        <v>0</v>
      </c>
    </row>
    <row r="31" spans="1:84">
      <c r="A31" t="s">
        <v>289</v>
      </c>
      <c r="B31" t="str">
        <f t="shared" si="28"/>
        <v>M for Moray - Elgin service</v>
      </c>
      <c r="C31">
        <f t="shared" si="0"/>
        <v>7.1</v>
      </c>
      <c r="D31">
        <f t="shared" si="1"/>
        <v>8</v>
      </c>
      <c r="E31">
        <f t="shared" si="2"/>
        <v>4.5</v>
      </c>
      <c r="F31">
        <f t="shared" si="3"/>
        <v>7.8</v>
      </c>
      <c r="G31" s="18">
        <f t="shared" si="4"/>
        <v>0.5</v>
      </c>
      <c r="H31">
        <f t="shared" si="6"/>
        <v>15.6</v>
      </c>
      <c r="I31">
        <v>18.8</v>
      </c>
      <c r="J31">
        <f t="shared" si="7"/>
        <v>36.24</v>
      </c>
      <c r="K31">
        <f t="shared" si="8"/>
        <v>19.600000000000001</v>
      </c>
      <c r="L31">
        <f t="shared" si="9"/>
        <v>1</v>
      </c>
      <c r="M31">
        <f t="shared" si="10"/>
        <v>1</v>
      </c>
      <c r="N31">
        <f t="shared" si="11"/>
        <v>16.64</v>
      </c>
      <c r="O31">
        <f t="shared" si="12"/>
        <v>16.64</v>
      </c>
      <c r="P31">
        <f t="shared" si="13"/>
        <v>12.5</v>
      </c>
      <c r="Q31">
        <f t="shared" si="14"/>
        <v>12.5</v>
      </c>
      <c r="S31">
        <f t="shared" si="15"/>
        <v>32.5</v>
      </c>
      <c r="T31">
        <f t="shared" si="16"/>
        <v>1007.1</v>
      </c>
      <c r="U31">
        <f t="shared" si="17"/>
        <v>36.6</v>
      </c>
      <c r="V31">
        <f t="shared" si="18"/>
        <v>26.6</v>
      </c>
      <c r="W31">
        <f t="shared" si="19"/>
        <v>31.6</v>
      </c>
      <c r="X31">
        <f t="shared" si="20"/>
        <v>19.600000000000001</v>
      </c>
      <c r="Y31">
        <f t="shared" si="21"/>
        <v>43.5</v>
      </c>
      <c r="AA31">
        <v>0</v>
      </c>
      <c r="AB31">
        <f t="shared" si="22"/>
        <v>7.1</v>
      </c>
      <c r="AC31">
        <f t="shared" si="23"/>
        <v>7.1</v>
      </c>
      <c r="AD31">
        <f t="shared" si="24"/>
        <v>7.1</v>
      </c>
      <c r="AE31">
        <f t="shared" si="25"/>
        <v>7.1</v>
      </c>
      <c r="AF31">
        <f t="shared" si="26"/>
        <v>7.1</v>
      </c>
      <c r="AG31">
        <f t="shared" si="27"/>
        <v>5.5</v>
      </c>
      <c r="AJ31">
        <f>IF(ISNUMBER(VLOOKUP(A31,'Huntly A2B service oaout'!A:E,5,FALSE)), VLOOKUP(A31,'Huntly A2B service oaout'!A:E,5,FALSE), VLOOKUP(A31,'Huntly A2B service oaout'!A:E,2,FALSE))</f>
        <v>28</v>
      </c>
      <c r="AK31" t="str">
        <f>IF(ISNUMBER(VLOOKUP(A31,'M for Moray - Buckie oaout'!A:E,5,FALSE)), VLOOKUP(A31,'M for Moray - Buckie oaout'!A:E,5,FALSE), VLOOKUP(A31,'M for Moray - Buckie oaout'!A:E,2,FALSE))</f>
        <v xml:space="preserve"> not possible</v>
      </c>
      <c r="AL31">
        <f>IF(ISNUMBER(VLOOKUP(A31,'M for Moray - Forres oaout'!A:E,5,FALSE)), VLOOKUP(A31,'M for Moray - Forres oaout'!A:E,5,FALSE), VLOOKUP(A31,'M for Moray - Forres oaout'!A:E,2,FALSE))</f>
        <v>25</v>
      </c>
      <c r="AM31">
        <f>IF(ISNUMBER(VLOOKUP(A31,'M for Moray - Keith oaout'!A:E,5,FALSE)), VLOOKUP(A31,'M for Moray - Keith oaout'!A:E,5,FALSE), VLOOKUP(A31,'M for Moray - Keith oaout'!A:E,2,FALSE))</f>
        <v>15</v>
      </c>
      <c r="AN31">
        <f>IF(ISNUMBER(VLOOKUP(A31,'M for Moray - Speyside oaout'!A:E,5,FALSE)), VLOOKUP(A31,'M for Moray - Speyside oaout'!A:E,5,FALSE), VLOOKUP(A31,'M for Moray - Speyside oaout'!A:E,2,FALSE))</f>
        <v>20</v>
      </c>
      <c r="AO31">
        <f>IF(ISNUMBER(VLOOKUP(A31,'M for Moray - Elgin oaout'!A:E,5,FALSE)), VLOOKUP(A31,'M for Moray - Elgin oaout'!A:E,5,FALSE), VLOOKUP(A31,'M for Moray - Elgin oaout'!A:E,2,FALSE))</f>
        <v>8</v>
      </c>
      <c r="AP31" t="str">
        <f>IF(ISNUMBER(VLOOKUP(A31,'Banffshire Partnership oaout'!A:E,5,FALSE)), VLOOKUP(A31,'Banffshire Partnership oaout'!A:E,5,FALSE), VLOOKUP(A31,'Banffshire Partnership oaout'!A:E,2,FALSE))</f>
        <v xml:space="preserve"> N/A</v>
      </c>
      <c r="AR31">
        <f>IF(ISNUMBER(VLOOKUP(A31,'Huntly A2B service oawut'!A:E,5,FALSE)), VLOOKUP(A31,'Huntly A2B service oawut'!A:E,5,FALSE), 1000)</f>
        <v>1000</v>
      </c>
      <c r="AS31">
        <f>IF(ISNUMBER(VLOOKUP(A31,'M for Moray - Buckie oawut'!A:E,5,FALSE)), VLOOKUP(A31,'M for Moray - Buckie oawut'!A:E,5,FALSE), 1000)</f>
        <v>1000</v>
      </c>
      <c r="AT31">
        <f>IF(ISNUMBER(VLOOKUP(A31,'M for Moray - Forres oawut'!A:E,5,FALSE)), VLOOKUP(A31,'M for Moray - Forres oawut'!A:E,5,FALSE), 1000)</f>
        <v>1000</v>
      </c>
      <c r="AU31">
        <f>IF(ISNUMBER(VLOOKUP(A31,'M for Moray - Keith oawut'!A:E,5,FALSE)), VLOOKUP(A31,'M for Moray - Keith oawut'!A:E,5,FALSE), 1000)</f>
        <v>1000</v>
      </c>
      <c r="AV31">
        <f>IF(ISNUMBER(VLOOKUP(A31,'M for Moray - Speyside oawut'!A:E,5,FALSE)), VLOOKUP(A31,'M for Moray - Speyside oawut'!A:E,5,FALSE), 1000)</f>
        <v>1000</v>
      </c>
      <c r="AW31">
        <f>IF(ISNUMBER(VLOOKUP(A31,'M for Moray - Elgin oawut'!A:E,5,FALSE)), VLOOKUP(A31,'M for Moray - Elgin oawut'!A:E,5,FALSE), 1000)</f>
        <v>1000</v>
      </c>
      <c r="AX31">
        <f>IF(ISNUMBER(VLOOKUP(A31,'Banffshire Partnership oawut'!A:E,5,FALSE)), VLOOKUP(A31,'Banffshire Partnership oawut'!A:E,5,FALSE), 1000)</f>
        <v>38</v>
      </c>
      <c r="AZ31">
        <f>IF(ISNUMBER(VLOOKUP(A31,'Huntly A2B service ot'!A:E,4,FALSE)), VLOOKUP(A31,'Huntly A2B service ot'!A:E,4,FALSE), 0)</f>
        <v>4.5</v>
      </c>
      <c r="BA31">
        <f>IF(ISNUMBER(VLOOKUP(A31,'M for Moray - Buckie ot'!A:E,4,FALSE)), VLOOKUP(A31,'M for Moray - Buckie ot'!A:E,4,FALSE), 0)</f>
        <v>0</v>
      </c>
      <c r="BB31">
        <f>IF(ISNUMBER(VLOOKUP(A31,'M for Moray - Forres ot'!A:E,4,FALSE)), VLOOKUP(A31,'M for Moray - Forres ot'!A:E,4,FALSE), 0)</f>
        <v>4.5</v>
      </c>
      <c r="BC31">
        <f>IF(ISNUMBER(VLOOKUP(A31,'M for Moray - Keith ot'!A:E,4,FALSE)), VLOOKUP(A31,'M for Moray - Keith ot'!A:E,4,FALSE), 0)</f>
        <v>4.5</v>
      </c>
      <c r="BD31">
        <f>IF(ISNUMBER(VLOOKUP(A31,'M for Moray - Speyside ot'!A:E,4,FALSE)), VLOOKUP(A31,'M for Moray - Speyside ot'!A:E,4,FALSE), 0)</f>
        <v>4.5</v>
      </c>
      <c r="BE31">
        <f>IF(ISNUMBER(VLOOKUP(A31,'M for Moray - Elgin ot'!A:E,4,FALSE)), VLOOKUP(A31,'M for Moray - Elgin ot'!A:E,4,FALSE), 0)</f>
        <v>4.5</v>
      </c>
      <c r="BF31">
        <f>IF(ISNUMBER(VLOOKUP(A31,'Banffshire Partnership ot'!A:E,4,FALSE)), VLOOKUP(A31,'Banffshire Partnership ot'!A:E,4,FALSE), 0)</f>
        <v>0</v>
      </c>
      <c r="BI31">
        <f>IF(ISNUMBER(VLOOKUP(A31,'Huntly A2B service oaout'!A:E,3,FALSE)), VLOOKUP(A31,'Huntly A2B service oaout'!A:E,3,FALSE), VLOOKUP(A31,'Huntly A2B service oaout'!A:E,2,FALSE))</f>
        <v>15.5</v>
      </c>
      <c r="BJ31" t="str">
        <f>IF(ISNUMBER(VLOOKUP(A31,'M for Moray - Buckie oaout'!A:E,3,FALSE)), VLOOKUP(A31,'M for Moray - Buckie oaout'!A:E,3,FALSE), VLOOKUP(A31,'M for Moray - Buckie oaout'!A:E,2,FALSE))</f>
        <v xml:space="preserve"> not possible</v>
      </c>
      <c r="BK31">
        <f>IF(ISNUMBER(VLOOKUP(A31,'M for Moray - Forres oaout'!A:E,3,FALSE)), VLOOKUP(A31,'M for Moray - Forres oaout'!A:E,3,FALSE), VLOOKUP(A31,'M for Moray - Forres oaout'!A:E,2,FALSE))</f>
        <v>19.5</v>
      </c>
      <c r="BL31">
        <f>IF(ISNUMBER(VLOOKUP(A31,'M for Moray - Keith oaout'!A:E,3,FALSE)), VLOOKUP(A31,'M for Moray - Keith oaout'!A:E,3,FALSE), VLOOKUP(A31,'M for Moray - Keith oaout'!A:E,2,FALSE))</f>
        <v>9.1</v>
      </c>
      <c r="BM31">
        <f>IF(ISNUMBER(VLOOKUP(A31,'M for Moray - Speyside oaout'!A:E,3,FALSE)), VLOOKUP(A31,'M for Moray - Speyside oaout'!A:E,3,FALSE), VLOOKUP(A31,'M for Moray - Speyside oaout'!A:E,2,FALSE))</f>
        <v>12.3</v>
      </c>
      <c r="BN31">
        <f>IF(ISNUMBER(VLOOKUP(A31,'M for Moray - Elgin oaout'!A:E,3,FALSE)), VLOOKUP(A31,'M for Moray - Elgin oaout'!A:E,3,FALSE), VLOOKUP(A31,'M for Moray - Elgin oaout'!A:E,2,FALSE))</f>
        <v>7.8</v>
      </c>
      <c r="BO31" t="str">
        <f>IF(ISNUMBER(VLOOKUP(A31,'Banffshire Partnership oaout'!A:E,3,FALSE)), VLOOKUP(A31,'Banffshire Partnership oaout'!A:E,3,FALSE), VLOOKUP(A31,'Banffshire Partnership oaout'!A:E,2,FALSE))</f>
        <v xml:space="preserve"> N/A</v>
      </c>
      <c r="BQ31" t="str">
        <f>IF(ISNUMBER(VLOOKUP(A31,'Huntly A2B service oawut'!A:E,3,FALSE)), VLOOKUP(A31,'Huntly A2B service oawut'!A:E,3,FALSE), VLOOKUP(A31,'Huntly A2B service oawut'!A:E,2,FALSE))</f>
        <v xml:space="preserve"> N/A</v>
      </c>
      <c r="BR31" t="str">
        <f>IF(ISNUMBER(VLOOKUP(A31,'M for Moray - Buckie oawut'!A:E,3,FALSE)), VLOOKUP(A31,'M for Moray - Buckie oawut'!A:E,3,FALSE), VLOOKUP(A31,'M for Moray - Buckie oawut'!A:E,2,FALSE))</f>
        <v xml:space="preserve"> N/A</v>
      </c>
      <c r="BS31" t="str">
        <f>IF(ISNUMBER(VLOOKUP(A31,'M for Moray - Forres oawut'!A:E,3,FALSE)), VLOOKUP(A31,'M for Moray - Forres oawut'!A:E,3,FALSE), VLOOKUP(A31,'M for Moray - Forres oawut'!A:E,2,FALSE))</f>
        <v xml:space="preserve"> N/A</v>
      </c>
      <c r="BT31" t="str">
        <f>IF(ISNUMBER(VLOOKUP(A31,'M for Moray - Keith oawut'!A:E,3,FALSE)), VLOOKUP(A31,'M for Moray - Keith oawut'!A:E,3,FALSE), VLOOKUP(A31,'M for Moray - Keith oawut'!A:E,2,FALSE))</f>
        <v xml:space="preserve"> N/A</v>
      </c>
      <c r="BU31" t="str">
        <f>IF(ISNUMBER(VLOOKUP(A31,'M for Moray - Speyside oawut'!A:E,3,FALSE)), VLOOKUP(A31,'M for Moray - Speyside oawut'!A:E,3,FALSE), VLOOKUP(A31,'M for Moray - Speyside oawut'!A:E,2,FALSE))</f>
        <v xml:space="preserve"> N/A</v>
      </c>
      <c r="BV31" t="str">
        <f>IF(ISNUMBER(VLOOKUP(A31,'M for Moray - Elgin oawut'!A:E,3,FALSE)), VLOOKUP(A31,'M for Moray - Elgin oawut'!A:E,3,FALSE), VLOOKUP(A31,'M for Moray - Elgin oawut'!A:E,2,FALSE))</f>
        <v xml:space="preserve"> N/A</v>
      </c>
      <c r="BW31">
        <f>IF(ISNUMBER(VLOOKUP(A31,'Banffshire Partnership oawut'!A:E,3,FALSE)), VLOOKUP(A31,'Banffshire Partnership oawut'!A:E,3,FALSE), VLOOKUP(A31,'Banffshire Partnership oawut'!A:E,2,FALSE))</f>
        <v>20.5</v>
      </c>
      <c r="BZ31">
        <f>IF(ISNUMBER(VLOOKUP(A31,'Huntly A2B service ot'!A:E,3,FALSE)), VLOOKUP(A31,'Huntly A2B service ot'!A:E,3,FALSE), VLOOKUP(A31,'Huntly A2B service ot'!A:E,2,FALSE))</f>
        <v>30</v>
      </c>
      <c r="CA31" t="str">
        <f>IF(ISNUMBER(VLOOKUP(A31,'M for Moray - Buckie ot'!A:E,3,FALSE)), VLOOKUP(A31,'M for Moray - Buckie ot'!A:E,3,FALSE), VLOOKUP(A31,'M for Moray - Buckie ot'!A:E,2,FALSE))</f>
        <v xml:space="preserve"> not possible</v>
      </c>
      <c r="CB31">
        <f>IF(ISNUMBER(VLOOKUP(A31,'M for Moray - Forres ot'!A:E,3,FALSE)), VLOOKUP(A31,'M for Moray - Forres ot'!A:E,3,FALSE), VLOOKUP(A31,'M for Moray - Forres ot'!A:E,2,FALSE))</f>
        <v>30</v>
      </c>
      <c r="CC31">
        <f>IF(ISNUMBER(VLOOKUP(A31,'M for Moray - Keith ot'!A:E,3,FALSE)), VLOOKUP(A31,'M for Moray - Keith ot'!A:E,3,FALSE), VLOOKUP(A31,'M for Moray - Keith ot'!A:E,2,FALSE))</f>
        <v>30</v>
      </c>
      <c r="CD31">
        <f>IF(ISNUMBER(VLOOKUP(A31,'M for Moray - Speyside ot'!A:E,3,FALSE)), VLOOKUP(A31,'M for Moray - Speyside ot'!A:E,3,FALSE), VLOOKUP(A31,'M for Moray - Speyside ot'!A:E,2,FALSE))</f>
        <v>30</v>
      </c>
      <c r="CE31">
        <f>IF(ISNUMBER(VLOOKUP(A31,'M for Moray - Elgin ot'!A:E,3,FALSE)), VLOOKUP(A31,'M for Moray - Elgin ot'!A:E,3,FALSE), VLOOKUP(A31,'M for Moray - Elgin ot'!A:E,2,FALSE))</f>
        <v>30</v>
      </c>
      <c r="CF31">
        <f>IF(ISNUMBER(VLOOKUP(A31,'Banffshire Partnership ot'!A:E,3,FALSE)), VLOOKUP(A31,'Banffshire Partnership ot'!A:E,3,FALSE), VLOOKUP(A31,'Banffshire Partnership ot'!A:E,2,FALSE))</f>
        <v>0</v>
      </c>
    </row>
    <row r="32" spans="1:84">
      <c r="A32" t="s">
        <v>290</v>
      </c>
      <c r="B32" t="str">
        <f t="shared" si="28"/>
        <v>M for Moray - Elgin service</v>
      </c>
      <c r="C32">
        <f t="shared" si="0"/>
        <v>7.1</v>
      </c>
      <c r="D32">
        <f t="shared" si="1"/>
        <v>9</v>
      </c>
      <c r="E32">
        <f t="shared" si="2"/>
        <v>4.5</v>
      </c>
      <c r="F32">
        <f t="shared" si="3"/>
        <v>8.4</v>
      </c>
      <c r="G32" s="18">
        <f t="shared" si="4"/>
        <v>0.5</v>
      </c>
      <c r="H32">
        <f t="shared" si="6"/>
        <v>16.8</v>
      </c>
      <c r="I32">
        <v>20.399999999999999</v>
      </c>
      <c r="J32">
        <f t="shared" si="7"/>
        <v>39.119999999999997</v>
      </c>
      <c r="K32">
        <f t="shared" si="8"/>
        <v>20.6</v>
      </c>
      <c r="L32">
        <f t="shared" si="9"/>
        <v>1</v>
      </c>
      <c r="M32">
        <f t="shared" si="10"/>
        <v>1</v>
      </c>
      <c r="N32">
        <f t="shared" si="11"/>
        <v>18.519999999999996</v>
      </c>
      <c r="O32">
        <f t="shared" si="12"/>
        <v>18.519999999999996</v>
      </c>
      <c r="P32">
        <f t="shared" si="13"/>
        <v>13.5</v>
      </c>
      <c r="Q32">
        <f t="shared" si="14"/>
        <v>13.5</v>
      </c>
      <c r="S32">
        <f t="shared" si="15"/>
        <v>33.5</v>
      </c>
      <c r="T32">
        <f t="shared" si="16"/>
        <v>1007.1</v>
      </c>
      <c r="U32">
        <f t="shared" si="17"/>
        <v>38.1</v>
      </c>
      <c r="V32">
        <f t="shared" si="18"/>
        <v>26.6</v>
      </c>
      <c r="W32">
        <f t="shared" si="19"/>
        <v>32.6</v>
      </c>
      <c r="X32">
        <f t="shared" si="20"/>
        <v>20.6</v>
      </c>
      <c r="Y32">
        <f t="shared" si="21"/>
        <v>42.25</v>
      </c>
      <c r="AA32">
        <v>0</v>
      </c>
      <c r="AB32">
        <f t="shared" si="22"/>
        <v>7.1</v>
      </c>
      <c r="AC32">
        <f t="shared" si="23"/>
        <v>7.1</v>
      </c>
      <c r="AD32">
        <f t="shared" si="24"/>
        <v>7.1</v>
      </c>
      <c r="AE32">
        <f t="shared" si="25"/>
        <v>7.1</v>
      </c>
      <c r="AF32">
        <f t="shared" si="26"/>
        <v>7.1</v>
      </c>
      <c r="AG32">
        <f t="shared" si="27"/>
        <v>5.5</v>
      </c>
      <c r="AJ32">
        <f>IF(ISNUMBER(VLOOKUP(A32,'Huntly A2B service oaout'!A:E,5,FALSE)), VLOOKUP(A32,'Huntly A2B service oaout'!A:E,5,FALSE), VLOOKUP(A32,'Huntly A2B service oaout'!A:E,2,FALSE))</f>
        <v>29</v>
      </c>
      <c r="AK32" t="str">
        <f>IF(ISNUMBER(VLOOKUP(A32,'M for Moray - Buckie oaout'!A:E,5,FALSE)), VLOOKUP(A32,'M for Moray - Buckie oaout'!A:E,5,FALSE), VLOOKUP(A32,'M for Moray - Buckie oaout'!A:E,2,FALSE))</f>
        <v xml:space="preserve"> not possible</v>
      </c>
      <c r="AL32">
        <f>IF(ISNUMBER(VLOOKUP(A32,'M for Moray - Forres oaout'!A:E,5,FALSE)), VLOOKUP(A32,'M for Moray - Forres oaout'!A:E,5,FALSE), VLOOKUP(A32,'M for Moray - Forres oaout'!A:E,2,FALSE))</f>
        <v>26.5</v>
      </c>
      <c r="AM32">
        <f>IF(ISNUMBER(VLOOKUP(A32,'M for Moray - Keith oaout'!A:E,5,FALSE)), VLOOKUP(A32,'M for Moray - Keith oaout'!A:E,5,FALSE), VLOOKUP(A32,'M for Moray - Keith oaout'!A:E,2,FALSE))</f>
        <v>15</v>
      </c>
      <c r="AN32">
        <f>IF(ISNUMBER(VLOOKUP(A32,'M for Moray - Speyside oaout'!A:E,5,FALSE)), VLOOKUP(A32,'M for Moray - Speyside oaout'!A:E,5,FALSE), VLOOKUP(A32,'M for Moray - Speyside oaout'!A:E,2,FALSE))</f>
        <v>21</v>
      </c>
      <c r="AO32">
        <f>IF(ISNUMBER(VLOOKUP(A32,'M for Moray - Elgin oaout'!A:E,5,FALSE)), VLOOKUP(A32,'M for Moray - Elgin oaout'!A:E,5,FALSE), VLOOKUP(A32,'M for Moray - Elgin oaout'!A:E,2,FALSE))</f>
        <v>9</v>
      </c>
      <c r="AP32" t="str">
        <f>IF(ISNUMBER(VLOOKUP(A32,'Banffshire Partnership oaout'!A:E,5,FALSE)), VLOOKUP(A32,'Banffshire Partnership oaout'!A:E,5,FALSE), VLOOKUP(A32,'Banffshire Partnership oaout'!A:E,2,FALSE))</f>
        <v xml:space="preserve"> N/A</v>
      </c>
      <c r="AR32">
        <f>IF(ISNUMBER(VLOOKUP(A32,'Huntly A2B service oawut'!A:E,5,FALSE)), VLOOKUP(A32,'Huntly A2B service oawut'!A:E,5,FALSE), 1000)</f>
        <v>1000</v>
      </c>
      <c r="AS32">
        <f>IF(ISNUMBER(VLOOKUP(A32,'M for Moray - Buckie oawut'!A:E,5,FALSE)), VLOOKUP(A32,'M for Moray - Buckie oawut'!A:E,5,FALSE), 1000)</f>
        <v>1000</v>
      </c>
      <c r="AT32">
        <f>IF(ISNUMBER(VLOOKUP(A32,'M for Moray - Forres oawut'!A:E,5,FALSE)), VLOOKUP(A32,'M for Moray - Forres oawut'!A:E,5,FALSE), 1000)</f>
        <v>1000</v>
      </c>
      <c r="AU32">
        <f>IF(ISNUMBER(VLOOKUP(A32,'M for Moray - Keith oawut'!A:E,5,FALSE)), VLOOKUP(A32,'M for Moray - Keith oawut'!A:E,5,FALSE), 1000)</f>
        <v>1000</v>
      </c>
      <c r="AV32">
        <f>IF(ISNUMBER(VLOOKUP(A32,'M for Moray - Speyside oawut'!A:E,5,FALSE)), VLOOKUP(A32,'M for Moray - Speyside oawut'!A:E,5,FALSE), 1000)</f>
        <v>1000</v>
      </c>
      <c r="AW32">
        <f>IF(ISNUMBER(VLOOKUP(A32,'M for Moray - Elgin oawut'!A:E,5,FALSE)), VLOOKUP(A32,'M for Moray - Elgin oawut'!A:E,5,FALSE), 1000)</f>
        <v>1000</v>
      </c>
      <c r="AX32">
        <f>IF(ISNUMBER(VLOOKUP(A32,'Banffshire Partnership oawut'!A:E,5,FALSE)), VLOOKUP(A32,'Banffshire Partnership oawut'!A:E,5,FALSE), 1000)</f>
        <v>36.75</v>
      </c>
      <c r="AZ32">
        <f>IF(ISNUMBER(VLOOKUP(A32,'Huntly A2B service ot'!A:E,4,FALSE)), VLOOKUP(A32,'Huntly A2B service ot'!A:E,4,FALSE), 0)</f>
        <v>4.5</v>
      </c>
      <c r="BA32">
        <f>IF(ISNUMBER(VLOOKUP(A32,'M for Moray - Buckie ot'!A:E,4,FALSE)), VLOOKUP(A32,'M for Moray - Buckie ot'!A:E,4,FALSE), 0)</f>
        <v>0</v>
      </c>
      <c r="BB32">
        <f>IF(ISNUMBER(VLOOKUP(A32,'M for Moray - Forres ot'!A:E,4,FALSE)), VLOOKUP(A32,'M for Moray - Forres ot'!A:E,4,FALSE), 0)</f>
        <v>4.5</v>
      </c>
      <c r="BC32">
        <f>IF(ISNUMBER(VLOOKUP(A32,'M for Moray - Keith ot'!A:E,4,FALSE)), VLOOKUP(A32,'M for Moray - Keith ot'!A:E,4,FALSE), 0)</f>
        <v>4.5</v>
      </c>
      <c r="BD32">
        <f>IF(ISNUMBER(VLOOKUP(A32,'M for Moray - Speyside ot'!A:E,4,FALSE)), VLOOKUP(A32,'M for Moray - Speyside ot'!A:E,4,FALSE), 0)</f>
        <v>4.5</v>
      </c>
      <c r="BE32">
        <f>IF(ISNUMBER(VLOOKUP(A32,'M for Moray - Elgin ot'!A:E,4,FALSE)), VLOOKUP(A32,'M for Moray - Elgin ot'!A:E,4,FALSE), 0)</f>
        <v>4.5</v>
      </c>
      <c r="BF32">
        <f>IF(ISNUMBER(VLOOKUP(A32,'Banffshire Partnership ot'!A:E,4,FALSE)), VLOOKUP(A32,'Banffshire Partnership ot'!A:E,4,FALSE), 0)</f>
        <v>0</v>
      </c>
      <c r="BI32">
        <f>IF(ISNUMBER(VLOOKUP(A32,'Huntly A2B service oaout'!A:E,3,FALSE)), VLOOKUP(A32,'Huntly A2B service oaout'!A:E,3,FALSE), VLOOKUP(A32,'Huntly A2B service oaout'!A:E,2,FALSE))</f>
        <v>15.5</v>
      </c>
      <c r="BJ32" t="str">
        <f>IF(ISNUMBER(VLOOKUP(A32,'M for Moray - Buckie oaout'!A:E,3,FALSE)), VLOOKUP(A32,'M for Moray - Buckie oaout'!A:E,3,FALSE), VLOOKUP(A32,'M for Moray - Buckie oaout'!A:E,2,FALSE))</f>
        <v xml:space="preserve"> not possible</v>
      </c>
      <c r="BK32">
        <f>IF(ISNUMBER(VLOOKUP(A32,'M for Moray - Forres oaout'!A:E,3,FALSE)), VLOOKUP(A32,'M for Moray - Forres oaout'!A:E,3,FALSE), VLOOKUP(A32,'M for Moray - Forres oaout'!A:E,2,FALSE))</f>
        <v>20.3</v>
      </c>
      <c r="BL32">
        <f>IF(ISNUMBER(VLOOKUP(A32,'M for Moray - Keith oaout'!A:E,3,FALSE)), VLOOKUP(A32,'M for Moray - Keith oaout'!A:E,3,FALSE), VLOOKUP(A32,'M for Moray - Keith oaout'!A:E,2,FALSE))</f>
        <v>9.1</v>
      </c>
      <c r="BM32">
        <f>IF(ISNUMBER(VLOOKUP(A32,'M for Moray - Speyside oaout'!A:E,3,FALSE)), VLOOKUP(A32,'M for Moray - Speyside oaout'!A:E,3,FALSE), VLOOKUP(A32,'M for Moray - Speyside oaout'!A:E,2,FALSE))</f>
        <v>13.6</v>
      </c>
      <c r="BN32">
        <f>IF(ISNUMBER(VLOOKUP(A32,'M for Moray - Elgin oaout'!A:E,3,FALSE)), VLOOKUP(A32,'M for Moray - Elgin oaout'!A:E,3,FALSE), VLOOKUP(A32,'M for Moray - Elgin oaout'!A:E,2,FALSE))</f>
        <v>8.4</v>
      </c>
      <c r="BO32" t="str">
        <f>IF(ISNUMBER(VLOOKUP(A32,'Banffshire Partnership oaout'!A:E,3,FALSE)), VLOOKUP(A32,'Banffshire Partnership oaout'!A:E,3,FALSE), VLOOKUP(A32,'Banffshire Partnership oaout'!A:E,2,FALSE))</f>
        <v xml:space="preserve"> N/A</v>
      </c>
      <c r="BQ32" t="str">
        <f>IF(ISNUMBER(VLOOKUP(A32,'Huntly A2B service oawut'!A:E,3,FALSE)), VLOOKUP(A32,'Huntly A2B service oawut'!A:E,3,FALSE), VLOOKUP(A32,'Huntly A2B service oawut'!A:E,2,FALSE))</f>
        <v xml:space="preserve"> N/A</v>
      </c>
      <c r="BR32" t="str">
        <f>IF(ISNUMBER(VLOOKUP(A32,'M for Moray - Buckie oawut'!A:E,3,FALSE)), VLOOKUP(A32,'M for Moray - Buckie oawut'!A:E,3,FALSE), VLOOKUP(A32,'M for Moray - Buckie oawut'!A:E,2,FALSE))</f>
        <v xml:space="preserve"> N/A</v>
      </c>
      <c r="BS32" t="str">
        <f>IF(ISNUMBER(VLOOKUP(A32,'M for Moray - Forres oawut'!A:E,3,FALSE)), VLOOKUP(A32,'M for Moray - Forres oawut'!A:E,3,FALSE), VLOOKUP(A32,'M for Moray - Forres oawut'!A:E,2,FALSE))</f>
        <v xml:space="preserve"> N/A</v>
      </c>
      <c r="BT32" t="str">
        <f>IF(ISNUMBER(VLOOKUP(A32,'M for Moray - Keith oawut'!A:E,3,FALSE)), VLOOKUP(A32,'M for Moray - Keith oawut'!A:E,3,FALSE), VLOOKUP(A32,'M for Moray - Keith oawut'!A:E,2,FALSE))</f>
        <v xml:space="preserve"> N/A</v>
      </c>
      <c r="BU32" t="str">
        <f>IF(ISNUMBER(VLOOKUP(A32,'M for Moray - Speyside oawut'!A:E,3,FALSE)), VLOOKUP(A32,'M for Moray - Speyside oawut'!A:E,3,FALSE), VLOOKUP(A32,'M for Moray - Speyside oawut'!A:E,2,FALSE))</f>
        <v xml:space="preserve"> N/A</v>
      </c>
      <c r="BV32" t="str">
        <f>IF(ISNUMBER(VLOOKUP(A32,'M for Moray - Elgin oawut'!A:E,3,FALSE)), VLOOKUP(A32,'M for Moray - Elgin oawut'!A:E,3,FALSE), VLOOKUP(A32,'M for Moray - Elgin oawut'!A:E,2,FALSE))</f>
        <v xml:space="preserve"> N/A</v>
      </c>
      <c r="BW32">
        <f>IF(ISNUMBER(VLOOKUP(A32,'Banffshire Partnership oawut'!A:E,3,FALSE)), VLOOKUP(A32,'Banffshire Partnership oawut'!A:E,3,FALSE), VLOOKUP(A32,'Banffshire Partnership oawut'!A:E,2,FALSE))</f>
        <v>20.5</v>
      </c>
      <c r="BZ32">
        <f>IF(ISNUMBER(VLOOKUP(A32,'Huntly A2B service ot'!A:E,3,FALSE)), VLOOKUP(A32,'Huntly A2B service ot'!A:E,3,FALSE), VLOOKUP(A32,'Huntly A2B service ot'!A:E,2,FALSE))</f>
        <v>30</v>
      </c>
      <c r="CA32" t="str">
        <f>IF(ISNUMBER(VLOOKUP(A32,'M for Moray - Buckie ot'!A:E,3,FALSE)), VLOOKUP(A32,'M for Moray - Buckie ot'!A:E,3,FALSE), VLOOKUP(A32,'M for Moray - Buckie ot'!A:E,2,FALSE))</f>
        <v xml:space="preserve"> not possible</v>
      </c>
      <c r="CB32">
        <f>IF(ISNUMBER(VLOOKUP(A32,'M for Moray - Forres ot'!A:E,3,FALSE)), VLOOKUP(A32,'M for Moray - Forres ot'!A:E,3,FALSE), VLOOKUP(A32,'M for Moray - Forres ot'!A:E,2,FALSE))</f>
        <v>30</v>
      </c>
      <c r="CC32">
        <f>IF(ISNUMBER(VLOOKUP(A32,'M for Moray - Keith ot'!A:E,3,FALSE)), VLOOKUP(A32,'M for Moray - Keith ot'!A:E,3,FALSE), VLOOKUP(A32,'M for Moray - Keith ot'!A:E,2,FALSE))</f>
        <v>30</v>
      </c>
      <c r="CD32">
        <f>IF(ISNUMBER(VLOOKUP(A32,'M for Moray - Speyside ot'!A:E,3,FALSE)), VLOOKUP(A32,'M for Moray - Speyside ot'!A:E,3,FALSE), VLOOKUP(A32,'M for Moray - Speyside ot'!A:E,2,FALSE))</f>
        <v>30</v>
      </c>
      <c r="CE32">
        <f>IF(ISNUMBER(VLOOKUP(A32,'M for Moray - Elgin ot'!A:E,3,FALSE)), VLOOKUP(A32,'M for Moray - Elgin ot'!A:E,3,FALSE), VLOOKUP(A32,'M for Moray - Elgin ot'!A:E,2,FALSE))</f>
        <v>30</v>
      </c>
      <c r="CF32">
        <f>IF(ISNUMBER(VLOOKUP(A32,'Banffshire Partnership ot'!A:E,3,FALSE)), VLOOKUP(A32,'Banffshire Partnership ot'!A:E,3,FALSE), VLOOKUP(A32,'Banffshire Partnership ot'!A:E,2,FALSE))</f>
        <v>0</v>
      </c>
    </row>
    <row r="33" spans="1:84">
      <c r="A33" t="s">
        <v>291</v>
      </c>
      <c r="B33" t="str">
        <f t="shared" si="28"/>
        <v>M for Moray - Buckie service</v>
      </c>
      <c r="C33">
        <f t="shared" si="0"/>
        <v>1.55</v>
      </c>
      <c r="D33">
        <f t="shared" si="1"/>
        <v>0</v>
      </c>
      <c r="E33">
        <f t="shared" si="2"/>
        <v>4.5</v>
      </c>
      <c r="F33">
        <v>0</v>
      </c>
      <c r="G33" s="18">
        <f t="shared" si="4"/>
        <v>0.5</v>
      </c>
      <c r="H33">
        <f t="shared" si="6"/>
        <v>0</v>
      </c>
      <c r="I33">
        <v>0.9</v>
      </c>
      <c r="J33">
        <f t="shared" si="7"/>
        <v>4.0199999999999996</v>
      </c>
      <c r="K33">
        <f t="shared" si="8"/>
        <v>6.05</v>
      </c>
      <c r="L33">
        <f t="shared" si="9"/>
        <v>0</v>
      </c>
      <c r="M33">
        <f t="shared" si="10"/>
        <v>0</v>
      </c>
      <c r="N33">
        <f t="shared" si="11"/>
        <v>0</v>
      </c>
      <c r="O33">
        <f t="shared" si="12"/>
        <v>0</v>
      </c>
      <c r="P33">
        <f t="shared" si="13"/>
        <v>0</v>
      </c>
      <c r="Q33">
        <f t="shared" si="14"/>
        <v>0</v>
      </c>
      <c r="S33">
        <f t="shared" si="15"/>
        <v>27.5</v>
      </c>
      <c r="T33">
        <f t="shared" si="16"/>
        <v>6.05</v>
      </c>
      <c r="U33">
        <f t="shared" si="17"/>
        <v>42.05</v>
      </c>
      <c r="V33">
        <f t="shared" si="18"/>
        <v>18.05</v>
      </c>
      <c r="W33">
        <f t="shared" si="19"/>
        <v>29.05</v>
      </c>
      <c r="X33">
        <f t="shared" si="20"/>
        <v>18.05</v>
      </c>
      <c r="Y33">
        <f t="shared" si="21"/>
        <v>23</v>
      </c>
      <c r="AA33">
        <v>0</v>
      </c>
      <c r="AB33">
        <f t="shared" si="22"/>
        <v>1.55</v>
      </c>
      <c r="AC33">
        <f t="shared" si="23"/>
        <v>1.55</v>
      </c>
      <c r="AD33">
        <f t="shared" si="24"/>
        <v>1.55</v>
      </c>
      <c r="AE33">
        <f t="shared" si="25"/>
        <v>1.55</v>
      </c>
      <c r="AF33">
        <f t="shared" si="26"/>
        <v>1.55</v>
      </c>
      <c r="AG33">
        <f t="shared" si="27"/>
        <v>1.5</v>
      </c>
      <c r="AJ33">
        <f>IF(ISNUMBER(VLOOKUP(A33,'Huntly A2B service oaout'!A:E,5,FALSE)), VLOOKUP(A33,'Huntly A2B service oaout'!A:E,5,FALSE), VLOOKUP(A33,'Huntly A2B service oaout'!A:E,2,FALSE))</f>
        <v>23</v>
      </c>
      <c r="AK33">
        <v>0</v>
      </c>
      <c r="AL33">
        <f>IF(ISNUMBER(VLOOKUP(A33,'M for Moray - Forres oaout'!A:E,5,FALSE)), VLOOKUP(A33,'M for Moray - Forres oaout'!A:E,5,FALSE), VLOOKUP(A33,'M for Moray - Forres oaout'!A:E,2,FALSE))</f>
        <v>36</v>
      </c>
      <c r="AM33">
        <f>IF(ISNUMBER(VLOOKUP(A33,'M for Moray - Keith oaout'!A:E,5,FALSE)), VLOOKUP(A33,'M for Moray - Keith oaout'!A:E,5,FALSE), VLOOKUP(A33,'M for Moray - Keith oaout'!A:E,2,FALSE))</f>
        <v>12</v>
      </c>
      <c r="AN33">
        <f>IF(ISNUMBER(VLOOKUP(A33,'M for Moray - Speyside oaout'!A:E,5,FALSE)), VLOOKUP(A33,'M for Moray - Speyside oaout'!A:E,5,FALSE), VLOOKUP(A33,'M for Moray - Speyside oaout'!A:E,2,FALSE))</f>
        <v>23</v>
      </c>
      <c r="AO33">
        <f>IF(ISNUMBER(VLOOKUP(A33,'M for Moray - Elgin oaout'!A:E,5,FALSE)), VLOOKUP(A33,'M for Moray - Elgin oaout'!A:E,5,FALSE), VLOOKUP(A33,'M for Moray - Elgin oaout'!A:E,2,FALSE))</f>
        <v>12</v>
      </c>
      <c r="AP33" t="str">
        <f>IF(ISNUMBER(VLOOKUP(A33,'Banffshire Partnership oaout'!A:E,5,FALSE)), VLOOKUP(A33,'Banffshire Partnership oaout'!A:E,5,FALSE), VLOOKUP(A33,'Banffshire Partnership oaout'!A:E,2,FALSE))</f>
        <v xml:space="preserve"> N/A</v>
      </c>
      <c r="AR33">
        <f>IF(ISNUMBER(VLOOKUP(A33,'Huntly A2B service oawut'!A:E,5,FALSE)), VLOOKUP(A33,'Huntly A2B service oawut'!A:E,5,FALSE), 1000)</f>
        <v>1000</v>
      </c>
      <c r="AS33">
        <f>IF(ISNUMBER(VLOOKUP(A33,'M for Moray - Buckie oawut'!A:E,5,FALSE)), VLOOKUP(A33,'M for Moray - Buckie oawut'!A:E,5,FALSE), 1000)</f>
        <v>1000</v>
      </c>
      <c r="AT33">
        <f>IF(ISNUMBER(VLOOKUP(A33,'M for Moray - Forres oawut'!A:E,5,FALSE)), VLOOKUP(A33,'M for Moray - Forres oawut'!A:E,5,FALSE), 1000)</f>
        <v>1000</v>
      </c>
      <c r="AU33">
        <f>IF(ISNUMBER(VLOOKUP(A33,'M for Moray - Keith oawut'!A:E,5,FALSE)), VLOOKUP(A33,'M for Moray - Keith oawut'!A:E,5,FALSE), 1000)</f>
        <v>1000</v>
      </c>
      <c r="AV33">
        <f>IF(ISNUMBER(VLOOKUP(A33,'M for Moray - Speyside oawut'!A:E,5,FALSE)), VLOOKUP(A33,'M for Moray - Speyside oawut'!A:E,5,FALSE), 1000)</f>
        <v>1000</v>
      </c>
      <c r="AW33">
        <f>IF(ISNUMBER(VLOOKUP(A33,'M for Moray - Elgin oawut'!A:E,5,FALSE)), VLOOKUP(A33,'M for Moray - Elgin oawut'!A:E,5,FALSE), 1000)</f>
        <v>1000</v>
      </c>
      <c r="AX33">
        <f>IF(ISNUMBER(VLOOKUP(A33,'Banffshire Partnership oawut'!A:E,5,FALSE)), VLOOKUP(A33,'Banffshire Partnership oawut'!A:E,5,FALSE), 1000)</f>
        <v>21.5</v>
      </c>
      <c r="AZ33">
        <f>IF(ISNUMBER(VLOOKUP(A33,'Huntly A2B service ot'!A:E,4,FALSE)), VLOOKUP(A33,'Huntly A2B service ot'!A:E,4,FALSE), 0)</f>
        <v>4.5</v>
      </c>
      <c r="BA33">
        <f>IF(ISNUMBER(VLOOKUP(A33,'M for Moray - Buckie ot'!A:E,4,FALSE)), VLOOKUP(A33,'M for Moray - Buckie ot'!A:E,4,FALSE), 0)</f>
        <v>4.5</v>
      </c>
      <c r="BB33">
        <f>IF(ISNUMBER(VLOOKUP(A33,'M for Moray - Forres ot'!A:E,4,FALSE)), VLOOKUP(A33,'M for Moray - Forres ot'!A:E,4,FALSE), 0)</f>
        <v>4.5</v>
      </c>
      <c r="BC33">
        <f>IF(ISNUMBER(VLOOKUP(A33,'M for Moray - Keith ot'!A:E,4,FALSE)), VLOOKUP(A33,'M for Moray - Keith ot'!A:E,4,FALSE), 0)</f>
        <v>4.5</v>
      </c>
      <c r="BD33">
        <f>IF(ISNUMBER(VLOOKUP(A33,'M for Moray - Speyside ot'!A:E,4,FALSE)), VLOOKUP(A33,'M for Moray - Speyside ot'!A:E,4,FALSE), 0)</f>
        <v>4.5</v>
      </c>
      <c r="BE33">
        <f>IF(ISNUMBER(VLOOKUP(A33,'M for Moray - Elgin ot'!A:E,4,FALSE)), VLOOKUP(A33,'M for Moray - Elgin ot'!A:E,4,FALSE), 0)</f>
        <v>4.5</v>
      </c>
      <c r="BF33">
        <f>IF(ISNUMBER(VLOOKUP(A33,'Banffshire Partnership ot'!A:E,4,FALSE)), VLOOKUP(A33,'Banffshire Partnership ot'!A:E,4,FALSE), 0)</f>
        <v>0</v>
      </c>
      <c r="BI33">
        <f>IF(ISNUMBER(VLOOKUP(A33,'Huntly A2B service oaout'!A:E,3,FALSE)), VLOOKUP(A33,'Huntly A2B service oaout'!A:E,3,FALSE), VLOOKUP(A33,'Huntly A2B service oaout'!A:E,2,FALSE))</f>
        <v>11.2</v>
      </c>
      <c r="BJ33" t="str">
        <f>IF(ISNUMBER(VLOOKUP(A33,'M for Moray - Buckie oaout'!A:E,3,FALSE)), VLOOKUP(A33,'M for Moray - Buckie oaout'!A:E,3,FALSE), VLOOKUP(A33,'M for Moray - Buckie oaout'!A:E,2,FALSE))</f>
        <v xml:space="preserve"> Zero</v>
      </c>
      <c r="BK33">
        <f>IF(ISNUMBER(VLOOKUP(A33,'M for Moray - Forres oaout'!A:E,3,FALSE)), VLOOKUP(A33,'M for Moray - Forres oaout'!A:E,3,FALSE), VLOOKUP(A33,'M for Moray - Forres oaout'!A:E,2,FALSE))</f>
        <v>17.600000000000001</v>
      </c>
      <c r="BL33">
        <f>IF(ISNUMBER(VLOOKUP(A33,'M for Moray - Keith oaout'!A:E,3,FALSE)), VLOOKUP(A33,'M for Moray - Keith oaout'!A:E,3,FALSE), VLOOKUP(A33,'M for Moray - Keith oaout'!A:E,2,FALSE))</f>
        <v>5.9</v>
      </c>
      <c r="BM33">
        <f>IF(ISNUMBER(VLOOKUP(A33,'M for Moray - Speyside oaout'!A:E,3,FALSE)), VLOOKUP(A33,'M for Moray - Speyside oaout'!A:E,3,FALSE), VLOOKUP(A33,'M for Moray - Speyside oaout'!A:E,2,FALSE))</f>
        <v>11.3</v>
      </c>
      <c r="BN33">
        <f>IF(ISNUMBER(VLOOKUP(A33,'M for Moray - Elgin oaout'!A:E,3,FALSE)), VLOOKUP(A33,'M for Moray - Elgin oaout'!A:E,3,FALSE), VLOOKUP(A33,'M for Moray - Elgin oaout'!A:E,2,FALSE))</f>
        <v>6</v>
      </c>
      <c r="BO33" t="str">
        <f>IF(ISNUMBER(VLOOKUP(A33,'Banffshire Partnership oaout'!A:E,3,FALSE)), VLOOKUP(A33,'Banffshire Partnership oaout'!A:E,3,FALSE), VLOOKUP(A33,'Banffshire Partnership oaout'!A:E,2,FALSE))</f>
        <v xml:space="preserve"> N/A</v>
      </c>
      <c r="BQ33" t="str">
        <f>IF(ISNUMBER(VLOOKUP(A33,'Huntly A2B service oawut'!A:E,3,FALSE)), VLOOKUP(A33,'Huntly A2B service oawut'!A:E,3,FALSE), VLOOKUP(A33,'Huntly A2B service oawut'!A:E,2,FALSE))</f>
        <v xml:space="preserve"> N/A</v>
      </c>
      <c r="BR33" t="str">
        <f>IF(ISNUMBER(VLOOKUP(A33,'M for Moray - Buckie oawut'!A:E,3,FALSE)), VLOOKUP(A33,'M for Moray - Buckie oawut'!A:E,3,FALSE), VLOOKUP(A33,'M for Moray - Buckie oawut'!A:E,2,FALSE))</f>
        <v xml:space="preserve"> N/A</v>
      </c>
      <c r="BS33" t="str">
        <f>IF(ISNUMBER(VLOOKUP(A33,'M for Moray - Forres oawut'!A:E,3,FALSE)), VLOOKUP(A33,'M for Moray - Forres oawut'!A:E,3,FALSE), VLOOKUP(A33,'M for Moray - Forres oawut'!A:E,2,FALSE))</f>
        <v xml:space="preserve"> N/A</v>
      </c>
      <c r="BT33" t="str">
        <f>IF(ISNUMBER(VLOOKUP(A33,'M for Moray - Keith oawut'!A:E,3,FALSE)), VLOOKUP(A33,'M for Moray - Keith oawut'!A:E,3,FALSE), VLOOKUP(A33,'M for Moray - Keith oawut'!A:E,2,FALSE))</f>
        <v xml:space="preserve"> N/A</v>
      </c>
      <c r="BU33" t="str">
        <f>IF(ISNUMBER(VLOOKUP(A33,'M for Moray - Speyside oawut'!A:E,3,FALSE)), VLOOKUP(A33,'M for Moray - Speyside oawut'!A:E,3,FALSE), VLOOKUP(A33,'M for Moray - Speyside oawut'!A:E,2,FALSE))</f>
        <v xml:space="preserve"> N/A</v>
      </c>
      <c r="BV33" t="str">
        <f>IF(ISNUMBER(VLOOKUP(A33,'M for Moray - Elgin oawut'!A:E,3,FALSE)), VLOOKUP(A33,'M for Moray - Elgin oawut'!A:E,3,FALSE), VLOOKUP(A33,'M for Moray - Elgin oawut'!A:E,2,FALSE))</f>
        <v xml:space="preserve"> N/A</v>
      </c>
      <c r="BW33">
        <f>IF(ISNUMBER(VLOOKUP(A33,'Banffshire Partnership oawut'!A:E,3,FALSE)), VLOOKUP(A33,'Banffshire Partnership oawut'!A:E,3,FALSE), VLOOKUP(A33,'Banffshire Partnership oawut'!A:E,2,FALSE))</f>
        <v>8</v>
      </c>
      <c r="BZ33">
        <f>IF(ISNUMBER(VLOOKUP(A33,'Huntly A2B service ot'!A:E,3,FALSE)), VLOOKUP(A33,'Huntly A2B service ot'!A:E,3,FALSE), VLOOKUP(A33,'Huntly A2B service ot'!A:E,2,FALSE))</f>
        <v>30</v>
      </c>
      <c r="CA33">
        <f>IF(ISNUMBER(VLOOKUP(A33,'M for Moray - Buckie ot'!A:E,3,FALSE)), VLOOKUP(A33,'M for Moray - Buckie ot'!A:E,3,FALSE), VLOOKUP(A33,'M for Moray - Buckie ot'!A:E,2,FALSE))</f>
        <v>30</v>
      </c>
      <c r="CB33">
        <f>IF(ISNUMBER(VLOOKUP(A33,'M for Moray - Forres ot'!A:E,3,FALSE)), VLOOKUP(A33,'M for Moray - Forres ot'!A:E,3,FALSE), VLOOKUP(A33,'M for Moray - Forres ot'!A:E,2,FALSE))</f>
        <v>30</v>
      </c>
      <c r="CC33">
        <f>IF(ISNUMBER(VLOOKUP(A33,'M for Moray - Keith ot'!A:E,3,FALSE)), VLOOKUP(A33,'M for Moray - Keith ot'!A:E,3,FALSE), VLOOKUP(A33,'M for Moray - Keith ot'!A:E,2,FALSE))</f>
        <v>30</v>
      </c>
      <c r="CD33">
        <f>IF(ISNUMBER(VLOOKUP(A33,'M for Moray - Speyside ot'!A:E,3,FALSE)), VLOOKUP(A33,'M for Moray - Speyside ot'!A:E,3,FALSE), VLOOKUP(A33,'M for Moray - Speyside ot'!A:E,2,FALSE))</f>
        <v>30</v>
      </c>
      <c r="CE33">
        <f>IF(ISNUMBER(VLOOKUP(A33,'M for Moray - Elgin ot'!A:E,3,FALSE)), VLOOKUP(A33,'M for Moray - Elgin ot'!A:E,3,FALSE), VLOOKUP(A33,'M for Moray - Elgin ot'!A:E,2,FALSE))</f>
        <v>30</v>
      </c>
      <c r="CF33">
        <f>IF(ISNUMBER(VLOOKUP(A33,'Banffshire Partnership ot'!A:E,3,FALSE)), VLOOKUP(A33,'Banffshire Partnership ot'!A:E,3,FALSE), VLOOKUP(A33,'Banffshire Partnership ot'!A:E,2,FALSE))</f>
        <v>0</v>
      </c>
    </row>
    <row r="34" spans="1:84">
      <c r="A34" t="s">
        <v>292</v>
      </c>
      <c r="B34" t="str">
        <f t="shared" si="28"/>
        <v>M for Moray - Elgin service</v>
      </c>
      <c r="C34">
        <f t="shared" ref="C34:C65" si="29">INDEX(AA34:AG34,MATCH(B34,AZ$1:BF$1,0))</f>
        <v>7.1</v>
      </c>
      <c r="D34">
        <f t="shared" ref="D34:D65" si="30">IF(E34&gt;0, INDEX(AJ34:AP34,MATCH(B34,AZ$1:BF$1,0)), INDEX(AR34:AX34,MATCH(B34,AZ$1:BF$1,0)))</f>
        <v>8</v>
      </c>
      <c r="E34">
        <f t="shared" ref="E34:E65" si="31">INDEX(AZ34:BF34,MATCH(B34,AZ$1:BF$1,0))</f>
        <v>4.5</v>
      </c>
      <c r="F34">
        <f t="shared" ref="F34:F65" si="32">IF(E34&gt;0, INDEX(BI34:BO34,MATCH(B34,AZ$1:BF$1,0)), INDEX(BQ34:BW34,MATCH(B34,AZ$1:BF$1,0)))</f>
        <v>7.4</v>
      </c>
      <c r="G34" s="18">
        <f t="shared" ref="G34:G65" si="33">IF(E34&gt;0, INDEX(BZ34:CF34,MATCH(B34,AZ$1:BF$1,0))/60,0)</f>
        <v>0.5</v>
      </c>
      <c r="H34">
        <f t="shared" si="6"/>
        <v>14.8</v>
      </c>
      <c r="I34">
        <v>19.5</v>
      </c>
      <c r="J34">
        <f t="shared" si="7"/>
        <v>37.5</v>
      </c>
      <c r="K34">
        <f t="shared" si="8"/>
        <v>19.600000000000001</v>
      </c>
      <c r="L34">
        <f t="shared" si="9"/>
        <v>1</v>
      </c>
      <c r="M34">
        <f t="shared" si="10"/>
        <v>1</v>
      </c>
      <c r="N34">
        <f t="shared" si="11"/>
        <v>17.899999999999999</v>
      </c>
      <c r="O34">
        <f t="shared" si="12"/>
        <v>17.899999999999999</v>
      </c>
      <c r="P34">
        <f t="shared" si="13"/>
        <v>12.5</v>
      </c>
      <c r="Q34">
        <f t="shared" si="14"/>
        <v>12.5</v>
      </c>
      <c r="S34">
        <f t="shared" si="15"/>
        <v>32.5</v>
      </c>
      <c r="T34">
        <f t="shared" si="16"/>
        <v>1007.1</v>
      </c>
      <c r="U34">
        <f t="shared" si="17"/>
        <v>36.6</v>
      </c>
      <c r="V34">
        <f t="shared" si="18"/>
        <v>26.6</v>
      </c>
      <c r="W34">
        <f t="shared" si="19"/>
        <v>31.6</v>
      </c>
      <c r="X34">
        <f t="shared" si="20"/>
        <v>19.600000000000001</v>
      </c>
      <c r="Y34">
        <f t="shared" si="21"/>
        <v>43.5</v>
      </c>
      <c r="AA34">
        <v>0</v>
      </c>
      <c r="AB34">
        <f t="shared" ref="AB34:AB65" si="34">IF(I34&lt;2,1.55,IF(I34&gt;13,7.1,1.55+0.5*(I34-2)))</f>
        <v>7.1</v>
      </c>
      <c r="AC34">
        <f t="shared" ref="AC34:AC65" si="35">IF(I34&lt;2,1.55,IF(I34&gt;13,7.1,1.55+0.5*(I34-2)))</f>
        <v>7.1</v>
      </c>
      <c r="AD34">
        <f t="shared" ref="AD34:AD65" si="36">IF(I34&lt;2,1.55,IF(I34&gt;13,7.1,1.55+0.5*(I34-2)))</f>
        <v>7.1</v>
      </c>
      <c r="AE34">
        <f t="shared" ref="AE34:AE65" si="37">IF(I34&lt;2,1.55,IF(I34&gt;13,7.1,1.55+0.5*(I34-2)))</f>
        <v>7.1</v>
      </c>
      <c r="AF34">
        <f t="shared" ref="AF34:AF65" si="38">IF(I34&lt;2,1.55,IF(I34&gt;13,7.1,1.55+0.5*(I34-2)))</f>
        <v>7.1</v>
      </c>
      <c r="AG34">
        <f t="shared" ref="AG34:AG65" si="39">IF(I34&lt;2,1.5,IF(AND(I34&gt;=2,I34&lt;5),1.5+0.6*(I34-2),IF(AND(I34&gt;=5,I34&lt;15),3.3+0.2*(I34-5),5.5)))</f>
        <v>5.5</v>
      </c>
      <c r="AJ34">
        <f>IF(ISNUMBER(VLOOKUP(A34,'Huntly A2B service oaout'!A:E,5,FALSE)), VLOOKUP(A34,'Huntly A2B service oaout'!A:E,5,FALSE), VLOOKUP(A34,'Huntly A2B service oaout'!A:E,2,FALSE))</f>
        <v>28</v>
      </c>
      <c r="AK34" t="str">
        <f>IF(ISNUMBER(VLOOKUP(A34,'M for Moray - Buckie oaout'!A:E,5,FALSE)), VLOOKUP(A34,'M for Moray - Buckie oaout'!A:E,5,FALSE), VLOOKUP(A34,'M for Moray - Buckie oaout'!A:E,2,FALSE))</f>
        <v xml:space="preserve"> not possible</v>
      </c>
      <c r="AL34">
        <f>IF(ISNUMBER(VLOOKUP(A34,'M for Moray - Forres oaout'!A:E,5,FALSE)), VLOOKUP(A34,'M for Moray - Forres oaout'!A:E,5,FALSE), VLOOKUP(A34,'M for Moray - Forres oaout'!A:E,2,FALSE))</f>
        <v>25</v>
      </c>
      <c r="AM34">
        <f>IF(ISNUMBER(VLOOKUP(A34,'M for Moray - Keith oaout'!A:E,5,FALSE)), VLOOKUP(A34,'M for Moray - Keith oaout'!A:E,5,FALSE), VLOOKUP(A34,'M for Moray - Keith oaout'!A:E,2,FALSE))</f>
        <v>15</v>
      </c>
      <c r="AN34">
        <f>IF(ISNUMBER(VLOOKUP(A34,'M for Moray - Speyside oaout'!A:E,5,FALSE)), VLOOKUP(A34,'M for Moray - Speyside oaout'!A:E,5,FALSE), VLOOKUP(A34,'M for Moray - Speyside oaout'!A:E,2,FALSE))</f>
        <v>20</v>
      </c>
      <c r="AO34">
        <f>IF(ISNUMBER(VLOOKUP(A34,'M for Moray - Elgin oaout'!A:E,5,FALSE)), VLOOKUP(A34,'M for Moray - Elgin oaout'!A:E,5,FALSE), VLOOKUP(A34,'M for Moray - Elgin oaout'!A:E,2,FALSE))</f>
        <v>8</v>
      </c>
      <c r="AP34" t="str">
        <f>IF(ISNUMBER(VLOOKUP(A34,'Banffshire Partnership oaout'!A:E,5,FALSE)), VLOOKUP(A34,'Banffshire Partnership oaout'!A:E,5,FALSE), VLOOKUP(A34,'Banffshire Partnership oaout'!A:E,2,FALSE))</f>
        <v xml:space="preserve"> N/A</v>
      </c>
      <c r="AR34">
        <f>IF(ISNUMBER(VLOOKUP(A34,'Huntly A2B service oawut'!A:E,5,FALSE)), VLOOKUP(A34,'Huntly A2B service oawut'!A:E,5,FALSE), 1000)</f>
        <v>1000</v>
      </c>
      <c r="AS34">
        <f>IF(ISNUMBER(VLOOKUP(A34,'M for Moray - Buckie oawut'!A:E,5,FALSE)), VLOOKUP(A34,'M for Moray - Buckie oawut'!A:E,5,FALSE), 1000)</f>
        <v>1000</v>
      </c>
      <c r="AT34">
        <f>IF(ISNUMBER(VLOOKUP(A34,'M for Moray - Forres oawut'!A:E,5,FALSE)), VLOOKUP(A34,'M for Moray - Forres oawut'!A:E,5,FALSE), 1000)</f>
        <v>1000</v>
      </c>
      <c r="AU34">
        <f>IF(ISNUMBER(VLOOKUP(A34,'M for Moray - Keith oawut'!A:E,5,FALSE)), VLOOKUP(A34,'M for Moray - Keith oawut'!A:E,5,FALSE), 1000)</f>
        <v>1000</v>
      </c>
      <c r="AV34">
        <f>IF(ISNUMBER(VLOOKUP(A34,'M for Moray - Speyside oawut'!A:E,5,FALSE)), VLOOKUP(A34,'M for Moray - Speyside oawut'!A:E,5,FALSE), 1000)</f>
        <v>1000</v>
      </c>
      <c r="AW34">
        <f>IF(ISNUMBER(VLOOKUP(A34,'M for Moray - Elgin oawut'!A:E,5,FALSE)), VLOOKUP(A34,'M for Moray - Elgin oawut'!A:E,5,FALSE), 1000)</f>
        <v>1000</v>
      </c>
      <c r="AX34">
        <f>IF(ISNUMBER(VLOOKUP(A34,'Banffshire Partnership oawut'!A:E,5,FALSE)), VLOOKUP(A34,'Banffshire Partnership oawut'!A:E,5,FALSE), 1000)</f>
        <v>38</v>
      </c>
      <c r="AZ34">
        <f>IF(ISNUMBER(VLOOKUP(A34,'Huntly A2B service ot'!A:E,4,FALSE)), VLOOKUP(A34,'Huntly A2B service ot'!A:E,4,FALSE), 0)</f>
        <v>4.5</v>
      </c>
      <c r="BA34">
        <f>IF(ISNUMBER(VLOOKUP(A34,'M for Moray - Buckie ot'!A:E,4,FALSE)), VLOOKUP(A34,'M for Moray - Buckie ot'!A:E,4,FALSE), 0)</f>
        <v>0</v>
      </c>
      <c r="BB34">
        <f>IF(ISNUMBER(VLOOKUP(A34,'M for Moray - Forres ot'!A:E,4,FALSE)), VLOOKUP(A34,'M for Moray - Forres ot'!A:E,4,FALSE), 0)</f>
        <v>4.5</v>
      </c>
      <c r="BC34">
        <f>IF(ISNUMBER(VLOOKUP(A34,'M for Moray - Keith ot'!A:E,4,FALSE)), VLOOKUP(A34,'M for Moray - Keith ot'!A:E,4,FALSE), 0)</f>
        <v>4.5</v>
      </c>
      <c r="BD34">
        <f>IF(ISNUMBER(VLOOKUP(A34,'M for Moray - Speyside ot'!A:E,4,FALSE)), VLOOKUP(A34,'M for Moray - Speyside ot'!A:E,4,FALSE), 0)</f>
        <v>4.5</v>
      </c>
      <c r="BE34">
        <f>IF(ISNUMBER(VLOOKUP(A34,'M for Moray - Elgin ot'!A:E,4,FALSE)), VLOOKUP(A34,'M for Moray - Elgin ot'!A:E,4,FALSE), 0)</f>
        <v>4.5</v>
      </c>
      <c r="BF34">
        <f>IF(ISNUMBER(VLOOKUP(A34,'Banffshire Partnership ot'!A:E,4,FALSE)), VLOOKUP(A34,'Banffshire Partnership ot'!A:E,4,FALSE), 0)</f>
        <v>0</v>
      </c>
      <c r="BI34">
        <f>IF(ISNUMBER(VLOOKUP(A34,'Huntly A2B service oaout'!A:E,3,FALSE)), VLOOKUP(A34,'Huntly A2B service oaout'!A:E,3,FALSE), VLOOKUP(A34,'Huntly A2B service oaout'!A:E,2,FALSE))</f>
        <v>15.5</v>
      </c>
      <c r="BJ34" t="str">
        <f>IF(ISNUMBER(VLOOKUP(A34,'M for Moray - Buckie oaout'!A:E,3,FALSE)), VLOOKUP(A34,'M for Moray - Buckie oaout'!A:E,3,FALSE), VLOOKUP(A34,'M for Moray - Buckie oaout'!A:E,2,FALSE))</f>
        <v xml:space="preserve"> not possible</v>
      </c>
      <c r="BK34">
        <f>IF(ISNUMBER(VLOOKUP(A34,'M for Moray - Forres oaout'!A:E,3,FALSE)), VLOOKUP(A34,'M for Moray - Forres oaout'!A:E,3,FALSE), VLOOKUP(A34,'M for Moray - Forres oaout'!A:E,2,FALSE))</f>
        <v>19.2</v>
      </c>
      <c r="BL34">
        <f>IF(ISNUMBER(VLOOKUP(A34,'M for Moray - Keith oaout'!A:E,3,FALSE)), VLOOKUP(A34,'M for Moray - Keith oaout'!A:E,3,FALSE), VLOOKUP(A34,'M for Moray - Keith oaout'!A:E,2,FALSE))</f>
        <v>9.1</v>
      </c>
      <c r="BM34">
        <f>IF(ISNUMBER(VLOOKUP(A34,'M for Moray - Speyside oaout'!A:E,3,FALSE)), VLOOKUP(A34,'M for Moray - Speyside oaout'!A:E,3,FALSE), VLOOKUP(A34,'M for Moray - Speyside oaout'!A:E,2,FALSE))</f>
        <v>12.4</v>
      </c>
      <c r="BN34">
        <f>IF(ISNUMBER(VLOOKUP(A34,'M for Moray - Elgin oaout'!A:E,3,FALSE)), VLOOKUP(A34,'M for Moray - Elgin oaout'!A:E,3,FALSE), VLOOKUP(A34,'M for Moray - Elgin oaout'!A:E,2,FALSE))</f>
        <v>7.4</v>
      </c>
      <c r="BO34" t="str">
        <f>IF(ISNUMBER(VLOOKUP(A34,'Banffshire Partnership oaout'!A:E,3,FALSE)), VLOOKUP(A34,'Banffshire Partnership oaout'!A:E,3,FALSE), VLOOKUP(A34,'Banffshire Partnership oaout'!A:E,2,FALSE))</f>
        <v xml:space="preserve"> N/A</v>
      </c>
      <c r="BQ34" t="str">
        <f>IF(ISNUMBER(VLOOKUP(A34,'Huntly A2B service oawut'!A:E,3,FALSE)), VLOOKUP(A34,'Huntly A2B service oawut'!A:E,3,FALSE), VLOOKUP(A34,'Huntly A2B service oawut'!A:E,2,FALSE))</f>
        <v xml:space="preserve"> N/A</v>
      </c>
      <c r="BR34" t="str">
        <f>IF(ISNUMBER(VLOOKUP(A34,'M for Moray - Buckie oawut'!A:E,3,FALSE)), VLOOKUP(A34,'M for Moray - Buckie oawut'!A:E,3,FALSE), VLOOKUP(A34,'M for Moray - Buckie oawut'!A:E,2,FALSE))</f>
        <v xml:space="preserve"> N/A</v>
      </c>
      <c r="BS34" t="str">
        <f>IF(ISNUMBER(VLOOKUP(A34,'M for Moray - Forres oawut'!A:E,3,FALSE)), VLOOKUP(A34,'M for Moray - Forres oawut'!A:E,3,FALSE), VLOOKUP(A34,'M for Moray - Forres oawut'!A:E,2,FALSE))</f>
        <v xml:space="preserve"> N/A</v>
      </c>
      <c r="BT34" t="str">
        <f>IF(ISNUMBER(VLOOKUP(A34,'M for Moray - Keith oawut'!A:E,3,FALSE)), VLOOKUP(A34,'M for Moray - Keith oawut'!A:E,3,FALSE), VLOOKUP(A34,'M for Moray - Keith oawut'!A:E,2,FALSE))</f>
        <v xml:space="preserve"> N/A</v>
      </c>
      <c r="BU34" t="str">
        <f>IF(ISNUMBER(VLOOKUP(A34,'M for Moray - Speyside oawut'!A:E,3,FALSE)), VLOOKUP(A34,'M for Moray - Speyside oawut'!A:E,3,FALSE), VLOOKUP(A34,'M for Moray - Speyside oawut'!A:E,2,FALSE))</f>
        <v xml:space="preserve"> N/A</v>
      </c>
      <c r="BV34" t="str">
        <f>IF(ISNUMBER(VLOOKUP(A34,'M for Moray - Elgin oawut'!A:E,3,FALSE)), VLOOKUP(A34,'M for Moray - Elgin oawut'!A:E,3,FALSE), VLOOKUP(A34,'M for Moray - Elgin oawut'!A:E,2,FALSE))</f>
        <v xml:space="preserve"> N/A</v>
      </c>
      <c r="BW34">
        <f>IF(ISNUMBER(VLOOKUP(A34,'Banffshire Partnership oawut'!A:E,3,FALSE)), VLOOKUP(A34,'Banffshire Partnership oawut'!A:E,3,FALSE), VLOOKUP(A34,'Banffshire Partnership oawut'!A:E,2,FALSE))</f>
        <v>20.5</v>
      </c>
      <c r="BZ34">
        <f>IF(ISNUMBER(VLOOKUP(A34,'Huntly A2B service ot'!A:E,3,FALSE)), VLOOKUP(A34,'Huntly A2B service ot'!A:E,3,FALSE), VLOOKUP(A34,'Huntly A2B service ot'!A:E,2,FALSE))</f>
        <v>30</v>
      </c>
      <c r="CA34" t="str">
        <f>IF(ISNUMBER(VLOOKUP(A34,'M for Moray - Buckie ot'!A:E,3,FALSE)), VLOOKUP(A34,'M for Moray - Buckie ot'!A:E,3,FALSE), VLOOKUP(A34,'M for Moray - Buckie ot'!A:E,2,FALSE))</f>
        <v xml:space="preserve"> not possible</v>
      </c>
      <c r="CB34">
        <f>IF(ISNUMBER(VLOOKUP(A34,'M for Moray - Forres ot'!A:E,3,FALSE)), VLOOKUP(A34,'M for Moray - Forres ot'!A:E,3,FALSE), VLOOKUP(A34,'M for Moray - Forres ot'!A:E,2,FALSE))</f>
        <v>30</v>
      </c>
      <c r="CC34">
        <f>IF(ISNUMBER(VLOOKUP(A34,'M for Moray - Keith ot'!A:E,3,FALSE)), VLOOKUP(A34,'M for Moray - Keith ot'!A:E,3,FALSE), VLOOKUP(A34,'M for Moray - Keith ot'!A:E,2,FALSE))</f>
        <v>30</v>
      </c>
      <c r="CD34">
        <f>IF(ISNUMBER(VLOOKUP(A34,'M for Moray - Speyside ot'!A:E,3,FALSE)), VLOOKUP(A34,'M for Moray - Speyside ot'!A:E,3,FALSE), VLOOKUP(A34,'M for Moray - Speyside ot'!A:E,2,FALSE))</f>
        <v>30</v>
      </c>
      <c r="CE34">
        <f>IF(ISNUMBER(VLOOKUP(A34,'M for Moray - Elgin ot'!A:E,3,FALSE)), VLOOKUP(A34,'M for Moray - Elgin ot'!A:E,3,FALSE), VLOOKUP(A34,'M for Moray - Elgin ot'!A:E,2,FALSE))</f>
        <v>30</v>
      </c>
      <c r="CF34">
        <f>IF(ISNUMBER(VLOOKUP(A34,'Banffshire Partnership ot'!A:E,3,FALSE)), VLOOKUP(A34,'Banffshire Partnership ot'!A:E,3,FALSE), VLOOKUP(A34,'Banffshire Partnership ot'!A:E,2,FALSE))</f>
        <v>0</v>
      </c>
    </row>
    <row r="35" spans="1:84">
      <c r="A35" t="s">
        <v>293</v>
      </c>
      <c r="B35" t="str">
        <f t="shared" si="28"/>
        <v>M for Moray - Elgin service</v>
      </c>
      <c r="C35">
        <f t="shared" si="29"/>
        <v>7.1</v>
      </c>
      <c r="D35">
        <f t="shared" si="30"/>
        <v>6</v>
      </c>
      <c r="E35">
        <f t="shared" si="31"/>
        <v>4.5</v>
      </c>
      <c r="F35">
        <f t="shared" si="32"/>
        <v>5.5</v>
      </c>
      <c r="G35" s="18">
        <f t="shared" si="33"/>
        <v>0.5</v>
      </c>
      <c r="H35">
        <f t="shared" si="6"/>
        <v>11</v>
      </c>
      <c r="I35">
        <v>16.7</v>
      </c>
      <c r="J35">
        <f t="shared" si="7"/>
        <v>32.46</v>
      </c>
      <c r="K35">
        <f t="shared" si="8"/>
        <v>17.600000000000001</v>
      </c>
      <c r="L35">
        <f t="shared" si="9"/>
        <v>1</v>
      </c>
      <c r="M35">
        <f t="shared" si="10"/>
        <v>1</v>
      </c>
      <c r="N35">
        <f t="shared" si="11"/>
        <v>14.86</v>
      </c>
      <c r="O35">
        <f t="shared" si="12"/>
        <v>14.86</v>
      </c>
      <c r="P35">
        <f t="shared" si="13"/>
        <v>10.5</v>
      </c>
      <c r="Q35">
        <f t="shared" si="14"/>
        <v>10.5</v>
      </c>
      <c r="S35">
        <f t="shared" si="15"/>
        <v>31.5</v>
      </c>
      <c r="T35">
        <f t="shared" si="16"/>
        <v>1007.1</v>
      </c>
      <c r="U35">
        <f t="shared" si="17"/>
        <v>34.6</v>
      </c>
      <c r="V35">
        <f t="shared" si="18"/>
        <v>27.6</v>
      </c>
      <c r="W35">
        <f t="shared" si="19"/>
        <v>29.6</v>
      </c>
      <c r="X35">
        <f t="shared" si="20"/>
        <v>17.600000000000001</v>
      </c>
      <c r="Y35">
        <f t="shared" si="21"/>
        <v>46</v>
      </c>
      <c r="AA35">
        <v>0</v>
      </c>
      <c r="AB35">
        <f t="shared" si="34"/>
        <v>7.1</v>
      </c>
      <c r="AC35">
        <f t="shared" si="35"/>
        <v>7.1</v>
      </c>
      <c r="AD35">
        <f t="shared" si="36"/>
        <v>7.1</v>
      </c>
      <c r="AE35">
        <f t="shared" si="37"/>
        <v>7.1</v>
      </c>
      <c r="AF35">
        <f t="shared" si="38"/>
        <v>7.1</v>
      </c>
      <c r="AG35">
        <f t="shared" si="39"/>
        <v>5.5</v>
      </c>
      <c r="AJ35">
        <f>IF(ISNUMBER(VLOOKUP(A35,'Huntly A2B service oaout'!A:E,5,FALSE)), VLOOKUP(A35,'Huntly A2B service oaout'!A:E,5,FALSE), VLOOKUP(A35,'Huntly A2B service oaout'!A:E,2,FALSE))</f>
        <v>27</v>
      </c>
      <c r="AK35" t="str">
        <f>IF(ISNUMBER(VLOOKUP(A35,'M for Moray - Buckie oaout'!A:E,5,FALSE)), VLOOKUP(A35,'M for Moray - Buckie oaout'!A:E,5,FALSE), VLOOKUP(A35,'M for Moray - Buckie oaout'!A:E,2,FALSE))</f>
        <v xml:space="preserve"> not possible</v>
      </c>
      <c r="AL35">
        <f>IF(ISNUMBER(VLOOKUP(A35,'M for Moray - Forres oaout'!A:E,5,FALSE)), VLOOKUP(A35,'M for Moray - Forres oaout'!A:E,5,FALSE), VLOOKUP(A35,'M for Moray - Forres oaout'!A:E,2,FALSE))</f>
        <v>23</v>
      </c>
      <c r="AM35">
        <f>IF(ISNUMBER(VLOOKUP(A35,'M for Moray - Keith oaout'!A:E,5,FALSE)), VLOOKUP(A35,'M for Moray - Keith oaout'!A:E,5,FALSE), VLOOKUP(A35,'M for Moray - Keith oaout'!A:E,2,FALSE))</f>
        <v>16</v>
      </c>
      <c r="AN35">
        <f>IF(ISNUMBER(VLOOKUP(A35,'M for Moray - Speyside oaout'!A:E,5,FALSE)), VLOOKUP(A35,'M for Moray - Speyside oaout'!A:E,5,FALSE), VLOOKUP(A35,'M for Moray - Speyside oaout'!A:E,2,FALSE))</f>
        <v>18</v>
      </c>
      <c r="AO35">
        <f>IF(ISNUMBER(VLOOKUP(A35,'M for Moray - Elgin oaout'!A:E,5,FALSE)), VLOOKUP(A35,'M for Moray - Elgin oaout'!A:E,5,FALSE), VLOOKUP(A35,'M for Moray - Elgin oaout'!A:E,2,FALSE))</f>
        <v>6</v>
      </c>
      <c r="AP35" t="str">
        <f>IF(ISNUMBER(VLOOKUP(A35,'Banffshire Partnership oaout'!A:E,5,FALSE)), VLOOKUP(A35,'Banffshire Partnership oaout'!A:E,5,FALSE), VLOOKUP(A35,'Banffshire Partnership oaout'!A:E,2,FALSE))</f>
        <v xml:space="preserve"> N/A</v>
      </c>
      <c r="AR35">
        <f>IF(ISNUMBER(VLOOKUP(A35,'Huntly A2B service oawut'!A:E,5,FALSE)), VLOOKUP(A35,'Huntly A2B service oawut'!A:E,5,FALSE), 1000)</f>
        <v>1000</v>
      </c>
      <c r="AS35">
        <f>IF(ISNUMBER(VLOOKUP(A35,'M for Moray - Buckie oawut'!A:E,5,FALSE)), VLOOKUP(A35,'M for Moray - Buckie oawut'!A:E,5,FALSE), 1000)</f>
        <v>1000</v>
      </c>
      <c r="AT35">
        <f>IF(ISNUMBER(VLOOKUP(A35,'M for Moray - Forres oawut'!A:E,5,FALSE)), VLOOKUP(A35,'M for Moray - Forres oawut'!A:E,5,FALSE), 1000)</f>
        <v>1000</v>
      </c>
      <c r="AU35">
        <f>IF(ISNUMBER(VLOOKUP(A35,'M for Moray - Keith oawut'!A:E,5,FALSE)), VLOOKUP(A35,'M for Moray - Keith oawut'!A:E,5,FALSE), 1000)</f>
        <v>1000</v>
      </c>
      <c r="AV35">
        <f>IF(ISNUMBER(VLOOKUP(A35,'M for Moray - Speyside oawut'!A:E,5,FALSE)), VLOOKUP(A35,'M for Moray - Speyside oawut'!A:E,5,FALSE), 1000)</f>
        <v>1000</v>
      </c>
      <c r="AW35">
        <f>IF(ISNUMBER(VLOOKUP(A35,'M for Moray - Elgin oawut'!A:E,5,FALSE)), VLOOKUP(A35,'M for Moray - Elgin oawut'!A:E,5,FALSE), 1000)</f>
        <v>1000</v>
      </c>
      <c r="AX35">
        <f>IF(ISNUMBER(VLOOKUP(A35,'Banffshire Partnership oawut'!A:E,5,FALSE)), VLOOKUP(A35,'Banffshire Partnership oawut'!A:E,5,FALSE), 1000)</f>
        <v>40.5</v>
      </c>
      <c r="AZ35">
        <f>IF(ISNUMBER(VLOOKUP(A35,'Huntly A2B service ot'!A:E,4,FALSE)), VLOOKUP(A35,'Huntly A2B service ot'!A:E,4,FALSE), 0)</f>
        <v>4.5</v>
      </c>
      <c r="BA35">
        <f>IF(ISNUMBER(VLOOKUP(A35,'M for Moray - Buckie ot'!A:E,4,FALSE)), VLOOKUP(A35,'M for Moray - Buckie ot'!A:E,4,FALSE), 0)</f>
        <v>0</v>
      </c>
      <c r="BB35">
        <f>IF(ISNUMBER(VLOOKUP(A35,'M for Moray - Forres ot'!A:E,4,FALSE)), VLOOKUP(A35,'M for Moray - Forres ot'!A:E,4,FALSE), 0)</f>
        <v>4.5</v>
      </c>
      <c r="BC35">
        <f>IF(ISNUMBER(VLOOKUP(A35,'M for Moray - Keith ot'!A:E,4,FALSE)), VLOOKUP(A35,'M for Moray - Keith ot'!A:E,4,FALSE), 0)</f>
        <v>4.5</v>
      </c>
      <c r="BD35">
        <f>IF(ISNUMBER(VLOOKUP(A35,'M for Moray - Speyside ot'!A:E,4,FALSE)), VLOOKUP(A35,'M for Moray - Speyside ot'!A:E,4,FALSE), 0)</f>
        <v>4.5</v>
      </c>
      <c r="BE35">
        <f>IF(ISNUMBER(VLOOKUP(A35,'M for Moray - Elgin ot'!A:E,4,FALSE)), VLOOKUP(A35,'M for Moray - Elgin ot'!A:E,4,FALSE), 0)</f>
        <v>4.5</v>
      </c>
      <c r="BF35">
        <f>IF(ISNUMBER(VLOOKUP(A35,'Banffshire Partnership ot'!A:E,4,FALSE)), VLOOKUP(A35,'Banffshire Partnership ot'!A:E,4,FALSE), 0)</f>
        <v>0</v>
      </c>
      <c r="BI35">
        <f>IF(ISNUMBER(VLOOKUP(A35,'Huntly A2B service oaout'!A:E,3,FALSE)), VLOOKUP(A35,'Huntly A2B service oaout'!A:E,3,FALSE), VLOOKUP(A35,'Huntly A2B service oaout'!A:E,2,FALSE))</f>
        <v>15.5</v>
      </c>
      <c r="BJ35" t="str">
        <f>IF(ISNUMBER(VLOOKUP(A35,'M for Moray - Buckie oaout'!A:E,3,FALSE)), VLOOKUP(A35,'M for Moray - Buckie oaout'!A:E,3,FALSE), VLOOKUP(A35,'M for Moray - Buckie oaout'!A:E,2,FALSE))</f>
        <v xml:space="preserve"> not possible</v>
      </c>
      <c r="BK35">
        <f>IF(ISNUMBER(VLOOKUP(A35,'M for Moray - Forres oaout'!A:E,3,FALSE)), VLOOKUP(A35,'M for Moray - Forres oaout'!A:E,3,FALSE), VLOOKUP(A35,'M for Moray - Forres oaout'!A:E,2,FALSE))</f>
        <v>17.100000000000001</v>
      </c>
      <c r="BL35">
        <f>IF(ISNUMBER(VLOOKUP(A35,'M for Moray - Keith oaout'!A:E,3,FALSE)), VLOOKUP(A35,'M for Moray - Keith oaout'!A:E,3,FALSE), VLOOKUP(A35,'M for Moray - Keith oaout'!A:E,2,FALSE))</f>
        <v>9.1</v>
      </c>
      <c r="BM35">
        <f>IF(ISNUMBER(VLOOKUP(A35,'M for Moray - Speyside oaout'!A:E,3,FALSE)), VLOOKUP(A35,'M for Moray - Speyside oaout'!A:E,3,FALSE), VLOOKUP(A35,'M for Moray - Speyside oaout'!A:E,2,FALSE))</f>
        <v>10.7</v>
      </c>
      <c r="BN35">
        <f>IF(ISNUMBER(VLOOKUP(A35,'M for Moray - Elgin oaout'!A:E,3,FALSE)), VLOOKUP(A35,'M for Moray - Elgin oaout'!A:E,3,FALSE), VLOOKUP(A35,'M for Moray - Elgin oaout'!A:E,2,FALSE))</f>
        <v>5.5</v>
      </c>
      <c r="BO35" t="str">
        <f>IF(ISNUMBER(VLOOKUP(A35,'Banffshire Partnership oaout'!A:E,3,FALSE)), VLOOKUP(A35,'Banffshire Partnership oaout'!A:E,3,FALSE), VLOOKUP(A35,'Banffshire Partnership oaout'!A:E,2,FALSE))</f>
        <v xml:space="preserve"> N/A</v>
      </c>
      <c r="BQ35" t="str">
        <f>IF(ISNUMBER(VLOOKUP(A35,'Huntly A2B service oawut'!A:E,3,FALSE)), VLOOKUP(A35,'Huntly A2B service oawut'!A:E,3,FALSE), VLOOKUP(A35,'Huntly A2B service oawut'!A:E,2,FALSE))</f>
        <v xml:space="preserve"> N/A</v>
      </c>
      <c r="BR35" t="str">
        <f>IF(ISNUMBER(VLOOKUP(A35,'M for Moray - Buckie oawut'!A:E,3,FALSE)), VLOOKUP(A35,'M for Moray - Buckie oawut'!A:E,3,FALSE), VLOOKUP(A35,'M for Moray - Buckie oawut'!A:E,2,FALSE))</f>
        <v xml:space="preserve"> N/A</v>
      </c>
      <c r="BS35" t="str">
        <f>IF(ISNUMBER(VLOOKUP(A35,'M for Moray - Forres oawut'!A:E,3,FALSE)), VLOOKUP(A35,'M for Moray - Forres oawut'!A:E,3,FALSE), VLOOKUP(A35,'M for Moray - Forres oawut'!A:E,2,FALSE))</f>
        <v xml:space="preserve"> N/A</v>
      </c>
      <c r="BT35" t="str">
        <f>IF(ISNUMBER(VLOOKUP(A35,'M for Moray - Keith oawut'!A:E,3,FALSE)), VLOOKUP(A35,'M for Moray - Keith oawut'!A:E,3,FALSE), VLOOKUP(A35,'M for Moray - Keith oawut'!A:E,2,FALSE))</f>
        <v xml:space="preserve"> N/A</v>
      </c>
      <c r="BU35" t="str">
        <f>IF(ISNUMBER(VLOOKUP(A35,'M for Moray - Speyside oawut'!A:E,3,FALSE)), VLOOKUP(A35,'M for Moray - Speyside oawut'!A:E,3,FALSE), VLOOKUP(A35,'M for Moray - Speyside oawut'!A:E,2,FALSE))</f>
        <v xml:space="preserve"> N/A</v>
      </c>
      <c r="BV35" t="str">
        <f>IF(ISNUMBER(VLOOKUP(A35,'M for Moray - Elgin oawut'!A:E,3,FALSE)), VLOOKUP(A35,'M for Moray - Elgin oawut'!A:E,3,FALSE), VLOOKUP(A35,'M for Moray - Elgin oawut'!A:E,2,FALSE))</f>
        <v xml:space="preserve"> N/A</v>
      </c>
      <c r="BW35">
        <f>IF(ISNUMBER(VLOOKUP(A35,'Banffshire Partnership oawut'!A:E,3,FALSE)), VLOOKUP(A35,'Banffshire Partnership oawut'!A:E,3,FALSE), VLOOKUP(A35,'Banffshire Partnership oawut'!A:E,2,FALSE))</f>
        <v>20.5</v>
      </c>
      <c r="BZ35">
        <f>IF(ISNUMBER(VLOOKUP(A35,'Huntly A2B service ot'!A:E,3,FALSE)), VLOOKUP(A35,'Huntly A2B service ot'!A:E,3,FALSE), VLOOKUP(A35,'Huntly A2B service ot'!A:E,2,FALSE))</f>
        <v>30</v>
      </c>
      <c r="CA35" t="str">
        <f>IF(ISNUMBER(VLOOKUP(A35,'M for Moray - Buckie ot'!A:E,3,FALSE)), VLOOKUP(A35,'M for Moray - Buckie ot'!A:E,3,FALSE), VLOOKUP(A35,'M for Moray - Buckie ot'!A:E,2,FALSE))</f>
        <v xml:space="preserve"> not possible</v>
      </c>
      <c r="CB35">
        <f>IF(ISNUMBER(VLOOKUP(A35,'M for Moray - Forres ot'!A:E,3,FALSE)), VLOOKUP(A35,'M for Moray - Forres ot'!A:E,3,FALSE), VLOOKUP(A35,'M for Moray - Forres ot'!A:E,2,FALSE))</f>
        <v>30</v>
      </c>
      <c r="CC35">
        <f>IF(ISNUMBER(VLOOKUP(A35,'M for Moray - Keith ot'!A:E,3,FALSE)), VLOOKUP(A35,'M for Moray - Keith ot'!A:E,3,FALSE), VLOOKUP(A35,'M for Moray - Keith ot'!A:E,2,FALSE))</f>
        <v>30</v>
      </c>
      <c r="CD35">
        <f>IF(ISNUMBER(VLOOKUP(A35,'M for Moray - Speyside ot'!A:E,3,FALSE)), VLOOKUP(A35,'M for Moray - Speyside ot'!A:E,3,FALSE), VLOOKUP(A35,'M for Moray - Speyside ot'!A:E,2,FALSE))</f>
        <v>30</v>
      </c>
      <c r="CE35">
        <f>IF(ISNUMBER(VLOOKUP(A35,'M for Moray - Elgin ot'!A:E,3,FALSE)), VLOOKUP(A35,'M for Moray - Elgin ot'!A:E,3,FALSE), VLOOKUP(A35,'M for Moray - Elgin ot'!A:E,2,FALSE))</f>
        <v>30</v>
      </c>
      <c r="CF35">
        <f>IF(ISNUMBER(VLOOKUP(A35,'Banffshire Partnership ot'!A:E,3,FALSE)), VLOOKUP(A35,'Banffshire Partnership ot'!A:E,3,FALSE), VLOOKUP(A35,'Banffshire Partnership ot'!A:E,2,FALSE))</f>
        <v>0</v>
      </c>
    </row>
    <row r="36" spans="1:84">
      <c r="A36" t="s">
        <v>294</v>
      </c>
      <c r="B36" t="str">
        <f t="shared" si="28"/>
        <v>M for Moray - Elgin service</v>
      </c>
      <c r="C36">
        <f t="shared" si="29"/>
        <v>7.1</v>
      </c>
      <c r="D36">
        <f t="shared" si="30"/>
        <v>6</v>
      </c>
      <c r="E36">
        <f t="shared" si="31"/>
        <v>4.5</v>
      </c>
      <c r="F36">
        <f t="shared" si="32"/>
        <v>5.6</v>
      </c>
      <c r="G36" s="18">
        <f t="shared" si="33"/>
        <v>0.5</v>
      </c>
      <c r="H36">
        <f t="shared" si="6"/>
        <v>11.2</v>
      </c>
      <c r="I36">
        <v>16.600000000000001</v>
      </c>
      <c r="J36">
        <f t="shared" si="7"/>
        <v>32.28</v>
      </c>
      <c r="K36">
        <f t="shared" si="8"/>
        <v>17.600000000000001</v>
      </c>
      <c r="L36">
        <f t="shared" si="9"/>
        <v>1</v>
      </c>
      <c r="M36">
        <f t="shared" si="10"/>
        <v>1</v>
      </c>
      <c r="N36">
        <f t="shared" si="11"/>
        <v>14.68</v>
      </c>
      <c r="O36">
        <f t="shared" si="12"/>
        <v>14.68</v>
      </c>
      <c r="P36">
        <f t="shared" si="13"/>
        <v>10.5</v>
      </c>
      <c r="Q36">
        <f t="shared" si="14"/>
        <v>10.5</v>
      </c>
      <c r="S36">
        <f t="shared" si="15"/>
        <v>31.5</v>
      </c>
      <c r="T36">
        <f t="shared" si="16"/>
        <v>20.6</v>
      </c>
      <c r="U36">
        <f t="shared" si="17"/>
        <v>34.6</v>
      </c>
      <c r="V36">
        <f t="shared" si="18"/>
        <v>27.6</v>
      </c>
      <c r="W36">
        <f t="shared" si="19"/>
        <v>29.6</v>
      </c>
      <c r="X36">
        <f t="shared" si="20"/>
        <v>17.600000000000001</v>
      </c>
      <c r="Y36">
        <f t="shared" si="21"/>
        <v>46</v>
      </c>
      <c r="AA36">
        <v>0</v>
      </c>
      <c r="AB36">
        <f t="shared" si="34"/>
        <v>7.1</v>
      </c>
      <c r="AC36">
        <f t="shared" si="35"/>
        <v>7.1</v>
      </c>
      <c r="AD36">
        <f t="shared" si="36"/>
        <v>7.1</v>
      </c>
      <c r="AE36">
        <f t="shared" si="37"/>
        <v>7.1</v>
      </c>
      <c r="AF36">
        <f t="shared" si="38"/>
        <v>7.1</v>
      </c>
      <c r="AG36">
        <f t="shared" si="39"/>
        <v>5.5</v>
      </c>
      <c r="AJ36">
        <f>IF(ISNUMBER(VLOOKUP(A36,'Huntly A2B service oaout'!A:E,5,FALSE)), VLOOKUP(A36,'Huntly A2B service oaout'!A:E,5,FALSE), VLOOKUP(A36,'Huntly A2B service oaout'!A:E,2,FALSE))</f>
        <v>27</v>
      </c>
      <c r="AK36">
        <f>IF(ISNUMBER(VLOOKUP(A36,'M for Moray - Buckie oaout'!A:E,5,FALSE)), VLOOKUP(A36,'M for Moray - Buckie oaout'!A:E,5,FALSE), VLOOKUP(A36,'M for Moray - Buckie oaout'!A:E,2,FALSE))</f>
        <v>9</v>
      </c>
      <c r="AL36">
        <f>IF(ISNUMBER(VLOOKUP(A36,'M for Moray - Forres oaout'!A:E,5,FALSE)), VLOOKUP(A36,'M for Moray - Forres oaout'!A:E,5,FALSE), VLOOKUP(A36,'M for Moray - Forres oaout'!A:E,2,FALSE))</f>
        <v>23</v>
      </c>
      <c r="AM36">
        <f>IF(ISNUMBER(VLOOKUP(A36,'M for Moray - Keith oaout'!A:E,5,FALSE)), VLOOKUP(A36,'M for Moray - Keith oaout'!A:E,5,FALSE), VLOOKUP(A36,'M for Moray - Keith oaout'!A:E,2,FALSE))</f>
        <v>16</v>
      </c>
      <c r="AN36">
        <f>IF(ISNUMBER(VLOOKUP(A36,'M for Moray - Speyside oaout'!A:E,5,FALSE)), VLOOKUP(A36,'M for Moray - Speyside oaout'!A:E,5,FALSE), VLOOKUP(A36,'M for Moray - Speyside oaout'!A:E,2,FALSE))</f>
        <v>18</v>
      </c>
      <c r="AO36">
        <f>IF(ISNUMBER(VLOOKUP(A36,'M for Moray - Elgin oaout'!A:E,5,FALSE)), VLOOKUP(A36,'M for Moray - Elgin oaout'!A:E,5,FALSE), VLOOKUP(A36,'M for Moray - Elgin oaout'!A:E,2,FALSE))</f>
        <v>6</v>
      </c>
      <c r="AP36" t="str">
        <f>IF(ISNUMBER(VLOOKUP(A36,'Banffshire Partnership oaout'!A:E,5,FALSE)), VLOOKUP(A36,'Banffshire Partnership oaout'!A:E,5,FALSE), VLOOKUP(A36,'Banffshire Partnership oaout'!A:E,2,FALSE))</f>
        <v xml:space="preserve"> N/A</v>
      </c>
      <c r="AR36">
        <f>IF(ISNUMBER(VLOOKUP(A36,'Huntly A2B service oawut'!A:E,5,FALSE)), VLOOKUP(A36,'Huntly A2B service oawut'!A:E,5,FALSE), 1000)</f>
        <v>1000</v>
      </c>
      <c r="AS36">
        <f>IF(ISNUMBER(VLOOKUP(A36,'M for Moray - Buckie oawut'!A:E,5,FALSE)), VLOOKUP(A36,'M for Moray - Buckie oawut'!A:E,5,FALSE), 1000)</f>
        <v>1000</v>
      </c>
      <c r="AT36">
        <f>IF(ISNUMBER(VLOOKUP(A36,'M for Moray - Forres oawut'!A:E,5,FALSE)), VLOOKUP(A36,'M for Moray - Forres oawut'!A:E,5,FALSE), 1000)</f>
        <v>1000</v>
      </c>
      <c r="AU36">
        <f>IF(ISNUMBER(VLOOKUP(A36,'M for Moray - Keith oawut'!A:E,5,FALSE)), VLOOKUP(A36,'M for Moray - Keith oawut'!A:E,5,FALSE), 1000)</f>
        <v>1000</v>
      </c>
      <c r="AV36">
        <f>IF(ISNUMBER(VLOOKUP(A36,'M for Moray - Speyside oawut'!A:E,5,FALSE)), VLOOKUP(A36,'M for Moray - Speyside oawut'!A:E,5,FALSE), 1000)</f>
        <v>1000</v>
      </c>
      <c r="AW36">
        <f>IF(ISNUMBER(VLOOKUP(A36,'M for Moray - Elgin oawut'!A:E,5,FALSE)), VLOOKUP(A36,'M for Moray - Elgin oawut'!A:E,5,FALSE), 1000)</f>
        <v>1000</v>
      </c>
      <c r="AX36">
        <f>IF(ISNUMBER(VLOOKUP(A36,'Banffshire Partnership oawut'!A:E,5,FALSE)), VLOOKUP(A36,'Banffshire Partnership oawut'!A:E,5,FALSE), 1000)</f>
        <v>40.5</v>
      </c>
      <c r="AZ36">
        <f>IF(ISNUMBER(VLOOKUP(A36,'Huntly A2B service ot'!A:E,4,FALSE)), VLOOKUP(A36,'Huntly A2B service ot'!A:E,4,FALSE), 0)</f>
        <v>4.5</v>
      </c>
      <c r="BA36">
        <f>IF(ISNUMBER(VLOOKUP(A36,'M for Moray - Buckie ot'!A:E,4,FALSE)), VLOOKUP(A36,'M for Moray - Buckie ot'!A:E,4,FALSE), 0)</f>
        <v>4.5</v>
      </c>
      <c r="BB36">
        <f>IF(ISNUMBER(VLOOKUP(A36,'M for Moray - Forres ot'!A:E,4,FALSE)), VLOOKUP(A36,'M for Moray - Forres ot'!A:E,4,FALSE), 0)</f>
        <v>4.5</v>
      </c>
      <c r="BC36">
        <f>IF(ISNUMBER(VLOOKUP(A36,'M for Moray - Keith ot'!A:E,4,FALSE)), VLOOKUP(A36,'M for Moray - Keith ot'!A:E,4,FALSE), 0)</f>
        <v>4.5</v>
      </c>
      <c r="BD36">
        <f>IF(ISNUMBER(VLOOKUP(A36,'M for Moray - Speyside ot'!A:E,4,FALSE)), VLOOKUP(A36,'M for Moray - Speyside ot'!A:E,4,FALSE), 0)</f>
        <v>4.5</v>
      </c>
      <c r="BE36">
        <f>IF(ISNUMBER(VLOOKUP(A36,'M for Moray - Elgin ot'!A:E,4,FALSE)), VLOOKUP(A36,'M for Moray - Elgin ot'!A:E,4,FALSE), 0)</f>
        <v>4.5</v>
      </c>
      <c r="BF36">
        <f>IF(ISNUMBER(VLOOKUP(A36,'Banffshire Partnership ot'!A:E,4,FALSE)), VLOOKUP(A36,'Banffshire Partnership ot'!A:E,4,FALSE), 0)</f>
        <v>0</v>
      </c>
      <c r="BI36">
        <f>IF(ISNUMBER(VLOOKUP(A36,'Huntly A2B service oaout'!A:E,3,FALSE)), VLOOKUP(A36,'Huntly A2B service oaout'!A:E,3,FALSE), VLOOKUP(A36,'Huntly A2B service oaout'!A:E,2,FALSE))</f>
        <v>15.5</v>
      </c>
      <c r="BJ36">
        <f>IF(ISNUMBER(VLOOKUP(A36,'M for Moray - Buckie oaout'!A:E,3,FALSE)), VLOOKUP(A36,'M for Moray - Buckie oaout'!A:E,3,FALSE), VLOOKUP(A36,'M for Moray - Buckie oaout'!A:E,2,FALSE))</f>
        <v>8.9</v>
      </c>
      <c r="BK36">
        <f>IF(ISNUMBER(VLOOKUP(A36,'M for Moray - Forres oaout'!A:E,3,FALSE)), VLOOKUP(A36,'M for Moray - Forres oaout'!A:E,3,FALSE), VLOOKUP(A36,'M for Moray - Forres oaout'!A:E,2,FALSE))</f>
        <v>17.100000000000001</v>
      </c>
      <c r="BL36">
        <f>IF(ISNUMBER(VLOOKUP(A36,'M for Moray - Keith oaout'!A:E,3,FALSE)), VLOOKUP(A36,'M for Moray - Keith oaout'!A:E,3,FALSE), VLOOKUP(A36,'M for Moray - Keith oaout'!A:E,2,FALSE))</f>
        <v>9.1</v>
      </c>
      <c r="BM36">
        <f>IF(ISNUMBER(VLOOKUP(A36,'M for Moray - Speyside oaout'!A:E,3,FALSE)), VLOOKUP(A36,'M for Moray - Speyside oaout'!A:E,3,FALSE), VLOOKUP(A36,'M for Moray - Speyside oaout'!A:E,2,FALSE))</f>
        <v>10.6</v>
      </c>
      <c r="BN36">
        <f>IF(ISNUMBER(VLOOKUP(A36,'M for Moray - Elgin oaout'!A:E,3,FALSE)), VLOOKUP(A36,'M for Moray - Elgin oaout'!A:E,3,FALSE), VLOOKUP(A36,'M for Moray - Elgin oaout'!A:E,2,FALSE))</f>
        <v>5.6</v>
      </c>
      <c r="BO36" t="str">
        <f>IF(ISNUMBER(VLOOKUP(A36,'Banffshire Partnership oaout'!A:E,3,FALSE)), VLOOKUP(A36,'Banffshire Partnership oaout'!A:E,3,FALSE), VLOOKUP(A36,'Banffshire Partnership oaout'!A:E,2,FALSE))</f>
        <v xml:space="preserve"> N/A</v>
      </c>
      <c r="BQ36" t="str">
        <f>IF(ISNUMBER(VLOOKUP(A36,'Huntly A2B service oawut'!A:E,3,FALSE)), VLOOKUP(A36,'Huntly A2B service oawut'!A:E,3,FALSE), VLOOKUP(A36,'Huntly A2B service oawut'!A:E,2,FALSE))</f>
        <v xml:space="preserve"> N/A</v>
      </c>
      <c r="BR36" t="str">
        <f>IF(ISNUMBER(VLOOKUP(A36,'M for Moray - Buckie oawut'!A:E,3,FALSE)), VLOOKUP(A36,'M for Moray - Buckie oawut'!A:E,3,FALSE), VLOOKUP(A36,'M for Moray - Buckie oawut'!A:E,2,FALSE))</f>
        <v xml:space="preserve"> N/A</v>
      </c>
      <c r="BS36" t="str">
        <f>IF(ISNUMBER(VLOOKUP(A36,'M for Moray - Forres oawut'!A:E,3,FALSE)), VLOOKUP(A36,'M for Moray - Forres oawut'!A:E,3,FALSE), VLOOKUP(A36,'M for Moray - Forres oawut'!A:E,2,FALSE))</f>
        <v xml:space="preserve"> N/A</v>
      </c>
      <c r="BT36" t="str">
        <f>IF(ISNUMBER(VLOOKUP(A36,'M for Moray - Keith oawut'!A:E,3,FALSE)), VLOOKUP(A36,'M for Moray - Keith oawut'!A:E,3,FALSE), VLOOKUP(A36,'M for Moray - Keith oawut'!A:E,2,FALSE))</f>
        <v xml:space="preserve"> N/A</v>
      </c>
      <c r="BU36" t="str">
        <f>IF(ISNUMBER(VLOOKUP(A36,'M for Moray - Speyside oawut'!A:E,3,FALSE)), VLOOKUP(A36,'M for Moray - Speyside oawut'!A:E,3,FALSE), VLOOKUP(A36,'M for Moray - Speyside oawut'!A:E,2,FALSE))</f>
        <v xml:space="preserve"> N/A</v>
      </c>
      <c r="BV36" t="str">
        <f>IF(ISNUMBER(VLOOKUP(A36,'M for Moray - Elgin oawut'!A:E,3,FALSE)), VLOOKUP(A36,'M for Moray - Elgin oawut'!A:E,3,FALSE), VLOOKUP(A36,'M for Moray - Elgin oawut'!A:E,2,FALSE))</f>
        <v xml:space="preserve"> N/A</v>
      </c>
      <c r="BW36">
        <f>IF(ISNUMBER(VLOOKUP(A36,'Banffshire Partnership oawut'!A:E,3,FALSE)), VLOOKUP(A36,'Banffshire Partnership oawut'!A:E,3,FALSE), VLOOKUP(A36,'Banffshire Partnership oawut'!A:E,2,FALSE))</f>
        <v>20.5</v>
      </c>
      <c r="BZ36">
        <f>IF(ISNUMBER(VLOOKUP(A36,'Huntly A2B service ot'!A:E,3,FALSE)), VLOOKUP(A36,'Huntly A2B service ot'!A:E,3,FALSE), VLOOKUP(A36,'Huntly A2B service ot'!A:E,2,FALSE))</f>
        <v>30</v>
      </c>
      <c r="CA36">
        <f>IF(ISNUMBER(VLOOKUP(A36,'M for Moray - Buckie ot'!A:E,3,FALSE)), VLOOKUP(A36,'M for Moray - Buckie ot'!A:E,3,FALSE), VLOOKUP(A36,'M for Moray - Buckie ot'!A:E,2,FALSE))</f>
        <v>30</v>
      </c>
      <c r="CB36">
        <f>IF(ISNUMBER(VLOOKUP(A36,'M for Moray - Forres ot'!A:E,3,FALSE)), VLOOKUP(A36,'M for Moray - Forres ot'!A:E,3,FALSE), VLOOKUP(A36,'M for Moray - Forres ot'!A:E,2,FALSE))</f>
        <v>30</v>
      </c>
      <c r="CC36">
        <f>IF(ISNUMBER(VLOOKUP(A36,'M for Moray - Keith ot'!A:E,3,FALSE)), VLOOKUP(A36,'M for Moray - Keith ot'!A:E,3,FALSE), VLOOKUP(A36,'M for Moray - Keith ot'!A:E,2,FALSE))</f>
        <v>30</v>
      </c>
      <c r="CD36">
        <f>IF(ISNUMBER(VLOOKUP(A36,'M for Moray - Speyside ot'!A:E,3,FALSE)), VLOOKUP(A36,'M for Moray - Speyside ot'!A:E,3,FALSE), VLOOKUP(A36,'M for Moray - Speyside ot'!A:E,2,FALSE))</f>
        <v>30</v>
      </c>
      <c r="CE36">
        <f>IF(ISNUMBER(VLOOKUP(A36,'M for Moray - Elgin ot'!A:E,3,FALSE)), VLOOKUP(A36,'M for Moray - Elgin ot'!A:E,3,FALSE), VLOOKUP(A36,'M for Moray - Elgin ot'!A:E,2,FALSE))</f>
        <v>30</v>
      </c>
      <c r="CF36">
        <f>IF(ISNUMBER(VLOOKUP(A36,'Banffshire Partnership ot'!A:E,3,FALSE)), VLOOKUP(A36,'Banffshire Partnership ot'!A:E,3,FALSE), VLOOKUP(A36,'Banffshire Partnership ot'!A:E,2,FALSE))</f>
        <v>0</v>
      </c>
    </row>
    <row r="37" spans="1:84">
      <c r="A37" t="s">
        <v>295</v>
      </c>
      <c r="B37" t="str">
        <f t="shared" si="28"/>
        <v>M for Moray - Elgin service</v>
      </c>
      <c r="C37">
        <f t="shared" si="29"/>
        <v>7.1</v>
      </c>
      <c r="D37">
        <f t="shared" si="30"/>
        <v>7</v>
      </c>
      <c r="E37">
        <f t="shared" si="31"/>
        <v>4.5</v>
      </c>
      <c r="F37">
        <f t="shared" si="32"/>
        <v>6.3</v>
      </c>
      <c r="G37" s="18">
        <f t="shared" si="33"/>
        <v>0.5</v>
      </c>
      <c r="H37">
        <f t="shared" si="6"/>
        <v>12.6</v>
      </c>
      <c r="I37">
        <v>17.2</v>
      </c>
      <c r="J37">
        <f t="shared" si="7"/>
        <v>33.36</v>
      </c>
      <c r="K37">
        <f t="shared" si="8"/>
        <v>18.600000000000001</v>
      </c>
      <c r="L37">
        <f t="shared" si="9"/>
        <v>1</v>
      </c>
      <c r="M37">
        <f t="shared" si="10"/>
        <v>1</v>
      </c>
      <c r="N37">
        <f t="shared" si="11"/>
        <v>14.759999999999998</v>
      </c>
      <c r="O37">
        <f t="shared" si="12"/>
        <v>14.759999999999998</v>
      </c>
      <c r="P37">
        <f t="shared" si="13"/>
        <v>11.5</v>
      </c>
      <c r="Q37">
        <f t="shared" si="14"/>
        <v>11.5</v>
      </c>
      <c r="S37">
        <f t="shared" si="15"/>
        <v>31.5</v>
      </c>
      <c r="T37">
        <f t="shared" si="16"/>
        <v>20.6</v>
      </c>
      <c r="U37">
        <f t="shared" si="17"/>
        <v>34.6</v>
      </c>
      <c r="V37">
        <f t="shared" si="18"/>
        <v>27.6</v>
      </c>
      <c r="W37">
        <f t="shared" si="19"/>
        <v>30.6</v>
      </c>
      <c r="X37">
        <f t="shared" si="20"/>
        <v>18.600000000000001</v>
      </c>
      <c r="Y37">
        <f t="shared" si="21"/>
        <v>46</v>
      </c>
      <c r="AA37">
        <v>0</v>
      </c>
      <c r="AB37">
        <f t="shared" si="34"/>
        <v>7.1</v>
      </c>
      <c r="AC37">
        <f t="shared" si="35"/>
        <v>7.1</v>
      </c>
      <c r="AD37">
        <f t="shared" si="36"/>
        <v>7.1</v>
      </c>
      <c r="AE37">
        <f t="shared" si="37"/>
        <v>7.1</v>
      </c>
      <c r="AF37">
        <f t="shared" si="38"/>
        <v>7.1</v>
      </c>
      <c r="AG37">
        <f t="shared" si="39"/>
        <v>5.5</v>
      </c>
      <c r="AJ37">
        <f>IF(ISNUMBER(VLOOKUP(A37,'Huntly A2B service oaout'!A:E,5,FALSE)), VLOOKUP(A37,'Huntly A2B service oaout'!A:E,5,FALSE), VLOOKUP(A37,'Huntly A2B service oaout'!A:E,2,FALSE))</f>
        <v>27</v>
      </c>
      <c r="AK37">
        <f>IF(ISNUMBER(VLOOKUP(A37,'M for Moray - Buckie oaout'!A:E,5,FALSE)), VLOOKUP(A37,'M for Moray - Buckie oaout'!A:E,5,FALSE), VLOOKUP(A37,'M for Moray - Buckie oaout'!A:E,2,FALSE))</f>
        <v>9</v>
      </c>
      <c r="AL37">
        <f>IF(ISNUMBER(VLOOKUP(A37,'M for Moray - Forres oaout'!A:E,5,FALSE)), VLOOKUP(A37,'M for Moray - Forres oaout'!A:E,5,FALSE), VLOOKUP(A37,'M for Moray - Forres oaout'!A:E,2,FALSE))</f>
        <v>23</v>
      </c>
      <c r="AM37">
        <f>IF(ISNUMBER(VLOOKUP(A37,'M for Moray - Keith oaout'!A:E,5,FALSE)), VLOOKUP(A37,'M for Moray - Keith oaout'!A:E,5,FALSE), VLOOKUP(A37,'M for Moray - Keith oaout'!A:E,2,FALSE))</f>
        <v>16</v>
      </c>
      <c r="AN37">
        <f>IF(ISNUMBER(VLOOKUP(A37,'M for Moray - Speyside oaout'!A:E,5,FALSE)), VLOOKUP(A37,'M for Moray - Speyside oaout'!A:E,5,FALSE), VLOOKUP(A37,'M for Moray - Speyside oaout'!A:E,2,FALSE))</f>
        <v>19</v>
      </c>
      <c r="AO37">
        <f>IF(ISNUMBER(VLOOKUP(A37,'M for Moray - Elgin oaout'!A:E,5,FALSE)), VLOOKUP(A37,'M for Moray - Elgin oaout'!A:E,5,FALSE), VLOOKUP(A37,'M for Moray - Elgin oaout'!A:E,2,FALSE))</f>
        <v>7</v>
      </c>
      <c r="AP37" t="str">
        <f>IF(ISNUMBER(VLOOKUP(A37,'Banffshire Partnership oaout'!A:E,5,FALSE)), VLOOKUP(A37,'Banffshire Partnership oaout'!A:E,5,FALSE), VLOOKUP(A37,'Banffshire Partnership oaout'!A:E,2,FALSE))</f>
        <v xml:space="preserve"> N/A</v>
      </c>
      <c r="AR37">
        <f>IF(ISNUMBER(VLOOKUP(A37,'Huntly A2B service oawut'!A:E,5,FALSE)), VLOOKUP(A37,'Huntly A2B service oawut'!A:E,5,FALSE), 1000)</f>
        <v>1000</v>
      </c>
      <c r="AS37">
        <f>IF(ISNUMBER(VLOOKUP(A37,'M for Moray - Buckie oawut'!A:E,5,FALSE)), VLOOKUP(A37,'M for Moray - Buckie oawut'!A:E,5,FALSE), 1000)</f>
        <v>1000</v>
      </c>
      <c r="AT37">
        <f>IF(ISNUMBER(VLOOKUP(A37,'M for Moray - Forres oawut'!A:E,5,FALSE)), VLOOKUP(A37,'M for Moray - Forres oawut'!A:E,5,FALSE), 1000)</f>
        <v>1000</v>
      </c>
      <c r="AU37">
        <f>IF(ISNUMBER(VLOOKUP(A37,'M for Moray - Keith oawut'!A:E,5,FALSE)), VLOOKUP(A37,'M for Moray - Keith oawut'!A:E,5,FALSE), 1000)</f>
        <v>1000</v>
      </c>
      <c r="AV37">
        <f>IF(ISNUMBER(VLOOKUP(A37,'M for Moray - Speyside oawut'!A:E,5,FALSE)), VLOOKUP(A37,'M for Moray - Speyside oawut'!A:E,5,FALSE), 1000)</f>
        <v>1000</v>
      </c>
      <c r="AW37">
        <f>IF(ISNUMBER(VLOOKUP(A37,'M for Moray - Elgin oawut'!A:E,5,FALSE)), VLOOKUP(A37,'M for Moray - Elgin oawut'!A:E,5,FALSE), 1000)</f>
        <v>1000</v>
      </c>
      <c r="AX37">
        <f>IF(ISNUMBER(VLOOKUP(A37,'Banffshire Partnership oawut'!A:E,5,FALSE)), VLOOKUP(A37,'Banffshire Partnership oawut'!A:E,5,FALSE), 1000)</f>
        <v>40.5</v>
      </c>
      <c r="AZ37">
        <f>IF(ISNUMBER(VLOOKUP(A37,'Huntly A2B service ot'!A:E,4,FALSE)), VLOOKUP(A37,'Huntly A2B service ot'!A:E,4,FALSE), 0)</f>
        <v>4.5</v>
      </c>
      <c r="BA37">
        <f>IF(ISNUMBER(VLOOKUP(A37,'M for Moray - Buckie ot'!A:E,4,FALSE)), VLOOKUP(A37,'M for Moray - Buckie ot'!A:E,4,FALSE), 0)</f>
        <v>4.5</v>
      </c>
      <c r="BB37">
        <f>IF(ISNUMBER(VLOOKUP(A37,'M for Moray - Forres ot'!A:E,4,FALSE)), VLOOKUP(A37,'M for Moray - Forres ot'!A:E,4,FALSE), 0)</f>
        <v>4.5</v>
      </c>
      <c r="BC37">
        <f>IF(ISNUMBER(VLOOKUP(A37,'M for Moray - Keith ot'!A:E,4,FALSE)), VLOOKUP(A37,'M for Moray - Keith ot'!A:E,4,FALSE), 0)</f>
        <v>4.5</v>
      </c>
      <c r="BD37">
        <f>IF(ISNUMBER(VLOOKUP(A37,'M for Moray - Speyside ot'!A:E,4,FALSE)), VLOOKUP(A37,'M for Moray - Speyside ot'!A:E,4,FALSE), 0)</f>
        <v>4.5</v>
      </c>
      <c r="BE37">
        <f>IF(ISNUMBER(VLOOKUP(A37,'M for Moray - Elgin ot'!A:E,4,FALSE)), VLOOKUP(A37,'M for Moray - Elgin ot'!A:E,4,FALSE), 0)</f>
        <v>4.5</v>
      </c>
      <c r="BF37">
        <f>IF(ISNUMBER(VLOOKUP(A37,'Banffshire Partnership ot'!A:E,4,FALSE)), VLOOKUP(A37,'Banffshire Partnership ot'!A:E,4,FALSE), 0)</f>
        <v>0</v>
      </c>
      <c r="BI37">
        <f>IF(ISNUMBER(VLOOKUP(A37,'Huntly A2B service oaout'!A:E,3,FALSE)), VLOOKUP(A37,'Huntly A2B service oaout'!A:E,3,FALSE), VLOOKUP(A37,'Huntly A2B service oaout'!A:E,2,FALSE))</f>
        <v>15.5</v>
      </c>
      <c r="BJ37">
        <f>IF(ISNUMBER(VLOOKUP(A37,'M for Moray - Buckie oaout'!A:E,3,FALSE)), VLOOKUP(A37,'M for Moray - Buckie oaout'!A:E,3,FALSE), VLOOKUP(A37,'M for Moray - Buckie oaout'!A:E,2,FALSE))</f>
        <v>8.9</v>
      </c>
      <c r="BK37">
        <f>IF(ISNUMBER(VLOOKUP(A37,'M for Moray - Forres oaout'!A:E,3,FALSE)), VLOOKUP(A37,'M for Moray - Forres oaout'!A:E,3,FALSE), VLOOKUP(A37,'M for Moray - Forres oaout'!A:E,2,FALSE))</f>
        <v>17.899999999999999</v>
      </c>
      <c r="BL37">
        <f>IF(ISNUMBER(VLOOKUP(A37,'M for Moray - Keith oaout'!A:E,3,FALSE)), VLOOKUP(A37,'M for Moray - Keith oaout'!A:E,3,FALSE), VLOOKUP(A37,'M for Moray - Keith oaout'!A:E,2,FALSE))</f>
        <v>9.1</v>
      </c>
      <c r="BM37">
        <f>IF(ISNUMBER(VLOOKUP(A37,'M for Moray - Speyside oaout'!A:E,3,FALSE)), VLOOKUP(A37,'M for Moray - Speyside oaout'!A:E,3,FALSE), VLOOKUP(A37,'M for Moray - Speyside oaout'!A:E,2,FALSE))</f>
        <v>11.1</v>
      </c>
      <c r="BN37">
        <f>IF(ISNUMBER(VLOOKUP(A37,'M for Moray - Elgin oaout'!A:E,3,FALSE)), VLOOKUP(A37,'M for Moray - Elgin oaout'!A:E,3,FALSE), VLOOKUP(A37,'M for Moray - Elgin oaout'!A:E,2,FALSE))</f>
        <v>6.3</v>
      </c>
      <c r="BO37" t="str">
        <f>IF(ISNUMBER(VLOOKUP(A37,'Banffshire Partnership oaout'!A:E,3,FALSE)), VLOOKUP(A37,'Banffshire Partnership oaout'!A:E,3,FALSE), VLOOKUP(A37,'Banffshire Partnership oaout'!A:E,2,FALSE))</f>
        <v xml:space="preserve"> N/A</v>
      </c>
      <c r="BQ37" t="str">
        <f>IF(ISNUMBER(VLOOKUP(A37,'Huntly A2B service oawut'!A:E,3,FALSE)), VLOOKUP(A37,'Huntly A2B service oawut'!A:E,3,FALSE), VLOOKUP(A37,'Huntly A2B service oawut'!A:E,2,FALSE))</f>
        <v xml:space="preserve"> N/A</v>
      </c>
      <c r="BR37" t="str">
        <f>IF(ISNUMBER(VLOOKUP(A37,'M for Moray - Buckie oawut'!A:E,3,FALSE)), VLOOKUP(A37,'M for Moray - Buckie oawut'!A:E,3,FALSE), VLOOKUP(A37,'M for Moray - Buckie oawut'!A:E,2,FALSE))</f>
        <v xml:space="preserve"> N/A</v>
      </c>
      <c r="BS37" t="str">
        <f>IF(ISNUMBER(VLOOKUP(A37,'M for Moray - Forres oawut'!A:E,3,FALSE)), VLOOKUP(A37,'M for Moray - Forres oawut'!A:E,3,FALSE), VLOOKUP(A37,'M for Moray - Forres oawut'!A:E,2,FALSE))</f>
        <v xml:space="preserve"> N/A</v>
      </c>
      <c r="BT37" t="str">
        <f>IF(ISNUMBER(VLOOKUP(A37,'M for Moray - Keith oawut'!A:E,3,FALSE)), VLOOKUP(A37,'M for Moray - Keith oawut'!A:E,3,FALSE), VLOOKUP(A37,'M for Moray - Keith oawut'!A:E,2,FALSE))</f>
        <v xml:space="preserve"> N/A</v>
      </c>
      <c r="BU37" t="str">
        <f>IF(ISNUMBER(VLOOKUP(A37,'M for Moray - Speyside oawut'!A:E,3,FALSE)), VLOOKUP(A37,'M for Moray - Speyside oawut'!A:E,3,FALSE), VLOOKUP(A37,'M for Moray - Speyside oawut'!A:E,2,FALSE))</f>
        <v xml:space="preserve"> N/A</v>
      </c>
      <c r="BV37" t="str">
        <f>IF(ISNUMBER(VLOOKUP(A37,'M for Moray - Elgin oawut'!A:E,3,FALSE)), VLOOKUP(A37,'M for Moray - Elgin oawut'!A:E,3,FALSE), VLOOKUP(A37,'M for Moray - Elgin oawut'!A:E,2,FALSE))</f>
        <v xml:space="preserve"> N/A</v>
      </c>
      <c r="BW37">
        <f>IF(ISNUMBER(VLOOKUP(A37,'Banffshire Partnership oawut'!A:E,3,FALSE)), VLOOKUP(A37,'Banffshire Partnership oawut'!A:E,3,FALSE), VLOOKUP(A37,'Banffshire Partnership oawut'!A:E,2,FALSE))</f>
        <v>20.5</v>
      </c>
      <c r="BZ37">
        <f>IF(ISNUMBER(VLOOKUP(A37,'Huntly A2B service ot'!A:E,3,FALSE)), VLOOKUP(A37,'Huntly A2B service ot'!A:E,3,FALSE), VLOOKUP(A37,'Huntly A2B service ot'!A:E,2,FALSE))</f>
        <v>30</v>
      </c>
      <c r="CA37">
        <f>IF(ISNUMBER(VLOOKUP(A37,'M for Moray - Buckie ot'!A:E,3,FALSE)), VLOOKUP(A37,'M for Moray - Buckie ot'!A:E,3,FALSE), VLOOKUP(A37,'M for Moray - Buckie ot'!A:E,2,FALSE))</f>
        <v>30</v>
      </c>
      <c r="CB37">
        <f>IF(ISNUMBER(VLOOKUP(A37,'M for Moray - Forres ot'!A:E,3,FALSE)), VLOOKUP(A37,'M for Moray - Forres ot'!A:E,3,FALSE), VLOOKUP(A37,'M for Moray - Forres ot'!A:E,2,FALSE))</f>
        <v>30</v>
      </c>
      <c r="CC37">
        <f>IF(ISNUMBER(VLOOKUP(A37,'M for Moray - Keith ot'!A:E,3,FALSE)), VLOOKUP(A37,'M for Moray - Keith ot'!A:E,3,FALSE), VLOOKUP(A37,'M for Moray - Keith ot'!A:E,2,FALSE))</f>
        <v>30</v>
      </c>
      <c r="CD37">
        <f>IF(ISNUMBER(VLOOKUP(A37,'M for Moray - Speyside ot'!A:E,3,FALSE)), VLOOKUP(A37,'M for Moray - Speyside ot'!A:E,3,FALSE), VLOOKUP(A37,'M for Moray - Speyside ot'!A:E,2,FALSE))</f>
        <v>30</v>
      </c>
      <c r="CE37">
        <f>IF(ISNUMBER(VLOOKUP(A37,'M for Moray - Elgin ot'!A:E,3,FALSE)), VLOOKUP(A37,'M for Moray - Elgin ot'!A:E,3,FALSE), VLOOKUP(A37,'M for Moray - Elgin ot'!A:E,2,FALSE))</f>
        <v>30</v>
      </c>
      <c r="CF37">
        <f>IF(ISNUMBER(VLOOKUP(A37,'Banffshire Partnership ot'!A:E,3,FALSE)), VLOOKUP(A37,'Banffshire Partnership ot'!A:E,3,FALSE), VLOOKUP(A37,'Banffshire Partnership ot'!A:E,2,FALSE))</f>
        <v>0</v>
      </c>
    </row>
    <row r="38" spans="1:84">
      <c r="A38" t="s">
        <v>296</v>
      </c>
      <c r="B38" t="str">
        <f t="shared" si="28"/>
        <v>Banffshire Partnership</v>
      </c>
      <c r="C38">
        <f t="shared" si="29"/>
        <v>5.5</v>
      </c>
      <c r="D38">
        <f t="shared" si="30"/>
        <v>40.5</v>
      </c>
      <c r="E38">
        <f t="shared" si="31"/>
        <v>0</v>
      </c>
      <c r="F38">
        <f t="shared" si="32"/>
        <v>20.5</v>
      </c>
      <c r="G38" s="18">
        <f t="shared" si="33"/>
        <v>0</v>
      </c>
      <c r="H38">
        <f t="shared" si="6"/>
        <v>0</v>
      </c>
      <c r="I38">
        <v>17.2</v>
      </c>
      <c r="J38">
        <f t="shared" si="7"/>
        <v>33.36</v>
      </c>
      <c r="K38">
        <f t="shared" si="8"/>
        <v>46</v>
      </c>
      <c r="L38">
        <f t="shared" si="9"/>
        <v>0</v>
      </c>
      <c r="M38">
        <f t="shared" si="10"/>
        <v>0</v>
      </c>
      <c r="N38">
        <f t="shared" si="11"/>
        <v>0</v>
      </c>
      <c r="O38">
        <f t="shared" si="12"/>
        <v>0</v>
      </c>
      <c r="P38">
        <f t="shared" si="13"/>
        <v>0</v>
      </c>
      <c r="Q38">
        <f t="shared" si="14"/>
        <v>0</v>
      </c>
      <c r="S38">
        <f t="shared" si="15"/>
        <v>1000</v>
      </c>
      <c r="T38">
        <f t="shared" si="16"/>
        <v>1007.1</v>
      </c>
      <c r="U38">
        <f t="shared" si="17"/>
        <v>1007.1</v>
      </c>
      <c r="V38">
        <f t="shared" si="18"/>
        <v>1007.1</v>
      </c>
      <c r="W38">
        <f t="shared" si="19"/>
        <v>1007.1</v>
      </c>
      <c r="X38">
        <f t="shared" si="20"/>
        <v>1007.1</v>
      </c>
      <c r="Y38">
        <f t="shared" si="21"/>
        <v>46</v>
      </c>
      <c r="AA38">
        <v>0</v>
      </c>
      <c r="AB38">
        <f t="shared" si="34"/>
        <v>7.1</v>
      </c>
      <c r="AC38">
        <f t="shared" si="35"/>
        <v>7.1</v>
      </c>
      <c r="AD38">
        <f t="shared" si="36"/>
        <v>7.1</v>
      </c>
      <c r="AE38">
        <f t="shared" si="37"/>
        <v>7.1</v>
      </c>
      <c r="AF38">
        <f t="shared" si="38"/>
        <v>7.1</v>
      </c>
      <c r="AG38">
        <f t="shared" si="39"/>
        <v>5.5</v>
      </c>
      <c r="AJ38" t="str">
        <f>IF(ISNUMBER(VLOOKUP(A38,'Huntly A2B service oaout'!A:E,5,FALSE)), VLOOKUP(A38,'Huntly A2B service oaout'!A:E,5,FALSE), VLOOKUP(A38,'Huntly A2B service oaout'!A:E,2,FALSE))</f>
        <v xml:space="preserve"> N/A</v>
      </c>
      <c r="AK38" t="str">
        <f>IF(ISNUMBER(VLOOKUP(A38,'M for Moray - Buckie oaout'!A:E,5,FALSE)), VLOOKUP(A38,'M for Moray - Buckie oaout'!A:E,5,FALSE), VLOOKUP(A38,'M for Moray - Buckie oaout'!A:E,2,FALSE))</f>
        <v xml:space="preserve"> N/A</v>
      </c>
      <c r="AL38" t="str">
        <f>IF(ISNUMBER(VLOOKUP(A38,'M for Moray - Forres oaout'!A:E,5,FALSE)), VLOOKUP(A38,'M for Moray - Forres oaout'!A:E,5,FALSE), VLOOKUP(A38,'M for Moray - Forres oaout'!A:E,2,FALSE))</f>
        <v xml:space="preserve"> N/A</v>
      </c>
      <c r="AM38" t="str">
        <f>IF(ISNUMBER(VLOOKUP(A38,'M for Moray - Keith oaout'!A:E,5,FALSE)), VLOOKUP(A38,'M for Moray - Keith oaout'!A:E,5,FALSE), VLOOKUP(A38,'M for Moray - Keith oaout'!A:E,2,FALSE))</f>
        <v xml:space="preserve"> N/A</v>
      </c>
      <c r="AN38" t="str">
        <f>IF(ISNUMBER(VLOOKUP(A38,'M for Moray - Speyside oaout'!A:E,5,FALSE)), VLOOKUP(A38,'M for Moray - Speyside oaout'!A:E,5,FALSE), VLOOKUP(A38,'M for Moray - Speyside oaout'!A:E,2,FALSE))</f>
        <v xml:space="preserve"> N/A</v>
      </c>
      <c r="AO38" t="str">
        <f>IF(ISNUMBER(VLOOKUP(A38,'M for Moray - Elgin oaout'!A:E,5,FALSE)), VLOOKUP(A38,'M for Moray - Elgin oaout'!A:E,5,FALSE), VLOOKUP(A38,'M for Moray - Elgin oaout'!A:E,2,FALSE))</f>
        <v xml:space="preserve"> N/A</v>
      </c>
      <c r="AP38" t="str">
        <f>IF(ISNUMBER(VLOOKUP(A38,'Banffshire Partnership oaout'!A:E,5,FALSE)), VLOOKUP(A38,'Banffshire Partnership oaout'!A:E,5,FALSE), VLOOKUP(A38,'Banffshire Partnership oaout'!A:E,2,FALSE))</f>
        <v xml:space="preserve"> N/A</v>
      </c>
      <c r="AR38">
        <f>IF(ISNUMBER(VLOOKUP(A38,'Huntly A2B service oawut'!A:E,5,FALSE)), VLOOKUP(A38,'Huntly A2B service oawut'!A:E,5,FALSE), 1000)</f>
        <v>1000</v>
      </c>
      <c r="AS38">
        <f>IF(ISNUMBER(VLOOKUP(A38,'M for Moray - Buckie oawut'!A:E,5,FALSE)), VLOOKUP(A38,'M for Moray - Buckie oawut'!A:E,5,FALSE), 1000)</f>
        <v>1000</v>
      </c>
      <c r="AT38">
        <f>IF(ISNUMBER(VLOOKUP(A38,'M for Moray - Forres oawut'!A:E,5,FALSE)), VLOOKUP(A38,'M for Moray - Forres oawut'!A:E,5,FALSE), 1000)</f>
        <v>1000</v>
      </c>
      <c r="AU38">
        <f>IF(ISNUMBER(VLOOKUP(A38,'M for Moray - Keith oawut'!A:E,5,FALSE)), VLOOKUP(A38,'M for Moray - Keith oawut'!A:E,5,FALSE), 1000)</f>
        <v>1000</v>
      </c>
      <c r="AV38">
        <f>IF(ISNUMBER(VLOOKUP(A38,'M for Moray - Speyside oawut'!A:E,5,FALSE)), VLOOKUP(A38,'M for Moray - Speyside oawut'!A:E,5,FALSE), 1000)</f>
        <v>1000</v>
      </c>
      <c r="AW38">
        <f>IF(ISNUMBER(VLOOKUP(A38,'M for Moray - Elgin oawut'!A:E,5,FALSE)), VLOOKUP(A38,'M for Moray - Elgin oawut'!A:E,5,FALSE), 1000)</f>
        <v>1000</v>
      </c>
      <c r="AX38">
        <f>IF(ISNUMBER(VLOOKUP(A38,'Banffshire Partnership oawut'!A:E,5,FALSE)), VLOOKUP(A38,'Banffshire Partnership oawut'!A:E,5,FALSE), 1000)</f>
        <v>40.5</v>
      </c>
      <c r="AZ38">
        <f>IF(ISNUMBER(VLOOKUP(A38,'Huntly A2B service ot'!A:E,4,FALSE)), VLOOKUP(A38,'Huntly A2B service ot'!A:E,4,FALSE), 0)</f>
        <v>0</v>
      </c>
      <c r="BA38">
        <f>IF(ISNUMBER(VLOOKUP(A38,'M for Moray - Buckie ot'!A:E,4,FALSE)), VLOOKUP(A38,'M for Moray - Buckie ot'!A:E,4,FALSE), 0)</f>
        <v>0</v>
      </c>
      <c r="BB38">
        <f>IF(ISNUMBER(VLOOKUP(A38,'M for Moray - Forres ot'!A:E,4,FALSE)), VLOOKUP(A38,'M for Moray - Forres ot'!A:E,4,FALSE), 0)</f>
        <v>0</v>
      </c>
      <c r="BC38">
        <f>IF(ISNUMBER(VLOOKUP(A38,'M for Moray - Keith ot'!A:E,4,FALSE)), VLOOKUP(A38,'M for Moray - Keith ot'!A:E,4,FALSE), 0)</f>
        <v>0</v>
      </c>
      <c r="BD38">
        <f>IF(ISNUMBER(VLOOKUP(A38,'M for Moray - Speyside ot'!A:E,4,FALSE)), VLOOKUP(A38,'M for Moray - Speyside ot'!A:E,4,FALSE), 0)</f>
        <v>0</v>
      </c>
      <c r="BE38">
        <f>IF(ISNUMBER(VLOOKUP(A38,'M for Moray - Elgin ot'!A:E,4,FALSE)), VLOOKUP(A38,'M for Moray - Elgin ot'!A:E,4,FALSE), 0)</f>
        <v>0</v>
      </c>
      <c r="BF38">
        <f>IF(ISNUMBER(VLOOKUP(A38,'Banffshire Partnership ot'!A:E,4,FALSE)), VLOOKUP(A38,'Banffshire Partnership ot'!A:E,4,FALSE), 0)</f>
        <v>0</v>
      </c>
      <c r="BI38" t="str">
        <f>IF(ISNUMBER(VLOOKUP(A38,'Huntly A2B service oaout'!A:E,3,FALSE)), VLOOKUP(A38,'Huntly A2B service oaout'!A:E,3,FALSE), VLOOKUP(A38,'Huntly A2B service oaout'!A:E,2,FALSE))</f>
        <v xml:space="preserve"> N/A</v>
      </c>
      <c r="BJ38" t="str">
        <f>IF(ISNUMBER(VLOOKUP(A38,'M for Moray - Buckie oaout'!A:E,3,FALSE)), VLOOKUP(A38,'M for Moray - Buckie oaout'!A:E,3,FALSE), VLOOKUP(A38,'M for Moray - Buckie oaout'!A:E,2,FALSE))</f>
        <v xml:space="preserve"> N/A</v>
      </c>
      <c r="BK38" t="str">
        <f>IF(ISNUMBER(VLOOKUP(A38,'M for Moray - Forres oaout'!A:E,3,FALSE)), VLOOKUP(A38,'M for Moray - Forres oaout'!A:E,3,FALSE), VLOOKUP(A38,'M for Moray - Forres oaout'!A:E,2,FALSE))</f>
        <v xml:space="preserve"> N/A</v>
      </c>
      <c r="BL38" t="str">
        <f>IF(ISNUMBER(VLOOKUP(A38,'M for Moray - Keith oaout'!A:E,3,FALSE)), VLOOKUP(A38,'M for Moray - Keith oaout'!A:E,3,FALSE), VLOOKUP(A38,'M for Moray - Keith oaout'!A:E,2,FALSE))</f>
        <v xml:space="preserve"> N/A</v>
      </c>
      <c r="BM38" t="str">
        <f>IF(ISNUMBER(VLOOKUP(A38,'M for Moray - Speyside oaout'!A:E,3,FALSE)), VLOOKUP(A38,'M for Moray - Speyside oaout'!A:E,3,FALSE), VLOOKUP(A38,'M for Moray - Speyside oaout'!A:E,2,FALSE))</f>
        <v xml:space="preserve"> N/A</v>
      </c>
      <c r="BN38" t="str">
        <f>IF(ISNUMBER(VLOOKUP(A38,'M for Moray - Elgin oaout'!A:E,3,FALSE)), VLOOKUP(A38,'M for Moray - Elgin oaout'!A:E,3,FALSE), VLOOKUP(A38,'M for Moray - Elgin oaout'!A:E,2,FALSE))</f>
        <v xml:space="preserve"> N/A</v>
      </c>
      <c r="BO38" t="str">
        <f>IF(ISNUMBER(VLOOKUP(A38,'Banffshire Partnership oaout'!A:E,3,FALSE)), VLOOKUP(A38,'Banffshire Partnership oaout'!A:E,3,FALSE), VLOOKUP(A38,'Banffshire Partnership oaout'!A:E,2,FALSE))</f>
        <v xml:space="preserve"> N/A</v>
      </c>
      <c r="BQ38" t="str">
        <f>IF(ISNUMBER(VLOOKUP(A38,'Huntly A2B service oawut'!A:E,3,FALSE)), VLOOKUP(A38,'Huntly A2B service oawut'!A:E,3,FALSE), VLOOKUP(A38,'Huntly A2B service oawut'!A:E,2,FALSE))</f>
        <v xml:space="preserve"> N/A</v>
      </c>
      <c r="BR38" t="str">
        <f>IF(ISNUMBER(VLOOKUP(A38,'M for Moray - Buckie oawut'!A:E,3,FALSE)), VLOOKUP(A38,'M for Moray - Buckie oawut'!A:E,3,FALSE), VLOOKUP(A38,'M for Moray - Buckie oawut'!A:E,2,FALSE))</f>
        <v xml:space="preserve"> N/A</v>
      </c>
      <c r="BS38" t="str">
        <f>IF(ISNUMBER(VLOOKUP(A38,'M for Moray - Forres oawut'!A:E,3,FALSE)), VLOOKUP(A38,'M for Moray - Forres oawut'!A:E,3,FALSE), VLOOKUP(A38,'M for Moray - Forres oawut'!A:E,2,FALSE))</f>
        <v xml:space="preserve"> N/A</v>
      </c>
      <c r="BT38" t="str">
        <f>IF(ISNUMBER(VLOOKUP(A38,'M for Moray - Keith oawut'!A:E,3,FALSE)), VLOOKUP(A38,'M for Moray - Keith oawut'!A:E,3,FALSE), VLOOKUP(A38,'M for Moray - Keith oawut'!A:E,2,FALSE))</f>
        <v xml:space="preserve"> N/A</v>
      </c>
      <c r="BU38" t="str">
        <f>IF(ISNUMBER(VLOOKUP(A38,'M for Moray - Speyside oawut'!A:E,3,FALSE)), VLOOKUP(A38,'M for Moray - Speyside oawut'!A:E,3,FALSE), VLOOKUP(A38,'M for Moray - Speyside oawut'!A:E,2,FALSE))</f>
        <v xml:space="preserve"> N/A</v>
      </c>
      <c r="BV38" t="str">
        <f>IF(ISNUMBER(VLOOKUP(A38,'M for Moray - Elgin oawut'!A:E,3,FALSE)), VLOOKUP(A38,'M for Moray - Elgin oawut'!A:E,3,FALSE), VLOOKUP(A38,'M for Moray - Elgin oawut'!A:E,2,FALSE))</f>
        <v xml:space="preserve"> N/A</v>
      </c>
      <c r="BW38">
        <f>IF(ISNUMBER(VLOOKUP(A38,'Banffshire Partnership oawut'!A:E,3,FALSE)), VLOOKUP(A38,'Banffshire Partnership oawut'!A:E,3,FALSE), VLOOKUP(A38,'Banffshire Partnership oawut'!A:E,2,FALSE))</f>
        <v>20.5</v>
      </c>
      <c r="BZ38">
        <f>IF(ISNUMBER(VLOOKUP(A38,'Huntly A2B service ot'!A:E,3,FALSE)), VLOOKUP(A38,'Huntly A2B service ot'!A:E,3,FALSE), VLOOKUP(A38,'Huntly A2B service ot'!A:E,2,FALSE))</f>
        <v>0</v>
      </c>
      <c r="CA38">
        <f>IF(ISNUMBER(VLOOKUP(A38,'M for Moray - Buckie ot'!A:E,3,FALSE)), VLOOKUP(A38,'M for Moray - Buckie ot'!A:E,3,FALSE), VLOOKUP(A38,'M for Moray - Buckie ot'!A:E,2,FALSE))</f>
        <v>0</v>
      </c>
      <c r="CB38">
        <f>IF(ISNUMBER(VLOOKUP(A38,'M for Moray - Forres ot'!A:E,3,FALSE)), VLOOKUP(A38,'M for Moray - Forres ot'!A:E,3,FALSE), VLOOKUP(A38,'M for Moray - Forres ot'!A:E,2,FALSE))</f>
        <v>0</v>
      </c>
      <c r="CC38">
        <f>IF(ISNUMBER(VLOOKUP(A38,'M for Moray - Keith ot'!A:E,3,FALSE)), VLOOKUP(A38,'M for Moray - Keith ot'!A:E,3,FALSE), VLOOKUP(A38,'M for Moray - Keith ot'!A:E,2,FALSE))</f>
        <v>0</v>
      </c>
      <c r="CD38">
        <f>IF(ISNUMBER(VLOOKUP(A38,'M for Moray - Speyside ot'!A:E,3,FALSE)), VLOOKUP(A38,'M for Moray - Speyside ot'!A:E,3,FALSE), VLOOKUP(A38,'M for Moray - Speyside ot'!A:E,2,FALSE))</f>
        <v>0</v>
      </c>
      <c r="CE38">
        <f>IF(ISNUMBER(VLOOKUP(A38,'M for Moray - Elgin ot'!A:E,3,FALSE)), VLOOKUP(A38,'M for Moray - Elgin ot'!A:E,3,FALSE), VLOOKUP(A38,'M for Moray - Elgin ot'!A:E,2,FALSE))</f>
        <v>0</v>
      </c>
      <c r="CF38">
        <f>IF(ISNUMBER(VLOOKUP(A38,'Banffshire Partnership ot'!A:E,3,FALSE)), VLOOKUP(A38,'Banffshire Partnership ot'!A:E,3,FALSE), VLOOKUP(A38,'Banffshire Partnership ot'!A:E,2,FALSE))</f>
        <v>0</v>
      </c>
    </row>
    <row r="39" spans="1:84">
      <c r="A39" t="s">
        <v>297</v>
      </c>
      <c r="B39" t="str">
        <f t="shared" si="28"/>
        <v>M for Moray - Elgin service</v>
      </c>
      <c r="C39">
        <f t="shared" si="29"/>
        <v>7.1</v>
      </c>
      <c r="D39">
        <f t="shared" si="30"/>
        <v>7</v>
      </c>
      <c r="E39">
        <f t="shared" si="31"/>
        <v>4.5</v>
      </c>
      <c r="F39">
        <f t="shared" si="32"/>
        <v>6.9</v>
      </c>
      <c r="G39" s="18">
        <f t="shared" si="33"/>
        <v>0.5</v>
      </c>
      <c r="H39">
        <f t="shared" si="6"/>
        <v>13.8</v>
      </c>
      <c r="I39">
        <v>17</v>
      </c>
      <c r="J39">
        <f t="shared" si="7"/>
        <v>33</v>
      </c>
      <c r="K39">
        <f t="shared" si="8"/>
        <v>18.600000000000001</v>
      </c>
      <c r="L39">
        <f t="shared" si="9"/>
        <v>1</v>
      </c>
      <c r="M39">
        <f t="shared" si="10"/>
        <v>1</v>
      </c>
      <c r="N39">
        <f t="shared" si="11"/>
        <v>14.399999999999999</v>
      </c>
      <c r="O39">
        <f t="shared" si="12"/>
        <v>14.399999999999999</v>
      </c>
      <c r="P39">
        <f t="shared" si="13"/>
        <v>11.5</v>
      </c>
      <c r="Q39">
        <f t="shared" si="14"/>
        <v>11.5</v>
      </c>
      <c r="S39">
        <f t="shared" si="15"/>
        <v>30.5</v>
      </c>
      <c r="T39">
        <f t="shared" si="16"/>
        <v>20.6</v>
      </c>
      <c r="U39">
        <f t="shared" si="17"/>
        <v>35.6</v>
      </c>
      <c r="V39">
        <f t="shared" si="18"/>
        <v>26.6</v>
      </c>
      <c r="W39">
        <f t="shared" si="19"/>
        <v>29.6</v>
      </c>
      <c r="X39">
        <f t="shared" si="20"/>
        <v>18.600000000000001</v>
      </c>
      <c r="Y39">
        <f t="shared" si="21"/>
        <v>44.75</v>
      </c>
      <c r="AA39">
        <v>0</v>
      </c>
      <c r="AB39">
        <f t="shared" si="34"/>
        <v>7.1</v>
      </c>
      <c r="AC39">
        <f t="shared" si="35"/>
        <v>7.1</v>
      </c>
      <c r="AD39">
        <f t="shared" si="36"/>
        <v>7.1</v>
      </c>
      <c r="AE39">
        <f t="shared" si="37"/>
        <v>7.1</v>
      </c>
      <c r="AF39">
        <f t="shared" si="38"/>
        <v>7.1</v>
      </c>
      <c r="AG39">
        <f t="shared" si="39"/>
        <v>5.5</v>
      </c>
      <c r="AJ39">
        <f>IF(ISNUMBER(VLOOKUP(A39,'Huntly A2B service oaout'!A:E,5,FALSE)), VLOOKUP(A39,'Huntly A2B service oaout'!A:E,5,FALSE), VLOOKUP(A39,'Huntly A2B service oaout'!A:E,2,FALSE))</f>
        <v>26</v>
      </c>
      <c r="AK39">
        <f>IF(ISNUMBER(VLOOKUP(A39,'M for Moray - Buckie oaout'!A:E,5,FALSE)), VLOOKUP(A39,'M for Moray - Buckie oaout'!A:E,5,FALSE), VLOOKUP(A39,'M for Moray - Buckie oaout'!A:E,2,FALSE))</f>
        <v>9</v>
      </c>
      <c r="AL39">
        <f>IF(ISNUMBER(VLOOKUP(A39,'M for Moray - Forres oaout'!A:E,5,FALSE)), VLOOKUP(A39,'M for Moray - Forres oaout'!A:E,5,FALSE), VLOOKUP(A39,'M for Moray - Forres oaout'!A:E,2,FALSE))</f>
        <v>24</v>
      </c>
      <c r="AM39">
        <f>IF(ISNUMBER(VLOOKUP(A39,'M for Moray - Keith oaout'!A:E,5,FALSE)), VLOOKUP(A39,'M for Moray - Keith oaout'!A:E,5,FALSE), VLOOKUP(A39,'M for Moray - Keith oaout'!A:E,2,FALSE))</f>
        <v>15</v>
      </c>
      <c r="AN39">
        <f>IF(ISNUMBER(VLOOKUP(A39,'M for Moray - Speyside oaout'!A:E,5,FALSE)), VLOOKUP(A39,'M for Moray - Speyside oaout'!A:E,5,FALSE), VLOOKUP(A39,'M for Moray - Speyside oaout'!A:E,2,FALSE))</f>
        <v>18</v>
      </c>
      <c r="AO39">
        <f>IF(ISNUMBER(VLOOKUP(A39,'M for Moray - Elgin oaout'!A:E,5,FALSE)), VLOOKUP(A39,'M for Moray - Elgin oaout'!A:E,5,FALSE), VLOOKUP(A39,'M for Moray - Elgin oaout'!A:E,2,FALSE))</f>
        <v>7</v>
      </c>
      <c r="AP39" t="str">
        <f>IF(ISNUMBER(VLOOKUP(A39,'Banffshire Partnership oaout'!A:E,5,FALSE)), VLOOKUP(A39,'Banffshire Partnership oaout'!A:E,5,FALSE), VLOOKUP(A39,'Banffshire Partnership oaout'!A:E,2,FALSE))</f>
        <v xml:space="preserve"> N/A</v>
      </c>
      <c r="AR39">
        <f>IF(ISNUMBER(VLOOKUP(A39,'Huntly A2B service oawut'!A:E,5,FALSE)), VLOOKUP(A39,'Huntly A2B service oawut'!A:E,5,FALSE), 1000)</f>
        <v>1000</v>
      </c>
      <c r="AS39">
        <f>IF(ISNUMBER(VLOOKUP(A39,'M for Moray - Buckie oawut'!A:E,5,FALSE)), VLOOKUP(A39,'M for Moray - Buckie oawut'!A:E,5,FALSE), 1000)</f>
        <v>1000</v>
      </c>
      <c r="AT39">
        <f>IF(ISNUMBER(VLOOKUP(A39,'M for Moray - Forres oawut'!A:E,5,FALSE)), VLOOKUP(A39,'M for Moray - Forres oawut'!A:E,5,FALSE), 1000)</f>
        <v>1000</v>
      </c>
      <c r="AU39">
        <f>IF(ISNUMBER(VLOOKUP(A39,'M for Moray - Keith oawut'!A:E,5,FALSE)), VLOOKUP(A39,'M for Moray - Keith oawut'!A:E,5,FALSE), 1000)</f>
        <v>1000</v>
      </c>
      <c r="AV39">
        <f>IF(ISNUMBER(VLOOKUP(A39,'M for Moray - Speyside oawut'!A:E,5,FALSE)), VLOOKUP(A39,'M for Moray - Speyside oawut'!A:E,5,FALSE), 1000)</f>
        <v>1000</v>
      </c>
      <c r="AW39">
        <f>IF(ISNUMBER(VLOOKUP(A39,'M for Moray - Elgin oawut'!A:E,5,FALSE)), VLOOKUP(A39,'M for Moray - Elgin oawut'!A:E,5,FALSE), 1000)</f>
        <v>1000</v>
      </c>
      <c r="AX39">
        <f>IF(ISNUMBER(VLOOKUP(A39,'Banffshire Partnership oawut'!A:E,5,FALSE)), VLOOKUP(A39,'Banffshire Partnership oawut'!A:E,5,FALSE), 1000)</f>
        <v>39.25</v>
      </c>
      <c r="AZ39">
        <f>IF(ISNUMBER(VLOOKUP(A39,'Huntly A2B service ot'!A:E,4,FALSE)), VLOOKUP(A39,'Huntly A2B service ot'!A:E,4,FALSE), 0)</f>
        <v>4.5</v>
      </c>
      <c r="BA39">
        <f>IF(ISNUMBER(VLOOKUP(A39,'M for Moray - Buckie ot'!A:E,4,FALSE)), VLOOKUP(A39,'M for Moray - Buckie ot'!A:E,4,FALSE), 0)</f>
        <v>4.5</v>
      </c>
      <c r="BB39">
        <f>IF(ISNUMBER(VLOOKUP(A39,'M for Moray - Forres ot'!A:E,4,FALSE)), VLOOKUP(A39,'M for Moray - Forres ot'!A:E,4,FALSE), 0)</f>
        <v>4.5</v>
      </c>
      <c r="BC39">
        <f>IF(ISNUMBER(VLOOKUP(A39,'M for Moray - Keith ot'!A:E,4,FALSE)), VLOOKUP(A39,'M for Moray - Keith ot'!A:E,4,FALSE), 0)</f>
        <v>4.5</v>
      </c>
      <c r="BD39">
        <f>IF(ISNUMBER(VLOOKUP(A39,'M for Moray - Speyside ot'!A:E,4,FALSE)), VLOOKUP(A39,'M for Moray - Speyside ot'!A:E,4,FALSE), 0)</f>
        <v>4.5</v>
      </c>
      <c r="BE39">
        <f>IF(ISNUMBER(VLOOKUP(A39,'M for Moray - Elgin ot'!A:E,4,FALSE)), VLOOKUP(A39,'M for Moray - Elgin ot'!A:E,4,FALSE), 0)</f>
        <v>4.5</v>
      </c>
      <c r="BF39">
        <f>IF(ISNUMBER(VLOOKUP(A39,'Banffshire Partnership ot'!A:E,4,FALSE)), VLOOKUP(A39,'Banffshire Partnership ot'!A:E,4,FALSE), 0)</f>
        <v>0</v>
      </c>
      <c r="BI39">
        <f>IF(ISNUMBER(VLOOKUP(A39,'Huntly A2B service oaout'!A:E,3,FALSE)), VLOOKUP(A39,'Huntly A2B service oaout'!A:E,3,FALSE), VLOOKUP(A39,'Huntly A2B service oaout'!A:E,2,FALSE))</f>
        <v>15.5</v>
      </c>
      <c r="BJ39">
        <f>IF(ISNUMBER(VLOOKUP(A39,'M for Moray - Buckie oaout'!A:E,3,FALSE)), VLOOKUP(A39,'M for Moray - Buckie oaout'!A:E,3,FALSE), VLOOKUP(A39,'M for Moray - Buckie oaout'!A:E,2,FALSE))</f>
        <v>8.9</v>
      </c>
      <c r="BK39">
        <f>IF(ISNUMBER(VLOOKUP(A39,'M for Moray - Forres oaout'!A:E,3,FALSE)), VLOOKUP(A39,'M for Moray - Forres oaout'!A:E,3,FALSE), VLOOKUP(A39,'M for Moray - Forres oaout'!A:E,2,FALSE))</f>
        <v>18.100000000000001</v>
      </c>
      <c r="BL39">
        <f>IF(ISNUMBER(VLOOKUP(A39,'M for Moray - Keith oaout'!A:E,3,FALSE)), VLOOKUP(A39,'M for Moray - Keith oaout'!A:E,3,FALSE), VLOOKUP(A39,'M for Moray - Keith oaout'!A:E,2,FALSE))</f>
        <v>9.1</v>
      </c>
      <c r="BM39">
        <f>IF(ISNUMBER(VLOOKUP(A39,'M for Moray - Speyside oaout'!A:E,3,FALSE)), VLOOKUP(A39,'M for Moray - Speyside oaout'!A:E,3,FALSE), VLOOKUP(A39,'M for Moray - Speyside oaout'!A:E,2,FALSE))</f>
        <v>10.1</v>
      </c>
      <c r="BN39">
        <f>IF(ISNUMBER(VLOOKUP(A39,'M for Moray - Elgin oaout'!A:E,3,FALSE)), VLOOKUP(A39,'M for Moray - Elgin oaout'!A:E,3,FALSE), VLOOKUP(A39,'M for Moray - Elgin oaout'!A:E,2,FALSE))</f>
        <v>6.9</v>
      </c>
      <c r="BO39" t="str">
        <f>IF(ISNUMBER(VLOOKUP(A39,'Banffshire Partnership oaout'!A:E,3,FALSE)), VLOOKUP(A39,'Banffshire Partnership oaout'!A:E,3,FALSE), VLOOKUP(A39,'Banffshire Partnership oaout'!A:E,2,FALSE))</f>
        <v xml:space="preserve"> N/A</v>
      </c>
      <c r="BQ39" t="str">
        <f>IF(ISNUMBER(VLOOKUP(A39,'Huntly A2B service oawut'!A:E,3,FALSE)), VLOOKUP(A39,'Huntly A2B service oawut'!A:E,3,FALSE), VLOOKUP(A39,'Huntly A2B service oawut'!A:E,2,FALSE))</f>
        <v xml:space="preserve"> N/A</v>
      </c>
      <c r="BR39" t="str">
        <f>IF(ISNUMBER(VLOOKUP(A39,'M for Moray - Buckie oawut'!A:E,3,FALSE)), VLOOKUP(A39,'M for Moray - Buckie oawut'!A:E,3,FALSE), VLOOKUP(A39,'M for Moray - Buckie oawut'!A:E,2,FALSE))</f>
        <v xml:space="preserve"> N/A</v>
      </c>
      <c r="BS39" t="str">
        <f>IF(ISNUMBER(VLOOKUP(A39,'M for Moray - Forres oawut'!A:E,3,FALSE)), VLOOKUP(A39,'M for Moray - Forres oawut'!A:E,3,FALSE), VLOOKUP(A39,'M for Moray - Forres oawut'!A:E,2,FALSE))</f>
        <v xml:space="preserve"> N/A</v>
      </c>
      <c r="BT39" t="str">
        <f>IF(ISNUMBER(VLOOKUP(A39,'M for Moray - Keith oawut'!A:E,3,FALSE)), VLOOKUP(A39,'M for Moray - Keith oawut'!A:E,3,FALSE), VLOOKUP(A39,'M for Moray - Keith oawut'!A:E,2,FALSE))</f>
        <v xml:space="preserve"> N/A</v>
      </c>
      <c r="BU39" t="str">
        <f>IF(ISNUMBER(VLOOKUP(A39,'M for Moray - Speyside oawut'!A:E,3,FALSE)), VLOOKUP(A39,'M for Moray - Speyside oawut'!A:E,3,FALSE), VLOOKUP(A39,'M for Moray - Speyside oawut'!A:E,2,FALSE))</f>
        <v xml:space="preserve"> N/A</v>
      </c>
      <c r="BV39" t="str">
        <f>IF(ISNUMBER(VLOOKUP(A39,'M for Moray - Elgin oawut'!A:E,3,FALSE)), VLOOKUP(A39,'M for Moray - Elgin oawut'!A:E,3,FALSE), VLOOKUP(A39,'M for Moray - Elgin oawut'!A:E,2,FALSE))</f>
        <v xml:space="preserve"> N/A</v>
      </c>
      <c r="BW39">
        <f>IF(ISNUMBER(VLOOKUP(A39,'Banffshire Partnership oawut'!A:E,3,FALSE)), VLOOKUP(A39,'Banffshire Partnership oawut'!A:E,3,FALSE), VLOOKUP(A39,'Banffshire Partnership oawut'!A:E,2,FALSE))</f>
        <v>20.5</v>
      </c>
      <c r="BZ39">
        <f>IF(ISNUMBER(VLOOKUP(A39,'Huntly A2B service ot'!A:E,3,FALSE)), VLOOKUP(A39,'Huntly A2B service ot'!A:E,3,FALSE), VLOOKUP(A39,'Huntly A2B service ot'!A:E,2,FALSE))</f>
        <v>30</v>
      </c>
      <c r="CA39">
        <f>IF(ISNUMBER(VLOOKUP(A39,'M for Moray - Buckie ot'!A:E,3,FALSE)), VLOOKUP(A39,'M for Moray - Buckie ot'!A:E,3,FALSE), VLOOKUP(A39,'M for Moray - Buckie ot'!A:E,2,FALSE))</f>
        <v>30</v>
      </c>
      <c r="CB39">
        <f>IF(ISNUMBER(VLOOKUP(A39,'M for Moray - Forres ot'!A:E,3,FALSE)), VLOOKUP(A39,'M for Moray - Forres ot'!A:E,3,FALSE), VLOOKUP(A39,'M for Moray - Forres ot'!A:E,2,FALSE))</f>
        <v>30</v>
      </c>
      <c r="CC39">
        <f>IF(ISNUMBER(VLOOKUP(A39,'M for Moray - Keith ot'!A:E,3,FALSE)), VLOOKUP(A39,'M for Moray - Keith ot'!A:E,3,FALSE), VLOOKUP(A39,'M for Moray - Keith ot'!A:E,2,FALSE))</f>
        <v>30</v>
      </c>
      <c r="CD39">
        <f>IF(ISNUMBER(VLOOKUP(A39,'M for Moray - Speyside ot'!A:E,3,FALSE)), VLOOKUP(A39,'M for Moray - Speyside ot'!A:E,3,FALSE), VLOOKUP(A39,'M for Moray - Speyside ot'!A:E,2,FALSE))</f>
        <v>30</v>
      </c>
      <c r="CE39">
        <f>IF(ISNUMBER(VLOOKUP(A39,'M for Moray - Elgin ot'!A:E,3,FALSE)), VLOOKUP(A39,'M for Moray - Elgin ot'!A:E,3,FALSE), VLOOKUP(A39,'M for Moray - Elgin ot'!A:E,2,FALSE))</f>
        <v>30</v>
      </c>
      <c r="CF39">
        <f>IF(ISNUMBER(VLOOKUP(A39,'Banffshire Partnership ot'!A:E,3,FALSE)), VLOOKUP(A39,'Banffshire Partnership ot'!A:E,3,FALSE), VLOOKUP(A39,'Banffshire Partnership ot'!A:E,2,FALSE))</f>
        <v>0</v>
      </c>
    </row>
    <row r="40" spans="1:84">
      <c r="A40" t="s">
        <v>298</v>
      </c>
      <c r="B40" t="str">
        <f t="shared" si="28"/>
        <v>Banffshire Partnership</v>
      </c>
      <c r="C40">
        <f t="shared" si="29"/>
        <v>5.5</v>
      </c>
      <c r="D40">
        <f t="shared" si="30"/>
        <v>39.25</v>
      </c>
      <c r="E40">
        <f t="shared" si="31"/>
        <v>0</v>
      </c>
      <c r="F40">
        <f t="shared" si="32"/>
        <v>20.5</v>
      </c>
      <c r="G40" s="18">
        <f t="shared" si="33"/>
        <v>0</v>
      </c>
      <c r="H40">
        <f t="shared" si="6"/>
        <v>0</v>
      </c>
      <c r="I40">
        <v>17</v>
      </c>
      <c r="J40">
        <f t="shared" si="7"/>
        <v>33</v>
      </c>
      <c r="K40">
        <f t="shared" si="8"/>
        <v>44.75</v>
      </c>
      <c r="L40">
        <f t="shared" si="9"/>
        <v>0</v>
      </c>
      <c r="M40">
        <f t="shared" si="10"/>
        <v>0</v>
      </c>
      <c r="N40">
        <f t="shared" si="11"/>
        <v>0</v>
      </c>
      <c r="O40">
        <f t="shared" si="12"/>
        <v>0</v>
      </c>
      <c r="P40">
        <f t="shared" si="13"/>
        <v>0</v>
      </c>
      <c r="Q40">
        <f t="shared" si="14"/>
        <v>0</v>
      </c>
      <c r="S40">
        <f t="shared" si="15"/>
        <v>1000</v>
      </c>
      <c r="T40">
        <f t="shared" si="16"/>
        <v>1007.1</v>
      </c>
      <c r="U40">
        <f t="shared" si="17"/>
        <v>1007.1</v>
      </c>
      <c r="V40">
        <f t="shared" si="18"/>
        <v>1007.1</v>
      </c>
      <c r="W40">
        <f t="shared" si="19"/>
        <v>1007.1</v>
      </c>
      <c r="X40">
        <f t="shared" si="20"/>
        <v>1007.1</v>
      </c>
      <c r="Y40">
        <f t="shared" si="21"/>
        <v>44.75</v>
      </c>
      <c r="AA40">
        <v>0</v>
      </c>
      <c r="AB40">
        <f t="shared" si="34"/>
        <v>7.1</v>
      </c>
      <c r="AC40">
        <f t="shared" si="35"/>
        <v>7.1</v>
      </c>
      <c r="AD40">
        <f t="shared" si="36"/>
        <v>7.1</v>
      </c>
      <c r="AE40">
        <f t="shared" si="37"/>
        <v>7.1</v>
      </c>
      <c r="AF40">
        <f t="shared" si="38"/>
        <v>7.1</v>
      </c>
      <c r="AG40">
        <f t="shared" si="39"/>
        <v>5.5</v>
      </c>
      <c r="AJ40" t="str">
        <f>IF(ISNUMBER(VLOOKUP(A40,'Huntly A2B service oaout'!A:E,5,FALSE)), VLOOKUP(A40,'Huntly A2B service oaout'!A:E,5,FALSE), VLOOKUP(A40,'Huntly A2B service oaout'!A:E,2,FALSE))</f>
        <v xml:space="preserve"> N/A</v>
      </c>
      <c r="AK40" t="str">
        <f>IF(ISNUMBER(VLOOKUP(A40,'M for Moray - Buckie oaout'!A:E,5,FALSE)), VLOOKUP(A40,'M for Moray - Buckie oaout'!A:E,5,FALSE), VLOOKUP(A40,'M for Moray - Buckie oaout'!A:E,2,FALSE))</f>
        <v xml:space="preserve"> N/A</v>
      </c>
      <c r="AL40" t="str">
        <f>IF(ISNUMBER(VLOOKUP(A40,'M for Moray - Forres oaout'!A:E,5,FALSE)), VLOOKUP(A40,'M for Moray - Forres oaout'!A:E,5,FALSE), VLOOKUP(A40,'M for Moray - Forres oaout'!A:E,2,FALSE))</f>
        <v xml:space="preserve"> N/A</v>
      </c>
      <c r="AM40" t="str">
        <f>IF(ISNUMBER(VLOOKUP(A40,'M for Moray - Keith oaout'!A:E,5,FALSE)), VLOOKUP(A40,'M for Moray - Keith oaout'!A:E,5,FALSE), VLOOKUP(A40,'M for Moray - Keith oaout'!A:E,2,FALSE))</f>
        <v xml:space="preserve"> N/A</v>
      </c>
      <c r="AN40" t="str">
        <f>IF(ISNUMBER(VLOOKUP(A40,'M for Moray - Speyside oaout'!A:E,5,FALSE)), VLOOKUP(A40,'M for Moray - Speyside oaout'!A:E,5,FALSE), VLOOKUP(A40,'M for Moray - Speyside oaout'!A:E,2,FALSE))</f>
        <v xml:space="preserve"> N/A</v>
      </c>
      <c r="AO40" t="str">
        <f>IF(ISNUMBER(VLOOKUP(A40,'M for Moray - Elgin oaout'!A:E,5,FALSE)), VLOOKUP(A40,'M for Moray - Elgin oaout'!A:E,5,FALSE), VLOOKUP(A40,'M for Moray - Elgin oaout'!A:E,2,FALSE))</f>
        <v xml:space="preserve"> N/A</v>
      </c>
      <c r="AP40" t="str">
        <f>IF(ISNUMBER(VLOOKUP(A40,'Banffshire Partnership oaout'!A:E,5,FALSE)), VLOOKUP(A40,'Banffshire Partnership oaout'!A:E,5,FALSE), VLOOKUP(A40,'Banffshire Partnership oaout'!A:E,2,FALSE))</f>
        <v xml:space="preserve"> N/A</v>
      </c>
      <c r="AR40">
        <f>IF(ISNUMBER(VLOOKUP(A40,'Huntly A2B service oawut'!A:E,5,FALSE)), VLOOKUP(A40,'Huntly A2B service oawut'!A:E,5,FALSE), 1000)</f>
        <v>1000</v>
      </c>
      <c r="AS40">
        <f>IF(ISNUMBER(VLOOKUP(A40,'M for Moray - Buckie oawut'!A:E,5,FALSE)), VLOOKUP(A40,'M for Moray - Buckie oawut'!A:E,5,FALSE), 1000)</f>
        <v>1000</v>
      </c>
      <c r="AT40">
        <f>IF(ISNUMBER(VLOOKUP(A40,'M for Moray - Forres oawut'!A:E,5,FALSE)), VLOOKUP(A40,'M for Moray - Forres oawut'!A:E,5,FALSE), 1000)</f>
        <v>1000</v>
      </c>
      <c r="AU40">
        <f>IF(ISNUMBER(VLOOKUP(A40,'M for Moray - Keith oawut'!A:E,5,FALSE)), VLOOKUP(A40,'M for Moray - Keith oawut'!A:E,5,FALSE), 1000)</f>
        <v>1000</v>
      </c>
      <c r="AV40">
        <f>IF(ISNUMBER(VLOOKUP(A40,'M for Moray - Speyside oawut'!A:E,5,FALSE)), VLOOKUP(A40,'M for Moray - Speyside oawut'!A:E,5,FALSE), 1000)</f>
        <v>1000</v>
      </c>
      <c r="AW40">
        <f>IF(ISNUMBER(VLOOKUP(A40,'M for Moray - Elgin oawut'!A:E,5,FALSE)), VLOOKUP(A40,'M for Moray - Elgin oawut'!A:E,5,FALSE), 1000)</f>
        <v>1000</v>
      </c>
      <c r="AX40">
        <f>IF(ISNUMBER(VLOOKUP(A40,'Banffshire Partnership oawut'!A:E,5,FALSE)), VLOOKUP(A40,'Banffshire Partnership oawut'!A:E,5,FALSE), 1000)</f>
        <v>39.25</v>
      </c>
      <c r="AZ40">
        <f>IF(ISNUMBER(VLOOKUP(A40,'Huntly A2B service ot'!A:E,4,FALSE)), VLOOKUP(A40,'Huntly A2B service ot'!A:E,4,FALSE), 0)</f>
        <v>0</v>
      </c>
      <c r="BA40">
        <f>IF(ISNUMBER(VLOOKUP(A40,'M for Moray - Buckie ot'!A:E,4,FALSE)), VLOOKUP(A40,'M for Moray - Buckie ot'!A:E,4,FALSE), 0)</f>
        <v>0</v>
      </c>
      <c r="BB40">
        <f>IF(ISNUMBER(VLOOKUP(A40,'M for Moray - Forres ot'!A:E,4,FALSE)), VLOOKUP(A40,'M for Moray - Forres ot'!A:E,4,FALSE), 0)</f>
        <v>0</v>
      </c>
      <c r="BC40">
        <f>IF(ISNUMBER(VLOOKUP(A40,'M for Moray - Keith ot'!A:E,4,FALSE)), VLOOKUP(A40,'M for Moray - Keith ot'!A:E,4,FALSE), 0)</f>
        <v>0</v>
      </c>
      <c r="BD40">
        <f>IF(ISNUMBER(VLOOKUP(A40,'M for Moray - Speyside ot'!A:E,4,FALSE)), VLOOKUP(A40,'M for Moray - Speyside ot'!A:E,4,FALSE), 0)</f>
        <v>0</v>
      </c>
      <c r="BE40">
        <f>IF(ISNUMBER(VLOOKUP(A40,'M for Moray - Elgin ot'!A:E,4,FALSE)), VLOOKUP(A40,'M for Moray - Elgin ot'!A:E,4,FALSE), 0)</f>
        <v>0</v>
      </c>
      <c r="BF40">
        <f>IF(ISNUMBER(VLOOKUP(A40,'Banffshire Partnership ot'!A:E,4,FALSE)), VLOOKUP(A40,'Banffshire Partnership ot'!A:E,4,FALSE), 0)</f>
        <v>0</v>
      </c>
      <c r="BI40" t="str">
        <f>IF(ISNUMBER(VLOOKUP(A40,'Huntly A2B service oaout'!A:E,3,FALSE)), VLOOKUP(A40,'Huntly A2B service oaout'!A:E,3,FALSE), VLOOKUP(A40,'Huntly A2B service oaout'!A:E,2,FALSE))</f>
        <v xml:space="preserve"> N/A</v>
      </c>
      <c r="BJ40" t="str">
        <f>IF(ISNUMBER(VLOOKUP(A40,'M for Moray - Buckie oaout'!A:E,3,FALSE)), VLOOKUP(A40,'M for Moray - Buckie oaout'!A:E,3,FALSE), VLOOKUP(A40,'M for Moray - Buckie oaout'!A:E,2,FALSE))</f>
        <v xml:space="preserve"> N/A</v>
      </c>
      <c r="BK40" t="str">
        <f>IF(ISNUMBER(VLOOKUP(A40,'M for Moray - Forres oaout'!A:E,3,FALSE)), VLOOKUP(A40,'M for Moray - Forres oaout'!A:E,3,FALSE), VLOOKUP(A40,'M for Moray - Forres oaout'!A:E,2,FALSE))</f>
        <v xml:space="preserve"> N/A</v>
      </c>
      <c r="BL40" t="str">
        <f>IF(ISNUMBER(VLOOKUP(A40,'M for Moray - Keith oaout'!A:E,3,FALSE)), VLOOKUP(A40,'M for Moray - Keith oaout'!A:E,3,FALSE), VLOOKUP(A40,'M for Moray - Keith oaout'!A:E,2,FALSE))</f>
        <v xml:space="preserve"> N/A</v>
      </c>
      <c r="BM40" t="str">
        <f>IF(ISNUMBER(VLOOKUP(A40,'M for Moray - Speyside oaout'!A:E,3,FALSE)), VLOOKUP(A40,'M for Moray - Speyside oaout'!A:E,3,FALSE), VLOOKUP(A40,'M for Moray - Speyside oaout'!A:E,2,FALSE))</f>
        <v xml:space="preserve"> N/A</v>
      </c>
      <c r="BN40" t="str">
        <f>IF(ISNUMBER(VLOOKUP(A40,'M for Moray - Elgin oaout'!A:E,3,FALSE)), VLOOKUP(A40,'M for Moray - Elgin oaout'!A:E,3,FALSE), VLOOKUP(A40,'M for Moray - Elgin oaout'!A:E,2,FALSE))</f>
        <v xml:space="preserve"> N/A</v>
      </c>
      <c r="BO40" t="str">
        <f>IF(ISNUMBER(VLOOKUP(A40,'Banffshire Partnership oaout'!A:E,3,FALSE)), VLOOKUP(A40,'Banffshire Partnership oaout'!A:E,3,FALSE), VLOOKUP(A40,'Banffshire Partnership oaout'!A:E,2,FALSE))</f>
        <v xml:space="preserve"> N/A</v>
      </c>
      <c r="BQ40" t="str">
        <f>IF(ISNUMBER(VLOOKUP(A40,'Huntly A2B service oawut'!A:E,3,FALSE)), VLOOKUP(A40,'Huntly A2B service oawut'!A:E,3,FALSE), VLOOKUP(A40,'Huntly A2B service oawut'!A:E,2,FALSE))</f>
        <v xml:space="preserve"> N/A</v>
      </c>
      <c r="BR40" t="str">
        <f>IF(ISNUMBER(VLOOKUP(A40,'M for Moray - Buckie oawut'!A:E,3,FALSE)), VLOOKUP(A40,'M for Moray - Buckie oawut'!A:E,3,FALSE), VLOOKUP(A40,'M for Moray - Buckie oawut'!A:E,2,FALSE))</f>
        <v xml:space="preserve"> N/A</v>
      </c>
      <c r="BS40" t="str">
        <f>IF(ISNUMBER(VLOOKUP(A40,'M for Moray - Forres oawut'!A:E,3,FALSE)), VLOOKUP(A40,'M for Moray - Forres oawut'!A:E,3,FALSE), VLOOKUP(A40,'M for Moray - Forres oawut'!A:E,2,FALSE))</f>
        <v xml:space="preserve"> N/A</v>
      </c>
      <c r="BT40" t="str">
        <f>IF(ISNUMBER(VLOOKUP(A40,'M for Moray - Keith oawut'!A:E,3,FALSE)), VLOOKUP(A40,'M for Moray - Keith oawut'!A:E,3,FALSE), VLOOKUP(A40,'M for Moray - Keith oawut'!A:E,2,FALSE))</f>
        <v xml:space="preserve"> N/A</v>
      </c>
      <c r="BU40" t="str">
        <f>IF(ISNUMBER(VLOOKUP(A40,'M for Moray - Speyside oawut'!A:E,3,FALSE)), VLOOKUP(A40,'M for Moray - Speyside oawut'!A:E,3,FALSE), VLOOKUP(A40,'M for Moray - Speyside oawut'!A:E,2,FALSE))</f>
        <v xml:space="preserve"> N/A</v>
      </c>
      <c r="BV40" t="str">
        <f>IF(ISNUMBER(VLOOKUP(A40,'M for Moray - Elgin oawut'!A:E,3,FALSE)), VLOOKUP(A40,'M for Moray - Elgin oawut'!A:E,3,FALSE), VLOOKUP(A40,'M for Moray - Elgin oawut'!A:E,2,FALSE))</f>
        <v xml:space="preserve"> N/A</v>
      </c>
      <c r="BW40">
        <f>IF(ISNUMBER(VLOOKUP(A40,'Banffshire Partnership oawut'!A:E,3,FALSE)), VLOOKUP(A40,'Banffshire Partnership oawut'!A:E,3,FALSE), VLOOKUP(A40,'Banffshire Partnership oawut'!A:E,2,FALSE))</f>
        <v>20.5</v>
      </c>
      <c r="BZ40">
        <f>IF(ISNUMBER(VLOOKUP(A40,'Huntly A2B service ot'!A:E,3,FALSE)), VLOOKUP(A40,'Huntly A2B service ot'!A:E,3,FALSE), VLOOKUP(A40,'Huntly A2B service ot'!A:E,2,FALSE))</f>
        <v>0</v>
      </c>
      <c r="CA40">
        <f>IF(ISNUMBER(VLOOKUP(A40,'M for Moray - Buckie ot'!A:E,3,FALSE)), VLOOKUP(A40,'M for Moray - Buckie ot'!A:E,3,FALSE), VLOOKUP(A40,'M for Moray - Buckie ot'!A:E,2,FALSE))</f>
        <v>0</v>
      </c>
      <c r="CB40">
        <f>IF(ISNUMBER(VLOOKUP(A40,'M for Moray - Forres ot'!A:E,3,FALSE)), VLOOKUP(A40,'M for Moray - Forres ot'!A:E,3,FALSE), VLOOKUP(A40,'M for Moray - Forres ot'!A:E,2,FALSE))</f>
        <v>0</v>
      </c>
      <c r="CC40">
        <f>IF(ISNUMBER(VLOOKUP(A40,'M for Moray - Keith ot'!A:E,3,FALSE)), VLOOKUP(A40,'M for Moray - Keith ot'!A:E,3,FALSE), VLOOKUP(A40,'M for Moray - Keith ot'!A:E,2,FALSE))</f>
        <v>0</v>
      </c>
      <c r="CD40">
        <f>IF(ISNUMBER(VLOOKUP(A40,'M for Moray - Speyside ot'!A:E,3,FALSE)), VLOOKUP(A40,'M for Moray - Speyside ot'!A:E,3,FALSE), VLOOKUP(A40,'M for Moray - Speyside ot'!A:E,2,FALSE))</f>
        <v>0</v>
      </c>
      <c r="CE40">
        <f>IF(ISNUMBER(VLOOKUP(A40,'M for Moray - Elgin ot'!A:E,3,FALSE)), VLOOKUP(A40,'M for Moray - Elgin ot'!A:E,3,FALSE), VLOOKUP(A40,'M for Moray - Elgin ot'!A:E,2,FALSE))</f>
        <v>0</v>
      </c>
      <c r="CF40">
        <f>IF(ISNUMBER(VLOOKUP(A40,'Banffshire Partnership ot'!A:E,3,FALSE)), VLOOKUP(A40,'Banffshire Partnership ot'!A:E,3,FALSE), VLOOKUP(A40,'Banffshire Partnership ot'!A:E,2,FALSE))</f>
        <v>0</v>
      </c>
    </row>
    <row r="41" spans="1:84">
      <c r="A41" t="s">
        <v>299</v>
      </c>
      <c r="B41" t="str">
        <f t="shared" si="28"/>
        <v>M for Moray - Buckie service</v>
      </c>
      <c r="C41">
        <f t="shared" si="29"/>
        <v>7.1</v>
      </c>
      <c r="D41">
        <f t="shared" si="30"/>
        <v>9</v>
      </c>
      <c r="E41">
        <f t="shared" si="31"/>
        <v>4.5</v>
      </c>
      <c r="F41">
        <f t="shared" si="32"/>
        <v>8.9</v>
      </c>
      <c r="G41" s="18">
        <f t="shared" si="33"/>
        <v>0.5</v>
      </c>
      <c r="H41">
        <f t="shared" si="6"/>
        <v>17.8</v>
      </c>
      <c r="I41">
        <v>19.100000000000001</v>
      </c>
      <c r="J41">
        <f t="shared" si="7"/>
        <v>36.78</v>
      </c>
      <c r="K41">
        <f t="shared" si="8"/>
        <v>20.6</v>
      </c>
      <c r="L41">
        <f t="shared" si="9"/>
        <v>1</v>
      </c>
      <c r="M41">
        <f t="shared" si="10"/>
        <v>1</v>
      </c>
      <c r="N41">
        <f t="shared" si="11"/>
        <v>16.18</v>
      </c>
      <c r="O41">
        <f t="shared" si="12"/>
        <v>16.18</v>
      </c>
      <c r="P41">
        <f t="shared" si="13"/>
        <v>13.5</v>
      </c>
      <c r="Q41">
        <f t="shared" si="14"/>
        <v>13.5</v>
      </c>
      <c r="S41">
        <f t="shared" si="15"/>
        <v>32.5</v>
      </c>
      <c r="T41">
        <f t="shared" si="16"/>
        <v>20.6</v>
      </c>
      <c r="U41">
        <f t="shared" si="17"/>
        <v>38.1</v>
      </c>
      <c r="V41">
        <f t="shared" si="18"/>
        <v>25.6</v>
      </c>
      <c r="W41">
        <f t="shared" si="19"/>
        <v>32.6</v>
      </c>
      <c r="X41">
        <f t="shared" si="20"/>
        <v>20.6</v>
      </c>
      <c r="Y41">
        <f t="shared" si="21"/>
        <v>42.25</v>
      </c>
      <c r="AA41">
        <v>0</v>
      </c>
      <c r="AB41">
        <f t="shared" si="34"/>
        <v>7.1</v>
      </c>
      <c r="AC41">
        <f t="shared" si="35"/>
        <v>7.1</v>
      </c>
      <c r="AD41">
        <f t="shared" si="36"/>
        <v>7.1</v>
      </c>
      <c r="AE41">
        <f t="shared" si="37"/>
        <v>7.1</v>
      </c>
      <c r="AF41">
        <f t="shared" si="38"/>
        <v>7.1</v>
      </c>
      <c r="AG41">
        <f t="shared" si="39"/>
        <v>5.5</v>
      </c>
      <c r="AJ41">
        <f>IF(ISNUMBER(VLOOKUP(A41,'Huntly A2B service oaout'!A:E,5,FALSE)), VLOOKUP(A41,'Huntly A2B service oaout'!A:E,5,FALSE), VLOOKUP(A41,'Huntly A2B service oaout'!A:E,2,FALSE))</f>
        <v>28</v>
      </c>
      <c r="AK41">
        <f>IF(ISNUMBER(VLOOKUP(A41,'M for Moray - Buckie oaout'!A:E,5,FALSE)), VLOOKUP(A41,'M for Moray - Buckie oaout'!A:E,5,FALSE), VLOOKUP(A41,'M for Moray - Buckie oaout'!A:E,2,FALSE))</f>
        <v>9</v>
      </c>
      <c r="AL41">
        <f>IF(ISNUMBER(VLOOKUP(A41,'M for Moray - Forres oaout'!A:E,5,FALSE)), VLOOKUP(A41,'M for Moray - Forres oaout'!A:E,5,FALSE), VLOOKUP(A41,'M for Moray - Forres oaout'!A:E,2,FALSE))</f>
        <v>26.5</v>
      </c>
      <c r="AM41">
        <f>IF(ISNUMBER(VLOOKUP(A41,'M for Moray - Keith oaout'!A:E,5,FALSE)), VLOOKUP(A41,'M for Moray - Keith oaout'!A:E,5,FALSE), VLOOKUP(A41,'M for Moray - Keith oaout'!A:E,2,FALSE))</f>
        <v>14</v>
      </c>
      <c r="AN41">
        <f>IF(ISNUMBER(VLOOKUP(A41,'M for Moray - Speyside oaout'!A:E,5,FALSE)), VLOOKUP(A41,'M for Moray - Speyside oaout'!A:E,5,FALSE), VLOOKUP(A41,'M for Moray - Speyside oaout'!A:E,2,FALSE))</f>
        <v>21</v>
      </c>
      <c r="AO41">
        <f>IF(ISNUMBER(VLOOKUP(A41,'M for Moray - Elgin oaout'!A:E,5,FALSE)), VLOOKUP(A41,'M for Moray - Elgin oaout'!A:E,5,FALSE), VLOOKUP(A41,'M for Moray - Elgin oaout'!A:E,2,FALSE))</f>
        <v>9</v>
      </c>
      <c r="AP41" t="str">
        <f>IF(ISNUMBER(VLOOKUP(A41,'Banffshire Partnership oaout'!A:E,5,FALSE)), VLOOKUP(A41,'Banffshire Partnership oaout'!A:E,5,FALSE), VLOOKUP(A41,'Banffshire Partnership oaout'!A:E,2,FALSE))</f>
        <v xml:space="preserve"> N/A</v>
      </c>
      <c r="AR41">
        <f>IF(ISNUMBER(VLOOKUP(A41,'Huntly A2B service oawut'!A:E,5,FALSE)), VLOOKUP(A41,'Huntly A2B service oawut'!A:E,5,FALSE), 1000)</f>
        <v>1000</v>
      </c>
      <c r="AS41">
        <f>IF(ISNUMBER(VLOOKUP(A41,'M for Moray - Buckie oawut'!A:E,5,FALSE)), VLOOKUP(A41,'M for Moray - Buckie oawut'!A:E,5,FALSE), 1000)</f>
        <v>1000</v>
      </c>
      <c r="AT41">
        <f>IF(ISNUMBER(VLOOKUP(A41,'M for Moray - Forres oawut'!A:E,5,FALSE)), VLOOKUP(A41,'M for Moray - Forres oawut'!A:E,5,FALSE), 1000)</f>
        <v>1000</v>
      </c>
      <c r="AU41">
        <f>IF(ISNUMBER(VLOOKUP(A41,'M for Moray - Keith oawut'!A:E,5,FALSE)), VLOOKUP(A41,'M for Moray - Keith oawut'!A:E,5,FALSE), 1000)</f>
        <v>1000</v>
      </c>
      <c r="AV41">
        <f>IF(ISNUMBER(VLOOKUP(A41,'M for Moray - Speyside oawut'!A:E,5,FALSE)), VLOOKUP(A41,'M for Moray - Speyside oawut'!A:E,5,FALSE), 1000)</f>
        <v>1000</v>
      </c>
      <c r="AW41">
        <f>IF(ISNUMBER(VLOOKUP(A41,'M for Moray - Elgin oawut'!A:E,5,FALSE)), VLOOKUP(A41,'M for Moray - Elgin oawut'!A:E,5,FALSE), 1000)</f>
        <v>1000</v>
      </c>
      <c r="AX41">
        <f>IF(ISNUMBER(VLOOKUP(A41,'Banffshire Partnership oawut'!A:E,5,FALSE)), VLOOKUP(A41,'Banffshire Partnership oawut'!A:E,5,FALSE), 1000)</f>
        <v>36.75</v>
      </c>
      <c r="AZ41">
        <f>IF(ISNUMBER(VLOOKUP(A41,'Huntly A2B service ot'!A:E,4,FALSE)), VLOOKUP(A41,'Huntly A2B service ot'!A:E,4,FALSE), 0)</f>
        <v>4.5</v>
      </c>
      <c r="BA41">
        <f>IF(ISNUMBER(VLOOKUP(A41,'M for Moray - Buckie ot'!A:E,4,FALSE)), VLOOKUP(A41,'M for Moray - Buckie ot'!A:E,4,FALSE), 0)</f>
        <v>4.5</v>
      </c>
      <c r="BB41">
        <f>IF(ISNUMBER(VLOOKUP(A41,'M for Moray - Forres ot'!A:E,4,FALSE)), VLOOKUP(A41,'M for Moray - Forres ot'!A:E,4,FALSE), 0)</f>
        <v>4.5</v>
      </c>
      <c r="BC41">
        <f>IF(ISNUMBER(VLOOKUP(A41,'M for Moray - Keith ot'!A:E,4,FALSE)), VLOOKUP(A41,'M for Moray - Keith ot'!A:E,4,FALSE), 0)</f>
        <v>4.5</v>
      </c>
      <c r="BD41">
        <f>IF(ISNUMBER(VLOOKUP(A41,'M for Moray - Speyside ot'!A:E,4,FALSE)), VLOOKUP(A41,'M for Moray - Speyside ot'!A:E,4,FALSE), 0)</f>
        <v>4.5</v>
      </c>
      <c r="BE41">
        <f>IF(ISNUMBER(VLOOKUP(A41,'M for Moray - Elgin ot'!A:E,4,FALSE)), VLOOKUP(A41,'M for Moray - Elgin ot'!A:E,4,FALSE), 0)</f>
        <v>4.5</v>
      </c>
      <c r="BF41">
        <f>IF(ISNUMBER(VLOOKUP(A41,'Banffshire Partnership ot'!A:E,4,FALSE)), VLOOKUP(A41,'Banffshire Partnership ot'!A:E,4,FALSE), 0)</f>
        <v>0</v>
      </c>
      <c r="BI41">
        <f>IF(ISNUMBER(VLOOKUP(A41,'Huntly A2B service oaout'!A:E,3,FALSE)), VLOOKUP(A41,'Huntly A2B service oaout'!A:E,3,FALSE), VLOOKUP(A41,'Huntly A2B service oaout'!A:E,2,FALSE))</f>
        <v>15.5</v>
      </c>
      <c r="BJ41">
        <f>IF(ISNUMBER(VLOOKUP(A41,'M for Moray - Buckie oaout'!A:E,3,FALSE)), VLOOKUP(A41,'M for Moray - Buckie oaout'!A:E,3,FALSE), VLOOKUP(A41,'M for Moray - Buckie oaout'!A:E,2,FALSE))</f>
        <v>8.9</v>
      </c>
      <c r="BK41">
        <f>IF(ISNUMBER(VLOOKUP(A41,'M for Moray - Forres oaout'!A:E,3,FALSE)), VLOOKUP(A41,'M for Moray - Forres oaout'!A:E,3,FALSE), VLOOKUP(A41,'M for Moray - Forres oaout'!A:E,2,FALSE))</f>
        <v>20.6</v>
      </c>
      <c r="BL41">
        <f>IF(ISNUMBER(VLOOKUP(A41,'M for Moray - Keith oaout'!A:E,3,FALSE)), VLOOKUP(A41,'M for Moray - Keith oaout'!A:E,3,FALSE), VLOOKUP(A41,'M for Moray - Keith oaout'!A:E,2,FALSE))</f>
        <v>9.1</v>
      </c>
      <c r="BM41">
        <f>IF(ISNUMBER(VLOOKUP(A41,'M for Moray - Speyside oaout'!A:E,3,FALSE)), VLOOKUP(A41,'M for Moray - Speyside oaout'!A:E,3,FALSE), VLOOKUP(A41,'M for Moray - Speyside oaout'!A:E,2,FALSE))</f>
        <v>13</v>
      </c>
      <c r="BN41">
        <f>IF(ISNUMBER(VLOOKUP(A41,'M for Moray - Elgin oaout'!A:E,3,FALSE)), VLOOKUP(A41,'M for Moray - Elgin oaout'!A:E,3,FALSE), VLOOKUP(A41,'M for Moray - Elgin oaout'!A:E,2,FALSE))</f>
        <v>8.9</v>
      </c>
      <c r="BO41" t="str">
        <f>IF(ISNUMBER(VLOOKUP(A41,'Banffshire Partnership oaout'!A:E,3,FALSE)), VLOOKUP(A41,'Banffshire Partnership oaout'!A:E,3,FALSE), VLOOKUP(A41,'Banffshire Partnership oaout'!A:E,2,FALSE))</f>
        <v xml:space="preserve"> N/A</v>
      </c>
      <c r="BQ41" t="str">
        <f>IF(ISNUMBER(VLOOKUP(A41,'Huntly A2B service oawut'!A:E,3,FALSE)), VLOOKUP(A41,'Huntly A2B service oawut'!A:E,3,FALSE), VLOOKUP(A41,'Huntly A2B service oawut'!A:E,2,FALSE))</f>
        <v xml:space="preserve"> N/A</v>
      </c>
      <c r="BR41" t="str">
        <f>IF(ISNUMBER(VLOOKUP(A41,'M for Moray - Buckie oawut'!A:E,3,FALSE)), VLOOKUP(A41,'M for Moray - Buckie oawut'!A:E,3,FALSE), VLOOKUP(A41,'M for Moray - Buckie oawut'!A:E,2,FALSE))</f>
        <v xml:space="preserve"> N/A</v>
      </c>
      <c r="BS41" t="str">
        <f>IF(ISNUMBER(VLOOKUP(A41,'M for Moray - Forres oawut'!A:E,3,FALSE)), VLOOKUP(A41,'M for Moray - Forres oawut'!A:E,3,FALSE), VLOOKUP(A41,'M for Moray - Forres oawut'!A:E,2,FALSE))</f>
        <v xml:space="preserve"> N/A</v>
      </c>
      <c r="BT41" t="str">
        <f>IF(ISNUMBER(VLOOKUP(A41,'M for Moray - Keith oawut'!A:E,3,FALSE)), VLOOKUP(A41,'M for Moray - Keith oawut'!A:E,3,FALSE), VLOOKUP(A41,'M for Moray - Keith oawut'!A:E,2,FALSE))</f>
        <v xml:space="preserve"> N/A</v>
      </c>
      <c r="BU41" t="str">
        <f>IF(ISNUMBER(VLOOKUP(A41,'M for Moray - Speyside oawut'!A:E,3,FALSE)), VLOOKUP(A41,'M for Moray - Speyside oawut'!A:E,3,FALSE), VLOOKUP(A41,'M for Moray - Speyside oawut'!A:E,2,FALSE))</f>
        <v xml:space="preserve"> N/A</v>
      </c>
      <c r="BV41" t="str">
        <f>IF(ISNUMBER(VLOOKUP(A41,'M for Moray - Elgin oawut'!A:E,3,FALSE)), VLOOKUP(A41,'M for Moray - Elgin oawut'!A:E,3,FALSE), VLOOKUP(A41,'M for Moray - Elgin oawut'!A:E,2,FALSE))</f>
        <v xml:space="preserve"> N/A</v>
      </c>
      <c r="BW41">
        <f>IF(ISNUMBER(VLOOKUP(A41,'Banffshire Partnership oawut'!A:E,3,FALSE)), VLOOKUP(A41,'Banffshire Partnership oawut'!A:E,3,FALSE), VLOOKUP(A41,'Banffshire Partnership oawut'!A:E,2,FALSE))</f>
        <v>20.5</v>
      </c>
      <c r="BZ41">
        <f>IF(ISNUMBER(VLOOKUP(A41,'Huntly A2B service ot'!A:E,3,FALSE)), VLOOKUP(A41,'Huntly A2B service ot'!A:E,3,FALSE), VLOOKUP(A41,'Huntly A2B service ot'!A:E,2,FALSE))</f>
        <v>30</v>
      </c>
      <c r="CA41">
        <f>IF(ISNUMBER(VLOOKUP(A41,'M for Moray - Buckie ot'!A:E,3,FALSE)), VLOOKUP(A41,'M for Moray - Buckie ot'!A:E,3,FALSE), VLOOKUP(A41,'M for Moray - Buckie ot'!A:E,2,FALSE))</f>
        <v>30</v>
      </c>
      <c r="CB41">
        <f>IF(ISNUMBER(VLOOKUP(A41,'M for Moray - Forres ot'!A:E,3,FALSE)), VLOOKUP(A41,'M for Moray - Forres ot'!A:E,3,FALSE), VLOOKUP(A41,'M for Moray - Forres ot'!A:E,2,FALSE))</f>
        <v>30</v>
      </c>
      <c r="CC41">
        <f>IF(ISNUMBER(VLOOKUP(A41,'M for Moray - Keith ot'!A:E,3,FALSE)), VLOOKUP(A41,'M for Moray - Keith ot'!A:E,3,FALSE), VLOOKUP(A41,'M for Moray - Keith ot'!A:E,2,FALSE))</f>
        <v>30</v>
      </c>
      <c r="CD41">
        <f>IF(ISNUMBER(VLOOKUP(A41,'M for Moray - Speyside ot'!A:E,3,FALSE)), VLOOKUP(A41,'M for Moray - Speyside ot'!A:E,3,FALSE), VLOOKUP(A41,'M for Moray - Speyside ot'!A:E,2,FALSE))</f>
        <v>30</v>
      </c>
      <c r="CE41">
        <f>IF(ISNUMBER(VLOOKUP(A41,'M for Moray - Elgin ot'!A:E,3,FALSE)), VLOOKUP(A41,'M for Moray - Elgin ot'!A:E,3,FALSE), VLOOKUP(A41,'M for Moray - Elgin ot'!A:E,2,FALSE))</f>
        <v>30</v>
      </c>
      <c r="CF41">
        <f>IF(ISNUMBER(VLOOKUP(A41,'Banffshire Partnership ot'!A:E,3,FALSE)), VLOOKUP(A41,'Banffshire Partnership ot'!A:E,3,FALSE), VLOOKUP(A41,'Banffshire Partnership ot'!A:E,2,FALSE))</f>
        <v>0</v>
      </c>
    </row>
    <row r="42" spans="1:84">
      <c r="A42" t="s">
        <v>300</v>
      </c>
      <c r="B42" t="str">
        <f t="shared" si="28"/>
        <v>M for Moray - Elgin service</v>
      </c>
      <c r="C42">
        <f t="shared" si="29"/>
        <v>7.1</v>
      </c>
      <c r="D42">
        <f t="shared" si="30"/>
        <v>9</v>
      </c>
      <c r="E42">
        <f t="shared" si="31"/>
        <v>4.5</v>
      </c>
      <c r="F42">
        <f t="shared" si="32"/>
        <v>8.3000000000000007</v>
      </c>
      <c r="G42" s="18">
        <f t="shared" si="33"/>
        <v>0.5</v>
      </c>
      <c r="H42">
        <f t="shared" si="6"/>
        <v>16.600000000000001</v>
      </c>
      <c r="I42">
        <v>19.100000000000001</v>
      </c>
      <c r="J42">
        <f t="shared" si="7"/>
        <v>36.78</v>
      </c>
      <c r="K42">
        <f t="shared" si="8"/>
        <v>20.6</v>
      </c>
      <c r="L42">
        <f t="shared" si="9"/>
        <v>1</v>
      </c>
      <c r="M42">
        <f t="shared" si="10"/>
        <v>1</v>
      </c>
      <c r="N42">
        <f t="shared" si="11"/>
        <v>16.18</v>
      </c>
      <c r="O42">
        <f t="shared" si="12"/>
        <v>16.18</v>
      </c>
      <c r="P42">
        <f t="shared" si="13"/>
        <v>13.5</v>
      </c>
      <c r="Q42">
        <f t="shared" si="14"/>
        <v>13.5</v>
      </c>
      <c r="S42">
        <f t="shared" si="15"/>
        <v>32.5</v>
      </c>
      <c r="T42">
        <f t="shared" si="16"/>
        <v>1007.1</v>
      </c>
      <c r="U42">
        <f t="shared" si="17"/>
        <v>38.1</v>
      </c>
      <c r="V42">
        <f t="shared" si="18"/>
        <v>26.6</v>
      </c>
      <c r="W42">
        <f t="shared" si="19"/>
        <v>31.6</v>
      </c>
      <c r="X42">
        <f t="shared" si="20"/>
        <v>20.6</v>
      </c>
      <c r="Y42">
        <f t="shared" si="21"/>
        <v>43.5</v>
      </c>
      <c r="AA42">
        <v>0</v>
      </c>
      <c r="AB42">
        <f t="shared" si="34"/>
        <v>7.1</v>
      </c>
      <c r="AC42">
        <f t="shared" si="35"/>
        <v>7.1</v>
      </c>
      <c r="AD42">
        <f t="shared" si="36"/>
        <v>7.1</v>
      </c>
      <c r="AE42">
        <f t="shared" si="37"/>
        <v>7.1</v>
      </c>
      <c r="AF42">
        <f t="shared" si="38"/>
        <v>7.1</v>
      </c>
      <c r="AG42">
        <f t="shared" si="39"/>
        <v>5.5</v>
      </c>
      <c r="AJ42">
        <f>IF(ISNUMBER(VLOOKUP(A42,'Huntly A2B service oaout'!A:E,5,FALSE)), VLOOKUP(A42,'Huntly A2B service oaout'!A:E,5,FALSE), VLOOKUP(A42,'Huntly A2B service oaout'!A:E,2,FALSE))</f>
        <v>28</v>
      </c>
      <c r="AK42" t="str">
        <f>IF(ISNUMBER(VLOOKUP(A42,'M for Moray - Buckie oaout'!A:E,5,FALSE)), VLOOKUP(A42,'M for Moray - Buckie oaout'!A:E,5,FALSE), VLOOKUP(A42,'M for Moray - Buckie oaout'!A:E,2,FALSE))</f>
        <v xml:space="preserve"> not possible</v>
      </c>
      <c r="AL42">
        <f>IF(ISNUMBER(VLOOKUP(A42,'M for Moray - Forres oaout'!A:E,5,FALSE)), VLOOKUP(A42,'M for Moray - Forres oaout'!A:E,5,FALSE), VLOOKUP(A42,'M for Moray - Forres oaout'!A:E,2,FALSE))</f>
        <v>26.5</v>
      </c>
      <c r="AM42">
        <f>IF(ISNUMBER(VLOOKUP(A42,'M for Moray - Keith oaout'!A:E,5,FALSE)), VLOOKUP(A42,'M for Moray - Keith oaout'!A:E,5,FALSE), VLOOKUP(A42,'M for Moray - Keith oaout'!A:E,2,FALSE))</f>
        <v>15</v>
      </c>
      <c r="AN42">
        <f>IF(ISNUMBER(VLOOKUP(A42,'M for Moray - Speyside oaout'!A:E,5,FALSE)), VLOOKUP(A42,'M for Moray - Speyside oaout'!A:E,5,FALSE), VLOOKUP(A42,'M for Moray - Speyside oaout'!A:E,2,FALSE))</f>
        <v>20</v>
      </c>
      <c r="AO42">
        <f>IF(ISNUMBER(VLOOKUP(A42,'M for Moray - Elgin oaout'!A:E,5,FALSE)), VLOOKUP(A42,'M for Moray - Elgin oaout'!A:E,5,FALSE), VLOOKUP(A42,'M for Moray - Elgin oaout'!A:E,2,FALSE))</f>
        <v>9</v>
      </c>
      <c r="AP42" t="str">
        <f>IF(ISNUMBER(VLOOKUP(A42,'Banffshire Partnership oaout'!A:E,5,FALSE)), VLOOKUP(A42,'Banffshire Partnership oaout'!A:E,5,FALSE), VLOOKUP(A42,'Banffshire Partnership oaout'!A:E,2,FALSE))</f>
        <v xml:space="preserve"> N/A</v>
      </c>
      <c r="AR42">
        <f>IF(ISNUMBER(VLOOKUP(A42,'Huntly A2B service oawut'!A:E,5,FALSE)), VLOOKUP(A42,'Huntly A2B service oawut'!A:E,5,FALSE), 1000)</f>
        <v>1000</v>
      </c>
      <c r="AS42">
        <f>IF(ISNUMBER(VLOOKUP(A42,'M for Moray - Buckie oawut'!A:E,5,FALSE)), VLOOKUP(A42,'M for Moray - Buckie oawut'!A:E,5,FALSE), 1000)</f>
        <v>1000</v>
      </c>
      <c r="AT42">
        <f>IF(ISNUMBER(VLOOKUP(A42,'M for Moray - Forres oawut'!A:E,5,FALSE)), VLOOKUP(A42,'M for Moray - Forres oawut'!A:E,5,FALSE), 1000)</f>
        <v>1000</v>
      </c>
      <c r="AU42">
        <f>IF(ISNUMBER(VLOOKUP(A42,'M for Moray - Keith oawut'!A:E,5,FALSE)), VLOOKUP(A42,'M for Moray - Keith oawut'!A:E,5,FALSE), 1000)</f>
        <v>1000</v>
      </c>
      <c r="AV42">
        <f>IF(ISNUMBER(VLOOKUP(A42,'M for Moray - Speyside oawut'!A:E,5,FALSE)), VLOOKUP(A42,'M for Moray - Speyside oawut'!A:E,5,FALSE), 1000)</f>
        <v>1000</v>
      </c>
      <c r="AW42">
        <f>IF(ISNUMBER(VLOOKUP(A42,'M for Moray - Elgin oawut'!A:E,5,FALSE)), VLOOKUP(A42,'M for Moray - Elgin oawut'!A:E,5,FALSE), 1000)</f>
        <v>1000</v>
      </c>
      <c r="AX42">
        <f>IF(ISNUMBER(VLOOKUP(A42,'Banffshire Partnership oawut'!A:E,5,FALSE)), VLOOKUP(A42,'Banffshire Partnership oawut'!A:E,5,FALSE), 1000)</f>
        <v>38</v>
      </c>
      <c r="AZ42">
        <f>IF(ISNUMBER(VLOOKUP(A42,'Huntly A2B service ot'!A:E,4,FALSE)), VLOOKUP(A42,'Huntly A2B service ot'!A:E,4,FALSE), 0)</f>
        <v>4.5</v>
      </c>
      <c r="BA42">
        <f>IF(ISNUMBER(VLOOKUP(A42,'M for Moray - Buckie ot'!A:E,4,FALSE)), VLOOKUP(A42,'M for Moray - Buckie ot'!A:E,4,FALSE), 0)</f>
        <v>0</v>
      </c>
      <c r="BB42">
        <f>IF(ISNUMBER(VLOOKUP(A42,'M for Moray - Forres ot'!A:E,4,FALSE)), VLOOKUP(A42,'M for Moray - Forres ot'!A:E,4,FALSE), 0)</f>
        <v>4.5</v>
      </c>
      <c r="BC42">
        <f>IF(ISNUMBER(VLOOKUP(A42,'M for Moray - Keith ot'!A:E,4,FALSE)), VLOOKUP(A42,'M for Moray - Keith ot'!A:E,4,FALSE), 0)</f>
        <v>4.5</v>
      </c>
      <c r="BD42">
        <f>IF(ISNUMBER(VLOOKUP(A42,'M for Moray - Speyside ot'!A:E,4,FALSE)), VLOOKUP(A42,'M for Moray - Speyside ot'!A:E,4,FALSE), 0)</f>
        <v>4.5</v>
      </c>
      <c r="BE42">
        <f>IF(ISNUMBER(VLOOKUP(A42,'M for Moray - Elgin ot'!A:E,4,FALSE)), VLOOKUP(A42,'M for Moray - Elgin ot'!A:E,4,FALSE), 0)</f>
        <v>4.5</v>
      </c>
      <c r="BF42">
        <f>IF(ISNUMBER(VLOOKUP(A42,'Banffshire Partnership ot'!A:E,4,FALSE)), VLOOKUP(A42,'Banffshire Partnership ot'!A:E,4,FALSE), 0)</f>
        <v>0</v>
      </c>
      <c r="BI42">
        <f>IF(ISNUMBER(VLOOKUP(A42,'Huntly A2B service oaout'!A:E,3,FALSE)), VLOOKUP(A42,'Huntly A2B service oaout'!A:E,3,FALSE), VLOOKUP(A42,'Huntly A2B service oaout'!A:E,2,FALSE))</f>
        <v>15.5</v>
      </c>
      <c r="BJ42" t="str">
        <f>IF(ISNUMBER(VLOOKUP(A42,'M for Moray - Buckie oaout'!A:E,3,FALSE)), VLOOKUP(A42,'M for Moray - Buckie oaout'!A:E,3,FALSE), VLOOKUP(A42,'M for Moray - Buckie oaout'!A:E,2,FALSE))</f>
        <v xml:space="preserve"> not possible</v>
      </c>
      <c r="BK42">
        <f>IF(ISNUMBER(VLOOKUP(A42,'M for Moray - Forres oaout'!A:E,3,FALSE)), VLOOKUP(A42,'M for Moray - Forres oaout'!A:E,3,FALSE), VLOOKUP(A42,'M for Moray - Forres oaout'!A:E,2,FALSE))</f>
        <v>20</v>
      </c>
      <c r="BL42">
        <f>IF(ISNUMBER(VLOOKUP(A42,'M for Moray - Keith oaout'!A:E,3,FALSE)), VLOOKUP(A42,'M for Moray - Keith oaout'!A:E,3,FALSE), VLOOKUP(A42,'M for Moray - Keith oaout'!A:E,2,FALSE))</f>
        <v>9.1</v>
      </c>
      <c r="BM42">
        <f>IF(ISNUMBER(VLOOKUP(A42,'M for Moray - Speyside oaout'!A:E,3,FALSE)), VLOOKUP(A42,'M for Moray - Speyside oaout'!A:E,3,FALSE), VLOOKUP(A42,'M for Moray - Speyside oaout'!A:E,2,FALSE))</f>
        <v>12.7</v>
      </c>
      <c r="BN42">
        <f>IF(ISNUMBER(VLOOKUP(A42,'M for Moray - Elgin oaout'!A:E,3,FALSE)), VLOOKUP(A42,'M for Moray - Elgin oaout'!A:E,3,FALSE), VLOOKUP(A42,'M for Moray - Elgin oaout'!A:E,2,FALSE))</f>
        <v>8.3000000000000007</v>
      </c>
      <c r="BO42" t="str">
        <f>IF(ISNUMBER(VLOOKUP(A42,'Banffshire Partnership oaout'!A:E,3,FALSE)), VLOOKUP(A42,'Banffshire Partnership oaout'!A:E,3,FALSE), VLOOKUP(A42,'Banffshire Partnership oaout'!A:E,2,FALSE))</f>
        <v xml:space="preserve"> N/A</v>
      </c>
      <c r="BQ42" t="str">
        <f>IF(ISNUMBER(VLOOKUP(A42,'Huntly A2B service oawut'!A:E,3,FALSE)), VLOOKUP(A42,'Huntly A2B service oawut'!A:E,3,FALSE), VLOOKUP(A42,'Huntly A2B service oawut'!A:E,2,FALSE))</f>
        <v xml:space="preserve"> N/A</v>
      </c>
      <c r="BR42" t="str">
        <f>IF(ISNUMBER(VLOOKUP(A42,'M for Moray - Buckie oawut'!A:E,3,FALSE)), VLOOKUP(A42,'M for Moray - Buckie oawut'!A:E,3,FALSE), VLOOKUP(A42,'M for Moray - Buckie oawut'!A:E,2,FALSE))</f>
        <v xml:space="preserve"> N/A</v>
      </c>
      <c r="BS42" t="str">
        <f>IF(ISNUMBER(VLOOKUP(A42,'M for Moray - Forres oawut'!A:E,3,FALSE)), VLOOKUP(A42,'M for Moray - Forres oawut'!A:E,3,FALSE), VLOOKUP(A42,'M for Moray - Forres oawut'!A:E,2,FALSE))</f>
        <v xml:space="preserve"> N/A</v>
      </c>
      <c r="BT42" t="str">
        <f>IF(ISNUMBER(VLOOKUP(A42,'M for Moray - Keith oawut'!A:E,3,FALSE)), VLOOKUP(A42,'M for Moray - Keith oawut'!A:E,3,FALSE), VLOOKUP(A42,'M for Moray - Keith oawut'!A:E,2,FALSE))</f>
        <v xml:space="preserve"> N/A</v>
      </c>
      <c r="BU42" t="str">
        <f>IF(ISNUMBER(VLOOKUP(A42,'M for Moray - Speyside oawut'!A:E,3,FALSE)), VLOOKUP(A42,'M for Moray - Speyside oawut'!A:E,3,FALSE), VLOOKUP(A42,'M for Moray - Speyside oawut'!A:E,2,FALSE))</f>
        <v xml:space="preserve"> N/A</v>
      </c>
      <c r="BV42" t="str">
        <f>IF(ISNUMBER(VLOOKUP(A42,'M for Moray - Elgin oawut'!A:E,3,FALSE)), VLOOKUP(A42,'M for Moray - Elgin oawut'!A:E,3,FALSE), VLOOKUP(A42,'M for Moray - Elgin oawut'!A:E,2,FALSE))</f>
        <v xml:space="preserve"> N/A</v>
      </c>
      <c r="BW42">
        <f>IF(ISNUMBER(VLOOKUP(A42,'Banffshire Partnership oawut'!A:E,3,FALSE)), VLOOKUP(A42,'Banffshire Partnership oawut'!A:E,3,FALSE), VLOOKUP(A42,'Banffshire Partnership oawut'!A:E,2,FALSE))</f>
        <v>20.5</v>
      </c>
      <c r="BZ42">
        <f>IF(ISNUMBER(VLOOKUP(A42,'Huntly A2B service ot'!A:E,3,FALSE)), VLOOKUP(A42,'Huntly A2B service ot'!A:E,3,FALSE), VLOOKUP(A42,'Huntly A2B service ot'!A:E,2,FALSE))</f>
        <v>30</v>
      </c>
      <c r="CA42" t="str">
        <f>IF(ISNUMBER(VLOOKUP(A42,'M for Moray - Buckie ot'!A:E,3,FALSE)), VLOOKUP(A42,'M for Moray - Buckie ot'!A:E,3,FALSE), VLOOKUP(A42,'M for Moray - Buckie ot'!A:E,2,FALSE))</f>
        <v xml:space="preserve"> not possible</v>
      </c>
      <c r="CB42">
        <f>IF(ISNUMBER(VLOOKUP(A42,'M for Moray - Forres ot'!A:E,3,FALSE)), VLOOKUP(A42,'M for Moray - Forres ot'!A:E,3,FALSE), VLOOKUP(A42,'M for Moray - Forres ot'!A:E,2,FALSE))</f>
        <v>30</v>
      </c>
      <c r="CC42">
        <f>IF(ISNUMBER(VLOOKUP(A42,'M for Moray - Keith ot'!A:E,3,FALSE)), VLOOKUP(A42,'M for Moray - Keith ot'!A:E,3,FALSE), VLOOKUP(A42,'M for Moray - Keith ot'!A:E,2,FALSE))</f>
        <v>30</v>
      </c>
      <c r="CD42">
        <f>IF(ISNUMBER(VLOOKUP(A42,'M for Moray - Speyside ot'!A:E,3,FALSE)), VLOOKUP(A42,'M for Moray - Speyside ot'!A:E,3,FALSE), VLOOKUP(A42,'M for Moray - Speyside ot'!A:E,2,FALSE))</f>
        <v>30</v>
      </c>
      <c r="CE42">
        <f>IF(ISNUMBER(VLOOKUP(A42,'M for Moray - Elgin ot'!A:E,3,FALSE)), VLOOKUP(A42,'M for Moray - Elgin ot'!A:E,3,FALSE), VLOOKUP(A42,'M for Moray - Elgin ot'!A:E,2,FALSE))</f>
        <v>30</v>
      </c>
      <c r="CF42">
        <f>IF(ISNUMBER(VLOOKUP(A42,'Banffshire Partnership ot'!A:E,3,FALSE)), VLOOKUP(A42,'Banffshire Partnership ot'!A:E,3,FALSE), VLOOKUP(A42,'Banffshire Partnership ot'!A:E,2,FALSE))</f>
        <v>0</v>
      </c>
    </row>
    <row r="43" spans="1:84">
      <c r="A43" t="s">
        <v>301</v>
      </c>
      <c r="B43" t="str">
        <f t="shared" si="28"/>
        <v>M for Moray - Elgin service</v>
      </c>
      <c r="C43">
        <f t="shared" si="29"/>
        <v>7.1</v>
      </c>
      <c r="D43">
        <f t="shared" si="30"/>
        <v>6</v>
      </c>
      <c r="E43">
        <f t="shared" si="31"/>
        <v>4.5</v>
      </c>
      <c r="F43">
        <f t="shared" si="32"/>
        <v>5.7</v>
      </c>
      <c r="G43" s="18">
        <f t="shared" si="33"/>
        <v>0.5</v>
      </c>
      <c r="H43">
        <f t="shared" si="6"/>
        <v>11.4</v>
      </c>
      <c r="I43">
        <v>16.600000000000001</v>
      </c>
      <c r="J43">
        <f t="shared" si="7"/>
        <v>32.28</v>
      </c>
      <c r="K43">
        <f t="shared" si="8"/>
        <v>17.600000000000001</v>
      </c>
      <c r="L43">
        <f t="shared" si="9"/>
        <v>1</v>
      </c>
      <c r="M43">
        <f t="shared" si="10"/>
        <v>1</v>
      </c>
      <c r="N43">
        <f t="shared" si="11"/>
        <v>14.68</v>
      </c>
      <c r="O43">
        <f t="shared" si="12"/>
        <v>14.68</v>
      </c>
      <c r="P43">
        <f t="shared" si="13"/>
        <v>10.5</v>
      </c>
      <c r="Q43">
        <f t="shared" si="14"/>
        <v>10.5</v>
      </c>
      <c r="S43">
        <f t="shared" si="15"/>
        <v>31.5</v>
      </c>
      <c r="T43">
        <f t="shared" si="16"/>
        <v>1007.1</v>
      </c>
      <c r="U43">
        <f t="shared" si="17"/>
        <v>34.6</v>
      </c>
      <c r="V43">
        <f t="shared" si="18"/>
        <v>27.6</v>
      </c>
      <c r="W43">
        <f t="shared" si="19"/>
        <v>29.6</v>
      </c>
      <c r="X43">
        <f t="shared" si="20"/>
        <v>17.600000000000001</v>
      </c>
      <c r="Y43">
        <f t="shared" si="21"/>
        <v>46</v>
      </c>
      <c r="AA43">
        <v>0</v>
      </c>
      <c r="AB43">
        <f t="shared" si="34"/>
        <v>7.1</v>
      </c>
      <c r="AC43">
        <f t="shared" si="35"/>
        <v>7.1</v>
      </c>
      <c r="AD43">
        <f t="shared" si="36"/>
        <v>7.1</v>
      </c>
      <c r="AE43">
        <f t="shared" si="37"/>
        <v>7.1</v>
      </c>
      <c r="AF43">
        <f t="shared" si="38"/>
        <v>7.1</v>
      </c>
      <c r="AG43">
        <f t="shared" si="39"/>
        <v>5.5</v>
      </c>
      <c r="AJ43">
        <f>IF(ISNUMBER(VLOOKUP(A43,'Huntly A2B service oaout'!A:E,5,FALSE)), VLOOKUP(A43,'Huntly A2B service oaout'!A:E,5,FALSE), VLOOKUP(A43,'Huntly A2B service oaout'!A:E,2,FALSE))</f>
        <v>27</v>
      </c>
      <c r="AK43" t="str">
        <f>IF(ISNUMBER(VLOOKUP(A43,'M for Moray - Buckie oaout'!A:E,5,FALSE)), VLOOKUP(A43,'M for Moray - Buckie oaout'!A:E,5,FALSE), VLOOKUP(A43,'M for Moray - Buckie oaout'!A:E,2,FALSE))</f>
        <v xml:space="preserve"> not possible</v>
      </c>
      <c r="AL43">
        <f>IF(ISNUMBER(VLOOKUP(A43,'M for Moray - Forres oaout'!A:E,5,FALSE)), VLOOKUP(A43,'M for Moray - Forres oaout'!A:E,5,FALSE), VLOOKUP(A43,'M for Moray - Forres oaout'!A:E,2,FALSE))</f>
        <v>23</v>
      </c>
      <c r="AM43">
        <f>IF(ISNUMBER(VLOOKUP(A43,'M for Moray - Keith oaout'!A:E,5,FALSE)), VLOOKUP(A43,'M for Moray - Keith oaout'!A:E,5,FALSE), VLOOKUP(A43,'M for Moray - Keith oaout'!A:E,2,FALSE))</f>
        <v>16</v>
      </c>
      <c r="AN43">
        <f>IF(ISNUMBER(VLOOKUP(A43,'M for Moray - Speyside oaout'!A:E,5,FALSE)), VLOOKUP(A43,'M for Moray - Speyside oaout'!A:E,5,FALSE), VLOOKUP(A43,'M for Moray - Speyside oaout'!A:E,2,FALSE))</f>
        <v>18</v>
      </c>
      <c r="AO43">
        <f>IF(ISNUMBER(VLOOKUP(A43,'M for Moray - Elgin oaout'!A:E,5,FALSE)), VLOOKUP(A43,'M for Moray - Elgin oaout'!A:E,5,FALSE), VLOOKUP(A43,'M for Moray - Elgin oaout'!A:E,2,FALSE))</f>
        <v>6</v>
      </c>
      <c r="AP43" t="str">
        <f>IF(ISNUMBER(VLOOKUP(A43,'Banffshire Partnership oaout'!A:E,5,FALSE)), VLOOKUP(A43,'Banffshire Partnership oaout'!A:E,5,FALSE), VLOOKUP(A43,'Banffshire Partnership oaout'!A:E,2,FALSE))</f>
        <v xml:space="preserve"> N/A</v>
      </c>
      <c r="AR43">
        <f>IF(ISNUMBER(VLOOKUP(A43,'Huntly A2B service oawut'!A:E,5,FALSE)), VLOOKUP(A43,'Huntly A2B service oawut'!A:E,5,FALSE), 1000)</f>
        <v>1000</v>
      </c>
      <c r="AS43">
        <f>IF(ISNUMBER(VLOOKUP(A43,'M for Moray - Buckie oawut'!A:E,5,FALSE)), VLOOKUP(A43,'M for Moray - Buckie oawut'!A:E,5,FALSE), 1000)</f>
        <v>1000</v>
      </c>
      <c r="AT43">
        <f>IF(ISNUMBER(VLOOKUP(A43,'M for Moray - Forres oawut'!A:E,5,FALSE)), VLOOKUP(A43,'M for Moray - Forres oawut'!A:E,5,FALSE), 1000)</f>
        <v>1000</v>
      </c>
      <c r="AU43">
        <f>IF(ISNUMBER(VLOOKUP(A43,'M for Moray - Keith oawut'!A:E,5,FALSE)), VLOOKUP(A43,'M for Moray - Keith oawut'!A:E,5,FALSE), 1000)</f>
        <v>1000</v>
      </c>
      <c r="AV43">
        <f>IF(ISNUMBER(VLOOKUP(A43,'M for Moray - Speyside oawut'!A:E,5,FALSE)), VLOOKUP(A43,'M for Moray - Speyside oawut'!A:E,5,FALSE), 1000)</f>
        <v>1000</v>
      </c>
      <c r="AW43">
        <f>IF(ISNUMBER(VLOOKUP(A43,'M for Moray - Elgin oawut'!A:E,5,FALSE)), VLOOKUP(A43,'M for Moray - Elgin oawut'!A:E,5,FALSE), 1000)</f>
        <v>1000</v>
      </c>
      <c r="AX43">
        <f>IF(ISNUMBER(VLOOKUP(A43,'Banffshire Partnership oawut'!A:E,5,FALSE)), VLOOKUP(A43,'Banffshire Partnership oawut'!A:E,5,FALSE), 1000)</f>
        <v>40.5</v>
      </c>
      <c r="AZ43">
        <f>IF(ISNUMBER(VLOOKUP(A43,'Huntly A2B service ot'!A:E,4,FALSE)), VLOOKUP(A43,'Huntly A2B service ot'!A:E,4,FALSE), 0)</f>
        <v>4.5</v>
      </c>
      <c r="BA43">
        <f>IF(ISNUMBER(VLOOKUP(A43,'M for Moray - Buckie ot'!A:E,4,FALSE)), VLOOKUP(A43,'M for Moray - Buckie ot'!A:E,4,FALSE), 0)</f>
        <v>0</v>
      </c>
      <c r="BB43">
        <f>IF(ISNUMBER(VLOOKUP(A43,'M for Moray - Forres ot'!A:E,4,FALSE)), VLOOKUP(A43,'M for Moray - Forres ot'!A:E,4,FALSE), 0)</f>
        <v>4.5</v>
      </c>
      <c r="BC43">
        <f>IF(ISNUMBER(VLOOKUP(A43,'M for Moray - Keith ot'!A:E,4,FALSE)), VLOOKUP(A43,'M for Moray - Keith ot'!A:E,4,FALSE), 0)</f>
        <v>4.5</v>
      </c>
      <c r="BD43">
        <f>IF(ISNUMBER(VLOOKUP(A43,'M for Moray - Speyside ot'!A:E,4,FALSE)), VLOOKUP(A43,'M for Moray - Speyside ot'!A:E,4,FALSE), 0)</f>
        <v>4.5</v>
      </c>
      <c r="BE43">
        <f>IF(ISNUMBER(VLOOKUP(A43,'M for Moray - Elgin ot'!A:E,4,FALSE)), VLOOKUP(A43,'M for Moray - Elgin ot'!A:E,4,FALSE), 0)</f>
        <v>4.5</v>
      </c>
      <c r="BF43">
        <f>IF(ISNUMBER(VLOOKUP(A43,'Banffshire Partnership ot'!A:E,4,FALSE)), VLOOKUP(A43,'Banffshire Partnership ot'!A:E,4,FALSE), 0)</f>
        <v>0</v>
      </c>
      <c r="BI43">
        <f>IF(ISNUMBER(VLOOKUP(A43,'Huntly A2B service oaout'!A:E,3,FALSE)), VLOOKUP(A43,'Huntly A2B service oaout'!A:E,3,FALSE), VLOOKUP(A43,'Huntly A2B service oaout'!A:E,2,FALSE))</f>
        <v>15.5</v>
      </c>
      <c r="BJ43" t="str">
        <f>IF(ISNUMBER(VLOOKUP(A43,'M for Moray - Buckie oaout'!A:E,3,FALSE)), VLOOKUP(A43,'M for Moray - Buckie oaout'!A:E,3,FALSE), VLOOKUP(A43,'M for Moray - Buckie oaout'!A:E,2,FALSE))</f>
        <v xml:space="preserve"> not possible</v>
      </c>
      <c r="BK43">
        <f>IF(ISNUMBER(VLOOKUP(A43,'M for Moray - Forres oaout'!A:E,3,FALSE)), VLOOKUP(A43,'M for Moray - Forres oaout'!A:E,3,FALSE), VLOOKUP(A43,'M for Moray - Forres oaout'!A:E,2,FALSE))</f>
        <v>17.3</v>
      </c>
      <c r="BL43">
        <f>IF(ISNUMBER(VLOOKUP(A43,'M for Moray - Keith oaout'!A:E,3,FALSE)), VLOOKUP(A43,'M for Moray - Keith oaout'!A:E,3,FALSE), VLOOKUP(A43,'M for Moray - Keith oaout'!A:E,2,FALSE))</f>
        <v>9.1</v>
      </c>
      <c r="BM43">
        <f>IF(ISNUMBER(VLOOKUP(A43,'M for Moray - Speyside oaout'!A:E,3,FALSE)), VLOOKUP(A43,'M for Moray - Speyside oaout'!A:E,3,FALSE), VLOOKUP(A43,'M for Moray - Speyside oaout'!A:E,2,FALSE))</f>
        <v>10.6</v>
      </c>
      <c r="BN43">
        <f>IF(ISNUMBER(VLOOKUP(A43,'M for Moray - Elgin oaout'!A:E,3,FALSE)), VLOOKUP(A43,'M for Moray - Elgin oaout'!A:E,3,FALSE), VLOOKUP(A43,'M for Moray - Elgin oaout'!A:E,2,FALSE))</f>
        <v>5.7</v>
      </c>
      <c r="BO43" t="str">
        <f>IF(ISNUMBER(VLOOKUP(A43,'Banffshire Partnership oaout'!A:E,3,FALSE)), VLOOKUP(A43,'Banffshire Partnership oaout'!A:E,3,FALSE), VLOOKUP(A43,'Banffshire Partnership oaout'!A:E,2,FALSE))</f>
        <v xml:space="preserve"> N/A</v>
      </c>
      <c r="BQ43" t="str">
        <f>IF(ISNUMBER(VLOOKUP(A43,'Huntly A2B service oawut'!A:E,3,FALSE)), VLOOKUP(A43,'Huntly A2B service oawut'!A:E,3,FALSE), VLOOKUP(A43,'Huntly A2B service oawut'!A:E,2,FALSE))</f>
        <v xml:space="preserve"> N/A</v>
      </c>
      <c r="BR43" t="str">
        <f>IF(ISNUMBER(VLOOKUP(A43,'M for Moray - Buckie oawut'!A:E,3,FALSE)), VLOOKUP(A43,'M for Moray - Buckie oawut'!A:E,3,FALSE), VLOOKUP(A43,'M for Moray - Buckie oawut'!A:E,2,FALSE))</f>
        <v xml:space="preserve"> N/A</v>
      </c>
      <c r="BS43" t="str">
        <f>IF(ISNUMBER(VLOOKUP(A43,'M for Moray - Forres oawut'!A:E,3,FALSE)), VLOOKUP(A43,'M for Moray - Forres oawut'!A:E,3,FALSE), VLOOKUP(A43,'M for Moray - Forres oawut'!A:E,2,FALSE))</f>
        <v xml:space="preserve"> N/A</v>
      </c>
      <c r="BT43" t="str">
        <f>IF(ISNUMBER(VLOOKUP(A43,'M for Moray - Keith oawut'!A:E,3,FALSE)), VLOOKUP(A43,'M for Moray - Keith oawut'!A:E,3,FALSE), VLOOKUP(A43,'M for Moray - Keith oawut'!A:E,2,FALSE))</f>
        <v xml:space="preserve"> N/A</v>
      </c>
      <c r="BU43" t="str">
        <f>IF(ISNUMBER(VLOOKUP(A43,'M for Moray - Speyside oawut'!A:E,3,FALSE)), VLOOKUP(A43,'M for Moray - Speyside oawut'!A:E,3,FALSE), VLOOKUP(A43,'M for Moray - Speyside oawut'!A:E,2,FALSE))</f>
        <v xml:space="preserve"> N/A</v>
      </c>
      <c r="BV43" t="str">
        <f>IF(ISNUMBER(VLOOKUP(A43,'M for Moray - Elgin oawut'!A:E,3,FALSE)), VLOOKUP(A43,'M for Moray - Elgin oawut'!A:E,3,FALSE), VLOOKUP(A43,'M for Moray - Elgin oawut'!A:E,2,FALSE))</f>
        <v xml:space="preserve"> N/A</v>
      </c>
      <c r="BW43">
        <f>IF(ISNUMBER(VLOOKUP(A43,'Banffshire Partnership oawut'!A:E,3,FALSE)), VLOOKUP(A43,'Banffshire Partnership oawut'!A:E,3,FALSE), VLOOKUP(A43,'Banffshire Partnership oawut'!A:E,2,FALSE))</f>
        <v>20.5</v>
      </c>
      <c r="BZ43">
        <f>IF(ISNUMBER(VLOOKUP(A43,'Huntly A2B service ot'!A:E,3,FALSE)), VLOOKUP(A43,'Huntly A2B service ot'!A:E,3,FALSE), VLOOKUP(A43,'Huntly A2B service ot'!A:E,2,FALSE))</f>
        <v>30</v>
      </c>
      <c r="CA43" t="str">
        <f>IF(ISNUMBER(VLOOKUP(A43,'M for Moray - Buckie ot'!A:E,3,FALSE)), VLOOKUP(A43,'M for Moray - Buckie ot'!A:E,3,FALSE), VLOOKUP(A43,'M for Moray - Buckie ot'!A:E,2,FALSE))</f>
        <v xml:space="preserve"> not possible</v>
      </c>
      <c r="CB43">
        <f>IF(ISNUMBER(VLOOKUP(A43,'M for Moray - Forres ot'!A:E,3,FALSE)), VLOOKUP(A43,'M for Moray - Forres ot'!A:E,3,FALSE), VLOOKUP(A43,'M for Moray - Forres ot'!A:E,2,FALSE))</f>
        <v>30</v>
      </c>
      <c r="CC43">
        <f>IF(ISNUMBER(VLOOKUP(A43,'M for Moray - Keith ot'!A:E,3,FALSE)), VLOOKUP(A43,'M for Moray - Keith ot'!A:E,3,FALSE), VLOOKUP(A43,'M for Moray - Keith ot'!A:E,2,FALSE))</f>
        <v>30</v>
      </c>
      <c r="CD43">
        <f>IF(ISNUMBER(VLOOKUP(A43,'M for Moray - Speyside ot'!A:E,3,FALSE)), VLOOKUP(A43,'M for Moray - Speyside ot'!A:E,3,FALSE), VLOOKUP(A43,'M for Moray - Speyside ot'!A:E,2,FALSE))</f>
        <v>30</v>
      </c>
      <c r="CE43">
        <f>IF(ISNUMBER(VLOOKUP(A43,'M for Moray - Elgin ot'!A:E,3,FALSE)), VLOOKUP(A43,'M for Moray - Elgin ot'!A:E,3,FALSE), VLOOKUP(A43,'M for Moray - Elgin ot'!A:E,2,FALSE))</f>
        <v>30</v>
      </c>
      <c r="CF43">
        <f>IF(ISNUMBER(VLOOKUP(A43,'Banffshire Partnership ot'!A:E,3,FALSE)), VLOOKUP(A43,'Banffshire Partnership ot'!A:E,3,FALSE), VLOOKUP(A43,'Banffshire Partnership ot'!A:E,2,FALSE))</f>
        <v>0</v>
      </c>
    </row>
    <row r="44" spans="1:84">
      <c r="A44" t="s">
        <v>302</v>
      </c>
      <c r="B44" t="str">
        <f t="shared" si="28"/>
        <v>M for Moray - Elgin service</v>
      </c>
      <c r="C44">
        <f t="shared" si="29"/>
        <v>7.1</v>
      </c>
      <c r="D44">
        <f t="shared" si="30"/>
        <v>6</v>
      </c>
      <c r="E44">
        <f t="shared" si="31"/>
        <v>4.5</v>
      </c>
      <c r="F44">
        <f t="shared" si="32"/>
        <v>5.7</v>
      </c>
      <c r="G44" s="18">
        <f t="shared" si="33"/>
        <v>0.5</v>
      </c>
      <c r="H44">
        <f t="shared" si="6"/>
        <v>11.4</v>
      </c>
      <c r="I44">
        <v>16.600000000000001</v>
      </c>
      <c r="J44">
        <f t="shared" si="7"/>
        <v>32.28</v>
      </c>
      <c r="K44">
        <f t="shared" si="8"/>
        <v>17.600000000000001</v>
      </c>
      <c r="L44">
        <f t="shared" si="9"/>
        <v>1</v>
      </c>
      <c r="M44">
        <f t="shared" si="10"/>
        <v>1</v>
      </c>
      <c r="N44">
        <f t="shared" si="11"/>
        <v>14.68</v>
      </c>
      <c r="O44">
        <f t="shared" si="12"/>
        <v>14.68</v>
      </c>
      <c r="P44">
        <f t="shared" si="13"/>
        <v>10.5</v>
      </c>
      <c r="Q44">
        <f t="shared" si="14"/>
        <v>10.5</v>
      </c>
      <c r="S44">
        <f t="shared" si="15"/>
        <v>31.5</v>
      </c>
      <c r="T44">
        <f t="shared" si="16"/>
        <v>20.6</v>
      </c>
      <c r="U44">
        <f t="shared" si="17"/>
        <v>34.6</v>
      </c>
      <c r="V44">
        <f t="shared" si="18"/>
        <v>27.6</v>
      </c>
      <c r="W44">
        <f t="shared" si="19"/>
        <v>29.6</v>
      </c>
      <c r="X44">
        <f t="shared" si="20"/>
        <v>17.600000000000001</v>
      </c>
      <c r="Y44">
        <f t="shared" si="21"/>
        <v>46</v>
      </c>
      <c r="AA44">
        <v>0</v>
      </c>
      <c r="AB44">
        <f t="shared" si="34"/>
        <v>7.1</v>
      </c>
      <c r="AC44">
        <f t="shared" si="35"/>
        <v>7.1</v>
      </c>
      <c r="AD44">
        <f t="shared" si="36"/>
        <v>7.1</v>
      </c>
      <c r="AE44">
        <f t="shared" si="37"/>
        <v>7.1</v>
      </c>
      <c r="AF44">
        <f t="shared" si="38"/>
        <v>7.1</v>
      </c>
      <c r="AG44">
        <f t="shared" si="39"/>
        <v>5.5</v>
      </c>
      <c r="AJ44">
        <f>IF(ISNUMBER(VLOOKUP(A44,'Huntly A2B service oaout'!A:E,5,FALSE)), VLOOKUP(A44,'Huntly A2B service oaout'!A:E,5,FALSE), VLOOKUP(A44,'Huntly A2B service oaout'!A:E,2,FALSE))</f>
        <v>27</v>
      </c>
      <c r="AK44">
        <f>IF(ISNUMBER(VLOOKUP(A44,'M for Moray - Buckie oaout'!A:E,5,FALSE)), VLOOKUP(A44,'M for Moray - Buckie oaout'!A:E,5,FALSE), VLOOKUP(A44,'M for Moray - Buckie oaout'!A:E,2,FALSE))</f>
        <v>9</v>
      </c>
      <c r="AL44">
        <f>IF(ISNUMBER(VLOOKUP(A44,'M for Moray - Forres oaout'!A:E,5,FALSE)), VLOOKUP(A44,'M for Moray - Forres oaout'!A:E,5,FALSE), VLOOKUP(A44,'M for Moray - Forres oaout'!A:E,2,FALSE))</f>
        <v>23</v>
      </c>
      <c r="AM44">
        <f>IF(ISNUMBER(VLOOKUP(A44,'M for Moray - Keith oaout'!A:E,5,FALSE)), VLOOKUP(A44,'M for Moray - Keith oaout'!A:E,5,FALSE), VLOOKUP(A44,'M for Moray - Keith oaout'!A:E,2,FALSE))</f>
        <v>16</v>
      </c>
      <c r="AN44">
        <f>IF(ISNUMBER(VLOOKUP(A44,'M for Moray - Speyside oaout'!A:E,5,FALSE)), VLOOKUP(A44,'M for Moray - Speyside oaout'!A:E,5,FALSE), VLOOKUP(A44,'M for Moray - Speyside oaout'!A:E,2,FALSE))</f>
        <v>18</v>
      </c>
      <c r="AO44">
        <f>IF(ISNUMBER(VLOOKUP(A44,'M for Moray - Elgin oaout'!A:E,5,FALSE)), VLOOKUP(A44,'M for Moray - Elgin oaout'!A:E,5,FALSE), VLOOKUP(A44,'M for Moray - Elgin oaout'!A:E,2,FALSE))</f>
        <v>6</v>
      </c>
      <c r="AP44" t="str">
        <f>IF(ISNUMBER(VLOOKUP(A44,'Banffshire Partnership oaout'!A:E,5,FALSE)), VLOOKUP(A44,'Banffshire Partnership oaout'!A:E,5,FALSE), VLOOKUP(A44,'Banffshire Partnership oaout'!A:E,2,FALSE))</f>
        <v xml:space="preserve"> N/A</v>
      </c>
      <c r="AR44">
        <f>IF(ISNUMBER(VLOOKUP(A44,'Huntly A2B service oawut'!A:E,5,FALSE)), VLOOKUP(A44,'Huntly A2B service oawut'!A:E,5,FALSE), 1000)</f>
        <v>1000</v>
      </c>
      <c r="AS44">
        <f>IF(ISNUMBER(VLOOKUP(A44,'M for Moray - Buckie oawut'!A:E,5,FALSE)), VLOOKUP(A44,'M for Moray - Buckie oawut'!A:E,5,FALSE), 1000)</f>
        <v>1000</v>
      </c>
      <c r="AT44">
        <f>IF(ISNUMBER(VLOOKUP(A44,'M for Moray - Forres oawut'!A:E,5,FALSE)), VLOOKUP(A44,'M for Moray - Forres oawut'!A:E,5,FALSE), 1000)</f>
        <v>1000</v>
      </c>
      <c r="AU44">
        <f>IF(ISNUMBER(VLOOKUP(A44,'M for Moray - Keith oawut'!A:E,5,FALSE)), VLOOKUP(A44,'M for Moray - Keith oawut'!A:E,5,FALSE), 1000)</f>
        <v>1000</v>
      </c>
      <c r="AV44">
        <f>IF(ISNUMBER(VLOOKUP(A44,'M for Moray - Speyside oawut'!A:E,5,FALSE)), VLOOKUP(A44,'M for Moray - Speyside oawut'!A:E,5,FALSE), 1000)</f>
        <v>1000</v>
      </c>
      <c r="AW44">
        <f>IF(ISNUMBER(VLOOKUP(A44,'M for Moray - Elgin oawut'!A:E,5,FALSE)), VLOOKUP(A44,'M for Moray - Elgin oawut'!A:E,5,FALSE), 1000)</f>
        <v>1000</v>
      </c>
      <c r="AX44">
        <f>IF(ISNUMBER(VLOOKUP(A44,'Banffshire Partnership oawut'!A:E,5,FALSE)), VLOOKUP(A44,'Banffshire Partnership oawut'!A:E,5,FALSE), 1000)</f>
        <v>40.5</v>
      </c>
      <c r="AZ44">
        <f>IF(ISNUMBER(VLOOKUP(A44,'Huntly A2B service ot'!A:E,4,FALSE)), VLOOKUP(A44,'Huntly A2B service ot'!A:E,4,FALSE), 0)</f>
        <v>4.5</v>
      </c>
      <c r="BA44">
        <f>IF(ISNUMBER(VLOOKUP(A44,'M for Moray - Buckie ot'!A:E,4,FALSE)), VLOOKUP(A44,'M for Moray - Buckie ot'!A:E,4,FALSE), 0)</f>
        <v>4.5</v>
      </c>
      <c r="BB44">
        <f>IF(ISNUMBER(VLOOKUP(A44,'M for Moray - Forres ot'!A:E,4,FALSE)), VLOOKUP(A44,'M for Moray - Forres ot'!A:E,4,FALSE), 0)</f>
        <v>4.5</v>
      </c>
      <c r="BC44">
        <f>IF(ISNUMBER(VLOOKUP(A44,'M for Moray - Keith ot'!A:E,4,FALSE)), VLOOKUP(A44,'M for Moray - Keith ot'!A:E,4,FALSE), 0)</f>
        <v>4.5</v>
      </c>
      <c r="BD44">
        <f>IF(ISNUMBER(VLOOKUP(A44,'M for Moray - Speyside ot'!A:E,4,FALSE)), VLOOKUP(A44,'M for Moray - Speyside ot'!A:E,4,FALSE), 0)</f>
        <v>4.5</v>
      </c>
      <c r="BE44">
        <f>IF(ISNUMBER(VLOOKUP(A44,'M for Moray - Elgin ot'!A:E,4,FALSE)), VLOOKUP(A44,'M for Moray - Elgin ot'!A:E,4,FALSE), 0)</f>
        <v>4.5</v>
      </c>
      <c r="BF44">
        <f>IF(ISNUMBER(VLOOKUP(A44,'Banffshire Partnership ot'!A:E,4,FALSE)), VLOOKUP(A44,'Banffshire Partnership ot'!A:E,4,FALSE), 0)</f>
        <v>0</v>
      </c>
      <c r="BI44">
        <f>IF(ISNUMBER(VLOOKUP(A44,'Huntly A2B service oaout'!A:E,3,FALSE)), VLOOKUP(A44,'Huntly A2B service oaout'!A:E,3,FALSE), VLOOKUP(A44,'Huntly A2B service oaout'!A:E,2,FALSE))</f>
        <v>15.5</v>
      </c>
      <c r="BJ44">
        <f>IF(ISNUMBER(VLOOKUP(A44,'M for Moray - Buckie oaout'!A:E,3,FALSE)), VLOOKUP(A44,'M for Moray - Buckie oaout'!A:E,3,FALSE), VLOOKUP(A44,'M for Moray - Buckie oaout'!A:E,2,FALSE))</f>
        <v>8.9</v>
      </c>
      <c r="BK44">
        <f>IF(ISNUMBER(VLOOKUP(A44,'M for Moray - Forres oaout'!A:E,3,FALSE)), VLOOKUP(A44,'M for Moray - Forres oaout'!A:E,3,FALSE), VLOOKUP(A44,'M for Moray - Forres oaout'!A:E,2,FALSE))</f>
        <v>17.3</v>
      </c>
      <c r="BL44">
        <f>IF(ISNUMBER(VLOOKUP(A44,'M for Moray - Keith oaout'!A:E,3,FALSE)), VLOOKUP(A44,'M for Moray - Keith oaout'!A:E,3,FALSE), VLOOKUP(A44,'M for Moray - Keith oaout'!A:E,2,FALSE))</f>
        <v>9.1</v>
      </c>
      <c r="BM44">
        <f>IF(ISNUMBER(VLOOKUP(A44,'M for Moray - Speyside oaout'!A:E,3,FALSE)), VLOOKUP(A44,'M for Moray - Speyside oaout'!A:E,3,FALSE), VLOOKUP(A44,'M for Moray - Speyside oaout'!A:E,2,FALSE))</f>
        <v>10.6</v>
      </c>
      <c r="BN44">
        <f>IF(ISNUMBER(VLOOKUP(A44,'M for Moray - Elgin oaout'!A:E,3,FALSE)), VLOOKUP(A44,'M for Moray - Elgin oaout'!A:E,3,FALSE), VLOOKUP(A44,'M for Moray - Elgin oaout'!A:E,2,FALSE))</f>
        <v>5.7</v>
      </c>
      <c r="BO44" t="str">
        <f>IF(ISNUMBER(VLOOKUP(A44,'Banffshire Partnership oaout'!A:E,3,FALSE)), VLOOKUP(A44,'Banffshire Partnership oaout'!A:E,3,FALSE), VLOOKUP(A44,'Banffshire Partnership oaout'!A:E,2,FALSE))</f>
        <v xml:space="preserve"> N/A</v>
      </c>
      <c r="BQ44" t="str">
        <f>IF(ISNUMBER(VLOOKUP(A44,'Huntly A2B service oawut'!A:E,3,FALSE)), VLOOKUP(A44,'Huntly A2B service oawut'!A:E,3,FALSE), VLOOKUP(A44,'Huntly A2B service oawut'!A:E,2,FALSE))</f>
        <v xml:space="preserve"> N/A</v>
      </c>
      <c r="BR44" t="str">
        <f>IF(ISNUMBER(VLOOKUP(A44,'M for Moray - Buckie oawut'!A:E,3,FALSE)), VLOOKUP(A44,'M for Moray - Buckie oawut'!A:E,3,FALSE), VLOOKUP(A44,'M for Moray - Buckie oawut'!A:E,2,FALSE))</f>
        <v xml:space="preserve"> N/A</v>
      </c>
      <c r="BS44" t="str">
        <f>IF(ISNUMBER(VLOOKUP(A44,'M for Moray - Forres oawut'!A:E,3,FALSE)), VLOOKUP(A44,'M for Moray - Forres oawut'!A:E,3,FALSE), VLOOKUP(A44,'M for Moray - Forres oawut'!A:E,2,FALSE))</f>
        <v xml:space="preserve"> N/A</v>
      </c>
      <c r="BT44" t="str">
        <f>IF(ISNUMBER(VLOOKUP(A44,'M for Moray - Keith oawut'!A:E,3,FALSE)), VLOOKUP(A44,'M for Moray - Keith oawut'!A:E,3,FALSE), VLOOKUP(A44,'M for Moray - Keith oawut'!A:E,2,FALSE))</f>
        <v xml:space="preserve"> N/A</v>
      </c>
      <c r="BU44" t="str">
        <f>IF(ISNUMBER(VLOOKUP(A44,'M for Moray - Speyside oawut'!A:E,3,FALSE)), VLOOKUP(A44,'M for Moray - Speyside oawut'!A:E,3,FALSE), VLOOKUP(A44,'M for Moray - Speyside oawut'!A:E,2,FALSE))</f>
        <v xml:space="preserve"> N/A</v>
      </c>
      <c r="BV44" t="str">
        <f>IF(ISNUMBER(VLOOKUP(A44,'M for Moray - Elgin oawut'!A:E,3,FALSE)), VLOOKUP(A44,'M for Moray - Elgin oawut'!A:E,3,FALSE), VLOOKUP(A44,'M for Moray - Elgin oawut'!A:E,2,FALSE))</f>
        <v xml:space="preserve"> N/A</v>
      </c>
      <c r="BW44">
        <f>IF(ISNUMBER(VLOOKUP(A44,'Banffshire Partnership oawut'!A:E,3,FALSE)), VLOOKUP(A44,'Banffshire Partnership oawut'!A:E,3,FALSE), VLOOKUP(A44,'Banffshire Partnership oawut'!A:E,2,FALSE))</f>
        <v>20.5</v>
      </c>
      <c r="BZ44">
        <f>IF(ISNUMBER(VLOOKUP(A44,'Huntly A2B service ot'!A:E,3,FALSE)), VLOOKUP(A44,'Huntly A2B service ot'!A:E,3,FALSE), VLOOKUP(A44,'Huntly A2B service ot'!A:E,2,FALSE))</f>
        <v>30</v>
      </c>
      <c r="CA44">
        <f>IF(ISNUMBER(VLOOKUP(A44,'M for Moray - Buckie ot'!A:E,3,FALSE)), VLOOKUP(A44,'M for Moray - Buckie ot'!A:E,3,FALSE), VLOOKUP(A44,'M for Moray - Buckie ot'!A:E,2,FALSE))</f>
        <v>30</v>
      </c>
      <c r="CB44">
        <f>IF(ISNUMBER(VLOOKUP(A44,'M for Moray - Forres ot'!A:E,3,FALSE)), VLOOKUP(A44,'M for Moray - Forres ot'!A:E,3,FALSE), VLOOKUP(A44,'M for Moray - Forres ot'!A:E,2,FALSE))</f>
        <v>30</v>
      </c>
      <c r="CC44">
        <f>IF(ISNUMBER(VLOOKUP(A44,'M for Moray - Keith ot'!A:E,3,FALSE)), VLOOKUP(A44,'M for Moray - Keith ot'!A:E,3,FALSE), VLOOKUP(A44,'M for Moray - Keith ot'!A:E,2,FALSE))</f>
        <v>30</v>
      </c>
      <c r="CD44">
        <f>IF(ISNUMBER(VLOOKUP(A44,'M for Moray - Speyside ot'!A:E,3,FALSE)), VLOOKUP(A44,'M for Moray - Speyside ot'!A:E,3,FALSE), VLOOKUP(A44,'M for Moray - Speyside ot'!A:E,2,FALSE))</f>
        <v>30</v>
      </c>
      <c r="CE44">
        <f>IF(ISNUMBER(VLOOKUP(A44,'M for Moray - Elgin ot'!A:E,3,FALSE)), VLOOKUP(A44,'M for Moray - Elgin ot'!A:E,3,FALSE), VLOOKUP(A44,'M for Moray - Elgin ot'!A:E,2,FALSE))</f>
        <v>30</v>
      </c>
      <c r="CF44">
        <f>IF(ISNUMBER(VLOOKUP(A44,'Banffshire Partnership ot'!A:E,3,FALSE)), VLOOKUP(A44,'Banffshire Partnership ot'!A:E,3,FALSE), VLOOKUP(A44,'Banffshire Partnership ot'!A:E,2,FALSE))</f>
        <v>0</v>
      </c>
    </row>
    <row r="45" spans="1:84">
      <c r="A45" t="s">
        <v>303</v>
      </c>
      <c r="B45" t="str">
        <f t="shared" si="28"/>
        <v>M for Moray - Elgin service</v>
      </c>
      <c r="C45">
        <f t="shared" si="29"/>
        <v>7.1</v>
      </c>
      <c r="D45">
        <f t="shared" si="30"/>
        <v>8</v>
      </c>
      <c r="E45">
        <f t="shared" si="31"/>
        <v>4.5</v>
      </c>
      <c r="F45">
        <f t="shared" si="32"/>
        <v>7</v>
      </c>
      <c r="G45" s="18">
        <f t="shared" si="33"/>
        <v>0.5</v>
      </c>
      <c r="H45">
        <f t="shared" si="6"/>
        <v>14</v>
      </c>
      <c r="I45">
        <v>16.899999999999999</v>
      </c>
      <c r="J45">
        <f t="shared" si="7"/>
        <v>32.82</v>
      </c>
      <c r="K45">
        <f t="shared" si="8"/>
        <v>19.600000000000001</v>
      </c>
      <c r="L45">
        <f t="shared" si="9"/>
        <v>1</v>
      </c>
      <c r="M45">
        <f t="shared" si="10"/>
        <v>1</v>
      </c>
      <c r="N45">
        <f t="shared" si="11"/>
        <v>13.219999999999999</v>
      </c>
      <c r="O45">
        <f t="shared" si="12"/>
        <v>13.219999999999999</v>
      </c>
      <c r="P45">
        <f t="shared" si="13"/>
        <v>12.5</v>
      </c>
      <c r="Q45">
        <f t="shared" si="14"/>
        <v>12.5</v>
      </c>
      <c r="S45">
        <f t="shared" si="15"/>
        <v>31.5</v>
      </c>
      <c r="T45">
        <f t="shared" si="16"/>
        <v>20.6</v>
      </c>
      <c r="U45">
        <f t="shared" si="17"/>
        <v>35.6</v>
      </c>
      <c r="V45">
        <f t="shared" si="18"/>
        <v>26.6</v>
      </c>
      <c r="W45">
        <f t="shared" si="19"/>
        <v>30.6</v>
      </c>
      <c r="X45">
        <f t="shared" si="20"/>
        <v>19.600000000000001</v>
      </c>
      <c r="Y45">
        <f t="shared" si="21"/>
        <v>44.75</v>
      </c>
      <c r="AA45">
        <v>0</v>
      </c>
      <c r="AB45">
        <f t="shared" si="34"/>
        <v>7.1</v>
      </c>
      <c r="AC45">
        <f t="shared" si="35"/>
        <v>7.1</v>
      </c>
      <c r="AD45">
        <f t="shared" si="36"/>
        <v>7.1</v>
      </c>
      <c r="AE45">
        <f t="shared" si="37"/>
        <v>7.1</v>
      </c>
      <c r="AF45">
        <f t="shared" si="38"/>
        <v>7.1</v>
      </c>
      <c r="AG45">
        <f t="shared" si="39"/>
        <v>5.5</v>
      </c>
      <c r="AJ45">
        <f>IF(ISNUMBER(VLOOKUP(A45,'Huntly A2B service oaout'!A:E,5,FALSE)), VLOOKUP(A45,'Huntly A2B service oaout'!A:E,5,FALSE), VLOOKUP(A45,'Huntly A2B service oaout'!A:E,2,FALSE))</f>
        <v>27</v>
      </c>
      <c r="AK45">
        <f>IF(ISNUMBER(VLOOKUP(A45,'M for Moray - Buckie oaout'!A:E,5,FALSE)), VLOOKUP(A45,'M for Moray - Buckie oaout'!A:E,5,FALSE), VLOOKUP(A45,'M for Moray - Buckie oaout'!A:E,2,FALSE))</f>
        <v>9</v>
      </c>
      <c r="AL45">
        <f>IF(ISNUMBER(VLOOKUP(A45,'M for Moray - Forres oaout'!A:E,5,FALSE)), VLOOKUP(A45,'M for Moray - Forres oaout'!A:E,5,FALSE), VLOOKUP(A45,'M for Moray - Forres oaout'!A:E,2,FALSE))</f>
        <v>24</v>
      </c>
      <c r="AM45">
        <f>IF(ISNUMBER(VLOOKUP(A45,'M for Moray - Keith oaout'!A:E,5,FALSE)), VLOOKUP(A45,'M for Moray - Keith oaout'!A:E,5,FALSE), VLOOKUP(A45,'M for Moray - Keith oaout'!A:E,2,FALSE))</f>
        <v>15</v>
      </c>
      <c r="AN45">
        <f>IF(ISNUMBER(VLOOKUP(A45,'M for Moray - Speyside oaout'!A:E,5,FALSE)), VLOOKUP(A45,'M for Moray - Speyside oaout'!A:E,5,FALSE), VLOOKUP(A45,'M for Moray - Speyside oaout'!A:E,2,FALSE))</f>
        <v>19</v>
      </c>
      <c r="AO45">
        <f>IF(ISNUMBER(VLOOKUP(A45,'M for Moray - Elgin oaout'!A:E,5,FALSE)), VLOOKUP(A45,'M for Moray - Elgin oaout'!A:E,5,FALSE), VLOOKUP(A45,'M for Moray - Elgin oaout'!A:E,2,FALSE))</f>
        <v>8</v>
      </c>
      <c r="AP45" t="str">
        <f>IF(ISNUMBER(VLOOKUP(A45,'Banffshire Partnership oaout'!A:E,5,FALSE)), VLOOKUP(A45,'Banffshire Partnership oaout'!A:E,5,FALSE), VLOOKUP(A45,'Banffshire Partnership oaout'!A:E,2,FALSE))</f>
        <v xml:space="preserve"> N/A</v>
      </c>
      <c r="AR45">
        <f>IF(ISNUMBER(VLOOKUP(A45,'Huntly A2B service oawut'!A:E,5,FALSE)), VLOOKUP(A45,'Huntly A2B service oawut'!A:E,5,FALSE), 1000)</f>
        <v>1000</v>
      </c>
      <c r="AS45">
        <f>IF(ISNUMBER(VLOOKUP(A45,'M for Moray - Buckie oawut'!A:E,5,FALSE)), VLOOKUP(A45,'M for Moray - Buckie oawut'!A:E,5,FALSE), 1000)</f>
        <v>1000</v>
      </c>
      <c r="AT45">
        <f>IF(ISNUMBER(VLOOKUP(A45,'M for Moray - Forres oawut'!A:E,5,FALSE)), VLOOKUP(A45,'M for Moray - Forres oawut'!A:E,5,FALSE), 1000)</f>
        <v>1000</v>
      </c>
      <c r="AU45">
        <f>IF(ISNUMBER(VLOOKUP(A45,'M for Moray - Keith oawut'!A:E,5,FALSE)), VLOOKUP(A45,'M for Moray - Keith oawut'!A:E,5,FALSE), 1000)</f>
        <v>1000</v>
      </c>
      <c r="AV45">
        <f>IF(ISNUMBER(VLOOKUP(A45,'M for Moray - Speyside oawut'!A:E,5,FALSE)), VLOOKUP(A45,'M for Moray - Speyside oawut'!A:E,5,FALSE), 1000)</f>
        <v>1000</v>
      </c>
      <c r="AW45">
        <f>IF(ISNUMBER(VLOOKUP(A45,'M for Moray - Elgin oawut'!A:E,5,FALSE)), VLOOKUP(A45,'M for Moray - Elgin oawut'!A:E,5,FALSE), 1000)</f>
        <v>1000</v>
      </c>
      <c r="AX45">
        <f>IF(ISNUMBER(VLOOKUP(A45,'Banffshire Partnership oawut'!A:E,5,FALSE)), VLOOKUP(A45,'Banffshire Partnership oawut'!A:E,5,FALSE), 1000)</f>
        <v>39.25</v>
      </c>
      <c r="AZ45">
        <f>IF(ISNUMBER(VLOOKUP(A45,'Huntly A2B service ot'!A:E,4,FALSE)), VLOOKUP(A45,'Huntly A2B service ot'!A:E,4,FALSE), 0)</f>
        <v>4.5</v>
      </c>
      <c r="BA45">
        <f>IF(ISNUMBER(VLOOKUP(A45,'M for Moray - Buckie ot'!A:E,4,FALSE)), VLOOKUP(A45,'M for Moray - Buckie ot'!A:E,4,FALSE), 0)</f>
        <v>4.5</v>
      </c>
      <c r="BB45">
        <f>IF(ISNUMBER(VLOOKUP(A45,'M for Moray - Forres ot'!A:E,4,FALSE)), VLOOKUP(A45,'M for Moray - Forres ot'!A:E,4,FALSE), 0)</f>
        <v>4.5</v>
      </c>
      <c r="BC45">
        <f>IF(ISNUMBER(VLOOKUP(A45,'M for Moray - Keith ot'!A:E,4,FALSE)), VLOOKUP(A45,'M for Moray - Keith ot'!A:E,4,FALSE), 0)</f>
        <v>4.5</v>
      </c>
      <c r="BD45">
        <f>IF(ISNUMBER(VLOOKUP(A45,'M for Moray - Speyside ot'!A:E,4,FALSE)), VLOOKUP(A45,'M for Moray - Speyside ot'!A:E,4,FALSE), 0)</f>
        <v>4.5</v>
      </c>
      <c r="BE45">
        <f>IF(ISNUMBER(VLOOKUP(A45,'M for Moray - Elgin ot'!A:E,4,FALSE)), VLOOKUP(A45,'M for Moray - Elgin ot'!A:E,4,FALSE), 0)</f>
        <v>4.5</v>
      </c>
      <c r="BF45">
        <f>IF(ISNUMBER(VLOOKUP(A45,'Banffshire Partnership ot'!A:E,4,FALSE)), VLOOKUP(A45,'Banffshire Partnership ot'!A:E,4,FALSE), 0)</f>
        <v>0</v>
      </c>
      <c r="BI45">
        <f>IF(ISNUMBER(VLOOKUP(A45,'Huntly A2B service oaout'!A:E,3,FALSE)), VLOOKUP(A45,'Huntly A2B service oaout'!A:E,3,FALSE), VLOOKUP(A45,'Huntly A2B service oaout'!A:E,2,FALSE))</f>
        <v>15.5</v>
      </c>
      <c r="BJ45">
        <f>IF(ISNUMBER(VLOOKUP(A45,'M for Moray - Buckie oaout'!A:E,3,FALSE)), VLOOKUP(A45,'M for Moray - Buckie oaout'!A:E,3,FALSE), VLOOKUP(A45,'M for Moray - Buckie oaout'!A:E,2,FALSE))</f>
        <v>8.9</v>
      </c>
      <c r="BK45">
        <f>IF(ISNUMBER(VLOOKUP(A45,'M for Moray - Forres oaout'!A:E,3,FALSE)), VLOOKUP(A45,'M for Moray - Forres oaout'!A:E,3,FALSE), VLOOKUP(A45,'M for Moray - Forres oaout'!A:E,2,FALSE))</f>
        <v>18.5</v>
      </c>
      <c r="BL45">
        <f>IF(ISNUMBER(VLOOKUP(A45,'M for Moray - Keith oaout'!A:E,3,FALSE)), VLOOKUP(A45,'M for Moray - Keith oaout'!A:E,3,FALSE), VLOOKUP(A45,'M for Moray - Keith oaout'!A:E,2,FALSE))</f>
        <v>9.1</v>
      </c>
      <c r="BM45">
        <f>IF(ISNUMBER(VLOOKUP(A45,'M for Moray - Speyside oaout'!A:E,3,FALSE)), VLOOKUP(A45,'M for Moray - Speyside oaout'!A:E,3,FALSE), VLOOKUP(A45,'M for Moray - Speyside oaout'!A:E,2,FALSE))</f>
        <v>11.1</v>
      </c>
      <c r="BN45">
        <f>IF(ISNUMBER(VLOOKUP(A45,'M for Moray - Elgin oaout'!A:E,3,FALSE)), VLOOKUP(A45,'M for Moray - Elgin oaout'!A:E,3,FALSE), VLOOKUP(A45,'M for Moray - Elgin oaout'!A:E,2,FALSE))</f>
        <v>7</v>
      </c>
      <c r="BO45" t="str">
        <f>IF(ISNUMBER(VLOOKUP(A45,'Banffshire Partnership oaout'!A:E,3,FALSE)), VLOOKUP(A45,'Banffshire Partnership oaout'!A:E,3,FALSE), VLOOKUP(A45,'Banffshire Partnership oaout'!A:E,2,FALSE))</f>
        <v xml:space="preserve"> N/A</v>
      </c>
      <c r="BQ45" t="str">
        <f>IF(ISNUMBER(VLOOKUP(A45,'Huntly A2B service oawut'!A:E,3,FALSE)), VLOOKUP(A45,'Huntly A2B service oawut'!A:E,3,FALSE), VLOOKUP(A45,'Huntly A2B service oawut'!A:E,2,FALSE))</f>
        <v xml:space="preserve"> N/A</v>
      </c>
      <c r="BR45" t="str">
        <f>IF(ISNUMBER(VLOOKUP(A45,'M for Moray - Buckie oawut'!A:E,3,FALSE)), VLOOKUP(A45,'M for Moray - Buckie oawut'!A:E,3,FALSE), VLOOKUP(A45,'M for Moray - Buckie oawut'!A:E,2,FALSE))</f>
        <v xml:space="preserve"> N/A</v>
      </c>
      <c r="BS45" t="str">
        <f>IF(ISNUMBER(VLOOKUP(A45,'M for Moray - Forres oawut'!A:E,3,FALSE)), VLOOKUP(A45,'M for Moray - Forres oawut'!A:E,3,FALSE), VLOOKUP(A45,'M for Moray - Forres oawut'!A:E,2,FALSE))</f>
        <v xml:space="preserve"> N/A</v>
      </c>
      <c r="BT45" t="str">
        <f>IF(ISNUMBER(VLOOKUP(A45,'M for Moray - Keith oawut'!A:E,3,FALSE)), VLOOKUP(A45,'M for Moray - Keith oawut'!A:E,3,FALSE), VLOOKUP(A45,'M for Moray - Keith oawut'!A:E,2,FALSE))</f>
        <v xml:space="preserve"> N/A</v>
      </c>
      <c r="BU45" t="str">
        <f>IF(ISNUMBER(VLOOKUP(A45,'M for Moray - Speyside oawut'!A:E,3,FALSE)), VLOOKUP(A45,'M for Moray - Speyside oawut'!A:E,3,FALSE), VLOOKUP(A45,'M for Moray - Speyside oawut'!A:E,2,FALSE))</f>
        <v xml:space="preserve"> N/A</v>
      </c>
      <c r="BV45" t="str">
        <f>IF(ISNUMBER(VLOOKUP(A45,'M for Moray - Elgin oawut'!A:E,3,FALSE)), VLOOKUP(A45,'M for Moray - Elgin oawut'!A:E,3,FALSE), VLOOKUP(A45,'M for Moray - Elgin oawut'!A:E,2,FALSE))</f>
        <v xml:space="preserve"> N/A</v>
      </c>
      <c r="BW45">
        <f>IF(ISNUMBER(VLOOKUP(A45,'Banffshire Partnership oawut'!A:E,3,FALSE)), VLOOKUP(A45,'Banffshire Partnership oawut'!A:E,3,FALSE), VLOOKUP(A45,'Banffshire Partnership oawut'!A:E,2,FALSE))</f>
        <v>20.5</v>
      </c>
      <c r="BZ45">
        <f>IF(ISNUMBER(VLOOKUP(A45,'Huntly A2B service ot'!A:E,3,FALSE)), VLOOKUP(A45,'Huntly A2B service ot'!A:E,3,FALSE), VLOOKUP(A45,'Huntly A2B service ot'!A:E,2,FALSE))</f>
        <v>30</v>
      </c>
      <c r="CA45">
        <f>IF(ISNUMBER(VLOOKUP(A45,'M for Moray - Buckie ot'!A:E,3,FALSE)), VLOOKUP(A45,'M for Moray - Buckie ot'!A:E,3,FALSE), VLOOKUP(A45,'M for Moray - Buckie ot'!A:E,2,FALSE))</f>
        <v>30</v>
      </c>
      <c r="CB45">
        <f>IF(ISNUMBER(VLOOKUP(A45,'M for Moray - Forres ot'!A:E,3,FALSE)), VLOOKUP(A45,'M for Moray - Forres ot'!A:E,3,FALSE), VLOOKUP(A45,'M for Moray - Forres ot'!A:E,2,FALSE))</f>
        <v>30</v>
      </c>
      <c r="CC45">
        <f>IF(ISNUMBER(VLOOKUP(A45,'M for Moray - Keith ot'!A:E,3,FALSE)), VLOOKUP(A45,'M for Moray - Keith ot'!A:E,3,FALSE), VLOOKUP(A45,'M for Moray - Keith ot'!A:E,2,FALSE))</f>
        <v>30</v>
      </c>
      <c r="CD45">
        <f>IF(ISNUMBER(VLOOKUP(A45,'M for Moray - Speyside ot'!A:E,3,FALSE)), VLOOKUP(A45,'M for Moray - Speyside ot'!A:E,3,FALSE), VLOOKUP(A45,'M for Moray - Speyside ot'!A:E,2,FALSE))</f>
        <v>30</v>
      </c>
      <c r="CE45">
        <f>IF(ISNUMBER(VLOOKUP(A45,'M for Moray - Elgin ot'!A:E,3,FALSE)), VLOOKUP(A45,'M for Moray - Elgin ot'!A:E,3,FALSE), VLOOKUP(A45,'M for Moray - Elgin ot'!A:E,2,FALSE))</f>
        <v>30</v>
      </c>
      <c r="CF45">
        <f>IF(ISNUMBER(VLOOKUP(A45,'Banffshire Partnership ot'!A:E,3,FALSE)), VLOOKUP(A45,'Banffshire Partnership ot'!A:E,3,FALSE), VLOOKUP(A45,'Banffshire Partnership ot'!A:E,2,FALSE))</f>
        <v>0</v>
      </c>
    </row>
    <row r="46" spans="1:84">
      <c r="A46" t="s">
        <v>304</v>
      </c>
      <c r="B46" t="str">
        <f t="shared" si="28"/>
        <v>M for Moray - Elgin service</v>
      </c>
      <c r="C46">
        <f t="shared" si="29"/>
        <v>7.1</v>
      </c>
      <c r="D46">
        <f t="shared" si="30"/>
        <v>6</v>
      </c>
      <c r="E46">
        <f t="shared" si="31"/>
        <v>4.5</v>
      </c>
      <c r="F46">
        <f t="shared" si="32"/>
        <v>5.7</v>
      </c>
      <c r="G46" s="18">
        <f t="shared" si="33"/>
        <v>0.5</v>
      </c>
      <c r="H46">
        <f t="shared" si="6"/>
        <v>11.4</v>
      </c>
      <c r="I46">
        <v>16.3</v>
      </c>
      <c r="J46">
        <f t="shared" si="7"/>
        <v>31.740000000000002</v>
      </c>
      <c r="K46">
        <f t="shared" si="8"/>
        <v>17.600000000000001</v>
      </c>
      <c r="L46">
        <f t="shared" si="9"/>
        <v>1</v>
      </c>
      <c r="M46">
        <f t="shared" si="10"/>
        <v>1</v>
      </c>
      <c r="N46">
        <f t="shared" si="11"/>
        <v>14.14</v>
      </c>
      <c r="O46">
        <f t="shared" si="12"/>
        <v>14.14</v>
      </c>
      <c r="P46">
        <f t="shared" si="13"/>
        <v>10.5</v>
      </c>
      <c r="Q46">
        <f t="shared" si="14"/>
        <v>10.5</v>
      </c>
      <c r="S46">
        <f t="shared" si="15"/>
        <v>31.5</v>
      </c>
      <c r="T46">
        <f t="shared" si="16"/>
        <v>1007.1</v>
      </c>
      <c r="U46">
        <f t="shared" si="17"/>
        <v>34.6</v>
      </c>
      <c r="V46">
        <f t="shared" si="18"/>
        <v>27.6</v>
      </c>
      <c r="W46">
        <f t="shared" si="19"/>
        <v>29.6</v>
      </c>
      <c r="X46">
        <f t="shared" si="20"/>
        <v>17.600000000000001</v>
      </c>
      <c r="Y46">
        <f t="shared" si="21"/>
        <v>46</v>
      </c>
      <c r="AA46">
        <v>0</v>
      </c>
      <c r="AB46">
        <f t="shared" si="34"/>
        <v>7.1</v>
      </c>
      <c r="AC46">
        <f t="shared" si="35"/>
        <v>7.1</v>
      </c>
      <c r="AD46">
        <f t="shared" si="36"/>
        <v>7.1</v>
      </c>
      <c r="AE46">
        <f t="shared" si="37"/>
        <v>7.1</v>
      </c>
      <c r="AF46">
        <f t="shared" si="38"/>
        <v>7.1</v>
      </c>
      <c r="AG46">
        <f t="shared" si="39"/>
        <v>5.5</v>
      </c>
      <c r="AJ46">
        <f>IF(ISNUMBER(VLOOKUP(A46,'Huntly A2B service oaout'!A:E,5,FALSE)), VLOOKUP(A46,'Huntly A2B service oaout'!A:E,5,FALSE), VLOOKUP(A46,'Huntly A2B service oaout'!A:E,2,FALSE))</f>
        <v>27</v>
      </c>
      <c r="AK46" t="str">
        <f>IF(ISNUMBER(VLOOKUP(A46,'M for Moray - Buckie oaout'!A:E,5,FALSE)), VLOOKUP(A46,'M for Moray - Buckie oaout'!A:E,5,FALSE), VLOOKUP(A46,'M for Moray - Buckie oaout'!A:E,2,FALSE))</f>
        <v xml:space="preserve"> not possible</v>
      </c>
      <c r="AL46">
        <f>IF(ISNUMBER(VLOOKUP(A46,'M for Moray - Forres oaout'!A:E,5,FALSE)), VLOOKUP(A46,'M for Moray - Forres oaout'!A:E,5,FALSE), VLOOKUP(A46,'M for Moray - Forres oaout'!A:E,2,FALSE))</f>
        <v>23</v>
      </c>
      <c r="AM46">
        <f>IF(ISNUMBER(VLOOKUP(A46,'M for Moray - Keith oaout'!A:E,5,FALSE)), VLOOKUP(A46,'M for Moray - Keith oaout'!A:E,5,FALSE), VLOOKUP(A46,'M for Moray - Keith oaout'!A:E,2,FALSE))</f>
        <v>16</v>
      </c>
      <c r="AN46">
        <f>IF(ISNUMBER(VLOOKUP(A46,'M for Moray - Speyside oaout'!A:E,5,FALSE)), VLOOKUP(A46,'M for Moray - Speyside oaout'!A:E,5,FALSE), VLOOKUP(A46,'M for Moray - Speyside oaout'!A:E,2,FALSE))</f>
        <v>18</v>
      </c>
      <c r="AO46">
        <f>IF(ISNUMBER(VLOOKUP(A46,'M for Moray - Elgin oaout'!A:E,5,FALSE)), VLOOKUP(A46,'M for Moray - Elgin oaout'!A:E,5,FALSE), VLOOKUP(A46,'M for Moray - Elgin oaout'!A:E,2,FALSE))</f>
        <v>6</v>
      </c>
      <c r="AP46" t="str">
        <f>IF(ISNUMBER(VLOOKUP(A46,'Banffshire Partnership oaout'!A:E,5,FALSE)), VLOOKUP(A46,'Banffshire Partnership oaout'!A:E,5,FALSE), VLOOKUP(A46,'Banffshire Partnership oaout'!A:E,2,FALSE))</f>
        <v xml:space="preserve"> N/A</v>
      </c>
      <c r="AR46">
        <f>IF(ISNUMBER(VLOOKUP(A46,'Huntly A2B service oawut'!A:E,5,FALSE)), VLOOKUP(A46,'Huntly A2B service oawut'!A:E,5,FALSE), 1000)</f>
        <v>1000</v>
      </c>
      <c r="AS46">
        <f>IF(ISNUMBER(VLOOKUP(A46,'M for Moray - Buckie oawut'!A:E,5,FALSE)), VLOOKUP(A46,'M for Moray - Buckie oawut'!A:E,5,FALSE), 1000)</f>
        <v>1000</v>
      </c>
      <c r="AT46">
        <f>IF(ISNUMBER(VLOOKUP(A46,'M for Moray - Forres oawut'!A:E,5,FALSE)), VLOOKUP(A46,'M for Moray - Forres oawut'!A:E,5,FALSE), 1000)</f>
        <v>1000</v>
      </c>
      <c r="AU46">
        <f>IF(ISNUMBER(VLOOKUP(A46,'M for Moray - Keith oawut'!A:E,5,FALSE)), VLOOKUP(A46,'M for Moray - Keith oawut'!A:E,5,FALSE), 1000)</f>
        <v>1000</v>
      </c>
      <c r="AV46">
        <f>IF(ISNUMBER(VLOOKUP(A46,'M for Moray - Speyside oawut'!A:E,5,FALSE)), VLOOKUP(A46,'M for Moray - Speyside oawut'!A:E,5,FALSE), 1000)</f>
        <v>1000</v>
      </c>
      <c r="AW46">
        <f>IF(ISNUMBER(VLOOKUP(A46,'M for Moray - Elgin oawut'!A:E,5,FALSE)), VLOOKUP(A46,'M for Moray - Elgin oawut'!A:E,5,FALSE), 1000)</f>
        <v>1000</v>
      </c>
      <c r="AX46">
        <f>IF(ISNUMBER(VLOOKUP(A46,'Banffshire Partnership oawut'!A:E,5,FALSE)), VLOOKUP(A46,'Banffshire Partnership oawut'!A:E,5,FALSE), 1000)</f>
        <v>40.5</v>
      </c>
      <c r="AZ46">
        <f>IF(ISNUMBER(VLOOKUP(A46,'Huntly A2B service ot'!A:E,4,FALSE)), VLOOKUP(A46,'Huntly A2B service ot'!A:E,4,FALSE), 0)</f>
        <v>4.5</v>
      </c>
      <c r="BA46">
        <f>IF(ISNUMBER(VLOOKUP(A46,'M for Moray - Buckie ot'!A:E,4,FALSE)), VLOOKUP(A46,'M for Moray - Buckie ot'!A:E,4,FALSE), 0)</f>
        <v>0</v>
      </c>
      <c r="BB46">
        <f>IF(ISNUMBER(VLOOKUP(A46,'M for Moray - Forres ot'!A:E,4,FALSE)), VLOOKUP(A46,'M for Moray - Forres ot'!A:E,4,FALSE), 0)</f>
        <v>4.5</v>
      </c>
      <c r="BC46">
        <f>IF(ISNUMBER(VLOOKUP(A46,'M for Moray - Keith ot'!A:E,4,FALSE)), VLOOKUP(A46,'M for Moray - Keith ot'!A:E,4,FALSE), 0)</f>
        <v>4.5</v>
      </c>
      <c r="BD46">
        <f>IF(ISNUMBER(VLOOKUP(A46,'M for Moray - Speyside ot'!A:E,4,FALSE)), VLOOKUP(A46,'M for Moray - Speyside ot'!A:E,4,FALSE), 0)</f>
        <v>4.5</v>
      </c>
      <c r="BE46">
        <f>IF(ISNUMBER(VLOOKUP(A46,'M for Moray - Elgin ot'!A:E,4,FALSE)), VLOOKUP(A46,'M for Moray - Elgin ot'!A:E,4,FALSE), 0)</f>
        <v>4.5</v>
      </c>
      <c r="BF46">
        <f>IF(ISNUMBER(VLOOKUP(A46,'Banffshire Partnership ot'!A:E,4,FALSE)), VLOOKUP(A46,'Banffshire Partnership ot'!A:E,4,FALSE), 0)</f>
        <v>0</v>
      </c>
      <c r="BI46">
        <f>IF(ISNUMBER(VLOOKUP(A46,'Huntly A2B service oaout'!A:E,3,FALSE)), VLOOKUP(A46,'Huntly A2B service oaout'!A:E,3,FALSE), VLOOKUP(A46,'Huntly A2B service oaout'!A:E,2,FALSE))</f>
        <v>15.5</v>
      </c>
      <c r="BJ46" t="str">
        <f>IF(ISNUMBER(VLOOKUP(A46,'M for Moray - Buckie oaout'!A:E,3,FALSE)), VLOOKUP(A46,'M for Moray - Buckie oaout'!A:E,3,FALSE), VLOOKUP(A46,'M for Moray - Buckie oaout'!A:E,2,FALSE))</f>
        <v xml:space="preserve"> not possible</v>
      </c>
      <c r="BK46">
        <f>IF(ISNUMBER(VLOOKUP(A46,'M for Moray - Forres oaout'!A:E,3,FALSE)), VLOOKUP(A46,'M for Moray - Forres oaout'!A:E,3,FALSE), VLOOKUP(A46,'M for Moray - Forres oaout'!A:E,2,FALSE))</f>
        <v>17.2</v>
      </c>
      <c r="BL46">
        <f>IF(ISNUMBER(VLOOKUP(A46,'M for Moray - Keith oaout'!A:E,3,FALSE)), VLOOKUP(A46,'M for Moray - Keith oaout'!A:E,3,FALSE), VLOOKUP(A46,'M for Moray - Keith oaout'!A:E,2,FALSE))</f>
        <v>9.1</v>
      </c>
      <c r="BM46">
        <f>IF(ISNUMBER(VLOOKUP(A46,'M for Moray - Speyside oaout'!A:E,3,FALSE)), VLOOKUP(A46,'M for Moray - Speyside oaout'!A:E,3,FALSE), VLOOKUP(A46,'M for Moray - Speyside oaout'!A:E,2,FALSE))</f>
        <v>10.5</v>
      </c>
      <c r="BN46">
        <f>IF(ISNUMBER(VLOOKUP(A46,'M for Moray - Elgin oaout'!A:E,3,FALSE)), VLOOKUP(A46,'M for Moray - Elgin oaout'!A:E,3,FALSE), VLOOKUP(A46,'M for Moray - Elgin oaout'!A:E,2,FALSE))</f>
        <v>5.7</v>
      </c>
      <c r="BO46" t="str">
        <f>IF(ISNUMBER(VLOOKUP(A46,'Banffshire Partnership oaout'!A:E,3,FALSE)), VLOOKUP(A46,'Banffshire Partnership oaout'!A:E,3,FALSE), VLOOKUP(A46,'Banffshire Partnership oaout'!A:E,2,FALSE))</f>
        <v xml:space="preserve"> N/A</v>
      </c>
      <c r="BQ46" t="str">
        <f>IF(ISNUMBER(VLOOKUP(A46,'Huntly A2B service oawut'!A:E,3,FALSE)), VLOOKUP(A46,'Huntly A2B service oawut'!A:E,3,FALSE), VLOOKUP(A46,'Huntly A2B service oawut'!A:E,2,FALSE))</f>
        <v xml:space="preserve"> N/A</v>
      </c>
      <c r="BR46" t="str">
        <f>IF(ISNUMBER(VLOOKUP(A46,'M for Moray - Buckie oawut'!A:E,3,FALSE)), VLOOKUP(A46,'M for Moray - Buckie oawut'!A:E,3,FALSE), VLOOKUP(A46,'M for Moray - Buckie oawut'!A:E,2,FALSE))</f>
        <v xml:space="preserve"> N/A</v>
      </c>
      <c r="BS46" t="str">
        <f>IF(ISNUMBER(VLOOKUP(A46,'M for Moray - Forres oawut'!A:E,3,FALSE)), VLOOKUP(A46,'M for Moray - Forres oawut'!A:E,3,FALSE), VLOOKUP(A46,'M for Moray - Forres oawut'!A:E,2,FALSE))</f>
        <v xml:space="preserve"> N/A</v>
      </c>
      <c r="BT46" t="str">
        <f>IF(ISNUMBER(VLOOKUP(A46,'M for Moray - Keith oawut'!A:E,3,FALSE)), VLOOKUP(A46,'M for Moray - Keith oawut'!A:E,3,FALSE), VLOOKUP(A46,'M for Moray - Keith oawut'!A:E,2,FALSE))</f>
        <v xml:space="preserve"> N/A</v>
      </c>
      <c r="BU46" t="str">
        <f>IF(ISNUMBER(VLOOKUP(A46,'M for Moray - Speyside oawut'!A:E,3,FALSE)), VLOOKUP(A46,'M for Moray - Speyside oawut'!A:E,3,FALSE), VLOOKUP(A46,'M for Moray - Speyside oawut'!A:E,2,FALSE))</f>
        <v xml:space="preserve"> N/A</v>
      </c>
      <c r="BV46" t="str">
        <f>IF(ISNUMBER(VLOOKUP(A46,'M for Moray - Elgin oawut'!A:E,3,FALSE)), VLOOKUP(A46,'M for Moray - Elgin oawut'!A:E,3,FALSE), VLOOKUP(A46,'M for Moray - Elgin oawut'!A:E,2,FALSE))</f>
        <v xml:space="preserve"> N/A</v>
      </c>
      <c r="BW46">
        <f>IF(ISNUMBER(VLOOKUP(A46,'Banffshire Partnership oawut'!A:E,3,FALSE)), VLOOKUP(A46,'Banffshire Partnership oawut'!A:E,3,FALSE), VLOOKUP(A46,'Banffshire Partnership oawut'!A:E,2,FALSE))</f>
        <v>20.5</v>
      </c>
      <c r="BZ46">
        <f>IF(ISNUMBER(VLOOKUP(A46,'Huntly A2B service ot'!A:E,3,FALSE)), VLOOKUP(A46,'Huntly A2B service ot'!A:E,3,FALSE), VLOOKUP(A46,'Huntly A2B service ot'!A:E,2,FALSE))</f>
        <v>30</v>
      </c>
      <c r="CA46" t="str">
        <f>IF(ISNUMBER(VLOOKUP(A46,'M for Moray - Buckie ot'!A:E,3,FALSE)), VLOOKUP(A46,'M for Moray - Buckie ot'!A:E,3,FALSE), VLOOKUP(A46,'M for Moray - Buckie ot'!A:E,2,FALSE))</f>
        <v xml:space="preserve"> not possible</v>
      </c>
      <c r="CB46">
        <f>IF(ISNUMBER(VLOOKUP(A46,'M for Moray - Forres ot'!A:E,3,FALSE)), VLOOKUP(A46,'M for Moray - Forres ot'!A:E,3,FALSE), VLOOKUP(A46,'M for Moray - Forres ot'!A:E,2,FALSE))</f>
        <v>30</v>
      </c>
      <c r="CC46">
        <f>IF(ISNUMBER(VLOOKUP(A46,'M for Moray - Keith ot'!A:E,3,FALSE)), VLOOKUP(A46,'M for Moray - Keith ot'!A:E,3,FALSE), VLOOKUP(A46,'M for Moray - Keith ot'!A:E,2,FALSE))</f>
        <v>30</v>
      </c>
      <c r="CD46">
        <f>IF(ISNUMBER(VLOOKUP(A46,'M for Moray - Speyside ot'!A:E,3,FALSE)), VLOOKUP(A46,'M for Moray - Speyside ot'!A:E,3,FALSE), VLOOKUP(A46,'M for Moray - Speyside ot'!A:E,2,FALSE))</f>
        <v>30</v>
      </c>
      <c r="CE46">
        <f>IF(ISNUMBER(VLOOKUP(A46,'M for Moray - Elgin ot'!A:E,3,FALSE)), VLOOKUP(A46,'M for Moray - Elgin ot'!A:E,3,FALSE), VLOOKUP(A46,'M for Moray - Elgin ot'!A:E,2,FALSE))</f>
        <v>30</v>
      </c>
      <c r="CF46">
        <f>IF(ISNUMBER(VLOOKUP(A46,'Banffshire Partnership ot'!A:E,3,FALSE)), VLOOKUP(A46,'Banffshire Partnership ot'!A:E,3,FALSE), VLOOKUP(A46,'Banffshire Partnership ot'!A:E,2,FALSE))</f>
        <v>0</v>
      </c>
    </row>
    <row r="47" spans="1:84">
      <c r="A47" t="s">
        <v>305</v>
      </c>
      <c r="B47" t="str">
        <f t="shared" si="28"/>
        <v>M for Moray - Elgin service</v>
      </c>
      <c r="C47">
        <f t="shared" si="29"/>
        <v>7.1</v>
      </c>
      <c r="D47">
        <f t="shared" si="30"/>
        <v>6</v>
      </c>
      <c r="E47">
        <f t="shared" si="31"/>
        <v>4.5</v>
      </c>
      <c r="F47">
        <f t="shared" si="32"/>
        <v>5.9</v>
      </c>
      <c r="G47" s="18">
        <f t="shared" si="33"/>
        <v>0.5</v>
      </c>
      <c r="H47">
        <f t="shared" si="6"/>
        <v>11.8</v>
      </c>
      <c r="I47">
        <v>17.3</v>
      </c>
      <c r="J47">
        <f t="shared" si="7"/>
        <v>33.54</v>
      </c>
      <c r="K47">
        <f t="shared" si="8"/>
        <v>17.600000000000001</v>
      </c>
      <c r="L47">
        <f t="shared" si="9"/>
        <v>1</v>
      </c>
      <c r="M47">
        <f t="shared" si="10"/>
        <v>1</v>
      </c>
      <c r="N47">
        <f t="shared" si="11"/>
        <v>15.939999999999998</v>
      </c>
      <c r="O47">
        <f t="shared" si="12"/>
        <v>15.939999999999998</v>
      </c>
      <c r="P47">
        <f t="shared" si="13"/>
        <v>10.5</v>
      </c>
      <c r="Q47">
        <f t="shared" si="14"/>
        <v>10.5</v>
      </c>
      <c r="S47">
        <f t="shared" si="15"/>
        <v>31.5</v>
      </c>
      <c r="T47">
        <f t="shared" si="16"/>
        <v>1007.1</v>
      </c>
      <c r="U47">
        <f t="shared" si="17"/>
        <v>34.6</v>
      </c>
      <c r="V47">
        <f t="shared" si="18"/>
        <v>27.6</v>
      </c>
      <c r="W47">
        <f t="shared" si="19"/>
        <v>30.6</v>
      </c>
      <c r="X47">
        <f t="shared" si="20"/>
        <v>17.600000000000001</v>
      </c>
      <c r="Y47">
        <f t="shared" si="21"/>
        <v>46</v>
      </c>
      <c r="AA47">
        <v>0</v>
      </c>
      <c r="AB47">
        <f t="shared" si="34"/>
        <v>7.1</v>
      </c>
      <c r="AC47">
        <f t="shared" si="35"/>
        <v>7.1</v>
      </c>
      <c r="AD47">
        <f t="shared" si="36"/>
        <v>7.1</v>
      </c>
      <c r="AE47">
        <f t="shared" si="37"/>
        <v>7.1</v>
      </c>
      <c r="AF47">
        <f t="shared" si="38"/>
        <v>7.1</v>
      </c>
      <c r="AG47">
        <f t="shared" si="39"/>
        <v>5.5</v>
      </c>
      <c r="AJ47">
        <f>IF(ISNUMBER(VLOOKUP(A47,'Huntly A2B service oaout'!A:E,5,FALSE)), VLOOKUP(A47,'Huntly A2B service oaout'!A:E,5,FALSE), VLOOKUP(A47,'Huntly A2B service oaout'!A:E,2,FALSE))</f>
        <v>27</v>
      </c>
      <c r="AK47" t="str">
        <f>IF(ISNUMBER(VLOOKUP(A47,'M for Moray - Buckie oaout'!A:E,5,FALSE)), VLOOKUP(A47,'M for Moray - Buckie oaout'!A:E,5,FALSE), VLOOKUP(A47,'M for Moray - Buckie oaout'!A:E,2,FALSE))</f>
        <v xml:space="preserve"> not possible</v>
      </c>
      <c r="AL47">
        <f>IF(ISNUMBER(VLOOKUP(A47,'M for Moray - Forres oaout'!A:E,5,FALSE)), VLOOKUP(A47,'M for Moray - Forres oaout'!A:E,5,FALSE), VLOOKUP(A47,'M for Moray - Forres oaout'!A:E,2,FALSE))</f>
        <v>23</v>
      </c>
      <c r="AM47">
        <f>IF(ISNUMBER(VLOOKUP(A47,'M for Moray - Keith oaout'!A:E,5,FALSE)), VLOOKUP(A47,'M for Moray - Keith oaout'!A:E,5,FALSE), VLOOKUP(A47,'M for Moray - Keith oaout'!A:E,2,FALSE))</f>
        <v>16</v>
      </c>
      <c r="AN47">
        <f>IF(ISNUMBER(VLOOKUP(A47,'M for Moray - Speyside oaout'!A:E,5,FALSE)), VLOOKUP(A47,'M for Moray - Speyside oaout'!A:E,5,FALSE), VLOOKUP(A47,'M for Moray - Speyside oaout'!A:E,2,FALSE))</f>
        <v>19</v>
      </c>
      <c r="AO47">
        <f>IF(ISNUMBER(VLOOKUP(A47,'M for Moray - Elgin oaout'!A:E,5,FALSE)), VLOOKUP(A47,'M for Moray - Elgin oaout'!A:E,5,FALSE), VLOOKUP(A47,'M for Moray - Elgin oaout'!A:E,2,FALSE))</f>
        <v>6</v>
      </c>
      <c r="AP47" t="str">
        <f>IF(ISNUMBER(VLOOKUP(A47,'Banffshire Partnership oaout'!A:E,5,FALSE)), VLOOKUP(A47,'Banffshire Partnership oaout'!A:E,5,FALSE), VLOOKUP(A47,'Banffshire Partnership oaout'!A:E,2,FALSE))</f>
        <v xml:space="preserve"> N/A</v>
      </c>
      <c r="AR47">
        <f>IF(ISNUMBER(VLOOKUP(A47,'Huntly A2B service oawut'!A:E,5,FALSE)), VLOOKUP(A47,'Huntly A2B service oawut'!A:E,5,FALSE), 1000)</f>
        <v>1000</v>
      </c>
      <c r="AS47">
        <f>IF(ISNUMBER(VLOOKUP(A47,'M for Moray - Buckie oawut'!A:E,5,FALSE)), VLOOKUP(A47,'M for Moray - Buckie oawut'!A:E,5,FALSE), 1000)</f>
        <v>1000</v>
      </c>
      <c r="AT47">
        <f>IF(ISNUMBER(VLOOKUP(A47,'M for Moray - Forres oawut'!A:E,5,FALSE)), VLOOKUP(A47,'M for Moray - Forres oawut'!A:E,5,FALSE), 1000)</f>
        <v>1000</v>
      </c>
      <c r="AU47">
        <f>IF(ISNUMBER(VLOOKUP(A47,'M for Moray - Keith oawut'!A:E,5,FALSE)), VLOOKUP(A47,'M for Moray - Keith oawut'!A:E,5,FALSE), 1000)</f>
        <v>1000</v>
      </c>
      <c r="AV47">
        <f>IF(ISNUMBER(VLOOKUP(A47,'M for Moray - Speyside oawut'!A:E,5,FALSE)), VLOOKUP(A47,'M for Moray - Speyside oawut'!A:E,5,FALSE), 1000)</f>
        <v>1000</v>
      </c>
      <c r="AW47">
        <f>IF(ISNUMBER(VLOOKUP(A47,'M for Moray - Elgin oawut'!A:E,5,FALSE)), VLOOKUP(A47,'M for Moray - Elgin oawut'!A:E,5,FALSE), 1000)</f>
        <v>1000</v>
      </c>
      <c r="AX47">
        <f>IF(ISNUMBER(VLOOKUP(A47,'Banffshire Partnership oawut'!A:E,5,FALSE)), VLOOKUP(A47,'Banffshire Partnership oawut'!A:E,5,FALSE), 1000)</f>
        <v>40.5</v>
      </c>
      <c r="AZ47">
        <f>IF(ISNUMBER(VLOOKUP(A47,'Huntly A2B service ot'!A:E,4,FALSE)), VLOOKUP(A47,'Huntly A2B service ot'!A:E,4,FALSE), 0)</f>
        <v>4.5</v>
      </c>
      <c r="BA47">
        <f>IF(ISNUMBER(VLOOKUP(A47,'M for Moray - Buckie ot'!A:E,4,FALSE)), VLOOKUP(A47,'M for Moray - Buckie ot'!A:E,4,FALSE), 0)</f>
        <v>0</v>
      </c>
      <c r="BB47">
        <f>IF(ISNUMBER(VLOOKUP(A47,'M for Moray - Forres ot'!A:E,4,FALSE)), VLOOKUP(A47,'M for Moray - Forres ot'!A:E,4,FALSE), 0)</f>
        <v>4.5</v>
      </c>
      <c r="BC47">
        <f>IF(ISNUMBER(VLOOKUP(A47,'M for Moray - Keith ot'!A:E,4,FALSE)), VLOOKUP(A47,'M for Moray - Keith ot'!A:E,4,FALSE), 0)</f>
        <v>4.5</v>
      </c>
      <c r="BD47">
        <f>IF(ISNUMBER(VLOOKUP(A47,'M for Moray - Speyside ot'!A:E,4,FALSE)), VLOOKUP(A47,'M for Moray - Speyside ot'!A:E,4,FALSE), 0)</f>
        <v>4.5</v>
      </c>
      <c r="BE47">
        <f>IF(ISNUMBER(VLOOKUP(A47,'M for Moray - Elgin ot'!A:E,4,FALSE)), VLOOKUP(A47,'M for Moray - Elgin ot'!A:E,4,FALSE), 0)</f>
        <v>4.5</v>
      </c>
      <c r="BF47">
        <f>IF(ISNUMBER(VLOOKUP(A47,'Banffshire Partnership ot'!A:E,4,FALSE)), VLOOKUP(A47,'Banffshire Partnership ot'!A:E,4,FALSE), 0)</f>
        <v>0</v>
      </c>
      <c r="BI47">
        <f>IF(ISNUMBER(VLOOKUP(A47,'Huntly A2B service oaout'!A:E,3,FALSE)), VLOOKUP(A47,'Huntly A2B service oaout'!A:E,3,FALSE), VLOOKUP(A47,'Huntly A2B service oaout'!A:E,2,FALSE))</f>
        <v>15.5</v>
      </c>
      <c r="BJ47" t="str">
        <f>IF(ISNUMBER(VLOOKUP(A47,'M for Moray - Buckie oaout'!A:E,3,FALSE)), VLOOKUP(A47,'M for Moray - Buckie oaout'!A:E,3,FALSE), VLOOKUP(A47,'M for Moray - Buckie oaout'!A:E,2,FALSE))</f>
        <v xml:space="preserve"> not possible</v>
      </c>
      <c r="BK47">
        <f>IF(ISNUMBER(VLOOKUP(A47,'M for Moray - Forres oaout'!A:E,3,FALSE)), VLOOKUP(A47,'M for Moray - Forres oaout'!A:E,3,FALSE), VLOOKUP(A47,'M for Moray - Forres oaout'!A:E,2,FALSE))</f>
        <v>17.600000000000001</v>
      </c>
      <c r="BL47">
        <f>IF(ISNUMBER(VLOOKUP(A47,'M for Moray - Keith oaout'!A:E,3,FALSE)), VLOOKUP(A47,'M for Moray - Keith oaout'!A:E,3,FALSE), VLOOKUP(A47,'M for Moray - Keith oaout'!A:E,2,FALSE))</f>
        <v>9.1</v>
      </c>
      <c r="BM47">
        <f>IF(ISNUMBER(VLOOKUP(A47,'M for Moray - Speyside oaout'!A:E,3,FALSE)), VLOOKUP(A47,'M for Moray - Speyside oaout'!A:E,3,FALSE), VLOOKUP(A47,'M for Moray - Speyside oaout'!A:E,2,FALSE))</f>
        <v>11.1</v>
      </c>
      <c r="BN47">
        <f>IF(ISNUMBER(VLOOKUP(A47,'M for Moray - Elgin oaout'!A:E,3,FALSE)), VLOOKUP(A47,'M for Moray - Elgin oaout'!A:E,3,FALSE), VLOOKUP(A47,'M for Moray - Elgin oaout'!A:E,2,FALSE))</f>
        <v>5.9</v>
      </c>
      <c r="BO47" t="str">
        <f>IF(ISNUMBER(VLOOKUP(A47,'Banffshire Partnership oaout'!A:E,3,FALSE)), VLOOKUP(A47,'Banffshire Partnership oaout'!A:E,3,FALSE), VLOOKUP(A47,'Banffshire Partnership oaout'!A:E,2,FALSE))</f>
        <v xml:space="preserve"> N/A</v>
      </c>
      <c r="BQ47" t="str">
        <f>IF(ISNUMBER(VLOOKUP(A47,'Huntly A2B service oawut'!A:E,3,FALSE)), VLOOKUP(A47,'Huntly A2B service oawut'!A:E,3,FALSE), VLOOKUP(A47,'Huntly A2B service oawut'!A:E,2,FALSE))</f>
        <v xml:space="preserve"> N/A</v>
      </c>
      <c r="BR47" t="str">
        <f>IF(ISNUMBER(VLOOKUP(A47,'M for Moray - Buckie oawut'!A:E,3,FALSE)), VLOOKUP(A47,'M for Moray - Buckie oawut'!A:E,3,FALSE), VLOOKUP(A47,'M for Moray - Buckie oawut'!A:E,2,FALSE))</f>
        <v xml:space="preserve"> N/A</v>
      </c>
      <c r="BS47" t="str">
        <f>IF(ISNUMBER(VLOOKUP(A47,'M for Moray - Forres oawut'!A:E,3,FALSE)), VLOOKUP(A47,'M for Moray - Forres oawut'!A:E,3,FALSE), VLOOKUP(A47,'M for Moray - Forres oawut'!A:E,2,FALSE))</f>
        <v xml:space="preserve"> N/A</v>
      </c>
      <c r="BT47" t="str">
        <f>IF(ISNUMBER(VLOOKUP(A47,'M for Moray - Keith oawut'!A:E,3,FALSE)), VLOOKUP(A47,'M for Moray - Keith oawut'!A:E,3,FALSE), VLOOKUP(A47,'M for Moray - Keith oawut'!A:E,2,FALSE))</f>
        <v xml:space="preserve"> N/A</v>
      </c>
      <c r="BU47" t="str">
        <f>IF(ISNUMBER(VLOOKUP(A47,'M for Moray - Speyside oawut'!A:E,3,FALSE)), VLOOKUP(A47,'M for Moray - Speyside oawut'!A:E,3,FALSE), VLOOKUP(A47,'M for Moray - Speyside oawut'!A:E,2,FALSE))</f>
        <v xml:space="preserve"> N/A</v>
      </c>
      <c r="BV47" t="str">
        <f>IF(ISNUMBER(VLOOKUP(A47,'M for Moray - Elgin oawut'!A:E,3,FALSE)), VLOOKUP(A47,'M for Moray - Elgin oawut'!A:E,3,FALSE), VLOOKUP(A47,'M for Moray - Elgin oawut'!A:E,2,FALSE))</f>
        <v xml:space="preserve"> N/A</v>
      </c>
      <c r="BW47">
        <f>IF(ISNUMBER(VLOOKUP(A47,'Banffshire Partnership oawut'!A:E,3,FALSE)), VLOOKUP(A47,'Banffshire Partnership oawut'!A:E,3,FALSE), VLOOKUP(A47,'Banffshire Partnership oawut'!A:E,2,FALSE))</f>
        <v>20.5</v>
      </c>
      <c r="BZ47">
        <f>IF(ISNUMBER(VLOOKUP(A47,'Huntly A2B service ot'!A:E,3,FALSE)), VLOOKUP(A47,'Huntly A2B service ot'!A:E,3,FALSE), VLOOKUP(A47,'Huntly A2B service ot'!A:E,2,FALSE))</f>
        <v>30</v>
      </c>
      <c r="CA47" t="str">
        <f>IF(ISNUMBER(VLOOKUP(A47,'M for Moray - Buckie ot'!A:E,3,FALSE)), VLOOKUP(A47,'M for Moray - Buckie ot'!A:E,3,FALSE), VLOOKUP(A47,'M for Moray - Buckie ot'!A:E,2,FALSE))</f>
        <v xml:space="preserve"> not possible</v>
      </c>
      <c r="CB47">
        <f>IF(ISNUMBER(VLOOKUP(A47,'M for Moray - Forres ot'!A:E,3,FALSE)), VLOOKUP(A47,'M for Moray - Forres ot'!A:E,3,FALSE), VLOOKUP(A47,'M for Moray - Forres ot'!A:E,2,FALSE))</f>
        <v>30</v>
      </c>
      <c r="CC47">
        <f>IF(ISNUMBER(VLOOKUP(A47,'M for Moray - Keith ot'!A:E,3,FALSE)), VLOOKUP(A47,'M for Moray - Keith ot'!A:E,3,FALSE), VLOOKUP(A47,'M for Moray - Keith ot'!A:E,2,FALSE))</f>
        <v>30</v>
      </c>
      <c r="CD47">
        <f>IF(ISNUMBER(VLOOKUP(A47,'M for Moray - Speyside ot'!A:E,3,FALSE)), VLOOKUP(A47,'M for Moray - Speyside ot'!A:E,3,FALSE), VLOOKUP(A47,'M for Moray - Speyside ot'!A:E,2,FALSE))</f>
        <v>30</v>
      </c>
      <c r="CE47">
        <f>IF(ISNUMBER(VLOOKUP(A47,'M for Moray - Elgin ot'!A:E,3,FALSE)), VLOOKUP(A47,'M for Moray - Elgin ot'!A:E,3,FALSE), VLOOKUP(A47,'M for Moray - Elgin ot'!A:E,2,FALSE))</f>
        <v>30</v>
      </c>
      <c r="CF47">
        <f>IF(ISNUMBER(VLOOKUP(A47,'Banffshire Partnership ot'!A:E,3,FALSE)), VLOOKUP(A47,'Banffshire Partnership ot'!A:E,3,FALSE), VLOOKUP(A47,'Banffshire Partnership ot'!A:E,2,FALSE))</f>
        <v>0</v>
      </c>
    </row>
    <row r="48" spans="1:84">
      <c r="A48" t="s">
        <v>306</v>
      </c>
      <c r="B48" t="str">
        <f t="shared" si="28"/>
        <v>M for Moray - Elgin service</v>
      </c>
      <c r="C48">
        <f t="shared" si="29"/>
        <v>7.1</v>
      </c>
      <c r="D48">
        <f t="shared" si="30"/>
        <v>7</v>
      </c>
      <c r="E48">
        <f t="shared" si="31"/>
        <v>4.5</v>
      </c>
      <c r="F48">
        <f t="shared" si="32"/>
        <v>6.8</v>
      </c>
      <c r="G48" s="18">
        <f t="shared" si="33"/>
        <v>0.5</v>
      </c>
      <c r="H48">
        <f t="shared" si="6"/>
        <v>13.6</v>
      </c>
      <c r="I48">
        <v>16.7</v>
      </c>
      <c r="J48">
        <f t="shared" si="7"/>
        <v>32.46</v>
      </c>
      <c r="K48">
        <f t="shared" si="8"/>
        <v>18.600000000000001</v>
      </c>
      <c r="L48">
        <f t="shared" si="9"/>
        <v>1</v>
      </c>
      <c r="M48">
        <f t="shared" si="10"/>
        <v>1</v>
      </c>
      <c r="N48">
        <f t="shared" si="11"/>
        <v>13.86</v>
      </c>
      <c r="O48">
        <f t="shared" si="12"/>
        <v>13.86</v>
      </c>
      <c r="P48">
        <f t="shared" si="13"/>
        <v>11.5</v>
      </c>
      <c r="Q48">
        <f t="shared" si="14"/>
        <v>11.5</v>
      </c>
      <c r="S48">
        <f t="shared" si="15"/>
        <v>30.5</v>
      </c>
      <c r="T48">
        <f t="shared" si="16"/>
        <v>1007.1</v>
      </c>
      <c r="U48">
        <f t="shared" si="17"/>
        <v>34.6</v>
      </c>
      <c r="V48">
        <f t="shared" si="18"/>
        <v>26.6</v>
      </c>
      <c r="W48">
        <f t="shared" si="19"/>
        <v>28.6</v>
      </c>
      <c r="X48">
        <f t="shared" si="20"/>
        <v>18.600000000000001</v>
      </c>
      <c r="Y48">
        <f t="shared" si="21"/>
        <v>44.75</v>
      </c>
      <c r="AA48">
        <v>0</v>
      </c>
      <c r="AB48">
        <f t="shared" si="34"/>
        <v>7.1</v>
      </c>
      <c r="AC48">
        <f t="shared" si="35"/>
        <v>7.1</v>
      </c>
      <c r="AD48">
        <f t="shared" si="36"/>
        <v>7.1</v>
      </c>
      <c r="AE48">
        <f t="shared" si="37"/>
        <v>7.1</v>
      </c>
      <c r="AF48">
        <f t="shared" si="38"/>
        <v>7.1</v>
      </c>
      <c r="AG48">
        <f t="shared" si="39"/>
        <v>5.5</v>
      </c>
      <c r="AJ48">
        <f>IF(ISNUMBER(VLOOKUP(A48,'Huntly A2B service oaout'!A:E,5,FALSE)), VLOOKUP(A48,'Huntly A2B service oaout'!A:E,5,FALSE), VLOOKUP(A48,'Huntly A2B service oaout'!A:E,2,FALSE))</f>
        <v>26</v>
      </c>
      <c r="AK48" t="str">
        <f>IF(ISNUMBER(VLOOKUP(A48,'M for Moray - Buckie oaout'!A:E,5,FALSE)), VLOOKUP(A48,'M for Moray - Buckie oaout'!A:E,5,FALSE), VLOOKUP(A48,'M for Moray - Buckie oaout'!A:E,2,FALSE))</f>
        <v xml:space="preserve"> not possible</v>
      </c>
      <c r="AL48">
        <f>IF(ISNUMBER(VLOOKUP(A48,'M for Moray - Forres oaout'!A:E,5,FALSE)), VLOOKUP(A48,'M for Moray - Forres oaout'!A:E,5,FALSE), VLOOKUP(A48,'M for Moray - Forres oaout'!A:E,2,FALSE))</f>
        <v>23</v>
      </c>
      <c r="AM48">
        <f>IF(ISNUMBER(VLOOKUP(A48,'M for Moray - Keith oaout'!A:E,5,FALSE)), VLOOKUP(A48,'M for Moray - Keith oaout'!A:E,5,FALSE), VLOOKUP(A48,'M for Moray - Keith oaout'!A:E,2,FALSE))</f>
        <v>15</v>
      </c>
      <c r="AN48">
        <f>IF(ISNUMBER(VLOOKUP(A48,'M for Moray - Speyside oaout'!A:E,5,FALSE)), VLOOKUP(A48,'M for Moray - Speyside oaout'!A:E,5,FALSE), VLOOKUP(A48,'M for Moray - Speyside oaout'!A:E,2,FALSE))</f>
        <v>17</v>
      </c>
      <c r="AO48">
        <f>IF(ISNUMBER(VLOOKUP(A48,'M for Moray - Elgin oaout'!A:E,5,FALSE)), VLOOKUP(A48,'M for Moray - Elgin oaout'!A:E,5,FALSE), VLOOKUP(A48,'M for Moray - Elgin oaout'!A:E,2,FALSE))</f>
        <v>7</v>
      </c>
      <c r="AP48" t="str">
        <f>IF(ISNUMBER(VLOOKUP(A48,'Banffshire Partnership oaout'!A:E,5,FALSE)), VLOOKUP(A48,'Banffshire Partnership oaout'!A:E,5,FALSE), VLOOKUP(A48,'Banffshire Partnership oaout'!A:E,2,FALSE))</f>
        <v xml:space="preserve"> N/A</v>
      </c>
      <c r="AR48">
        <f>IF(ISNUMBER(VLOOKUP(A48,'Huntly A2B service oawut'!A:E,5,FALSE)), VLOOKUP(A48,'Huntly A2B service oawut'!A:E,5,FALSE), 1000)</f>
        <v>1000</v>
      </c>
      <c r="AS48">
        <f>IF(ISNUMBER(VLOOKUP(A48,'M for Moray - Buckie oawut'!A:E,5,FALSE)), VLOOKUP(A48,'M for Moray - Buckie oawut'!A:E,5,FALSE), 1000)</f>
        <v>1000</v>
      </c>
      <c r="AT48">
        <f>IF(ISNUMBER(VLOOKUP(A48,'M for Moray - Forres oawut'!A:E,5,FALSE)), VLOOKUP(A48,'M for Moray - Forres oawut'!A:E,5,FALSE), 1000)</f>
        <v>1000</v>
      </c>
      <c r="AU48">
        <f>IF(ISNUMBER(VLOOKUP(A48,'M for Moray - Keith oawut'!A:E,5,FALSE)), VLOOKUP(A48,'M for Moray - Keith oawut'!A:E,5,FALSE), 1000)</f>
        <v>1000</v>
      </c>
      <c r="AV48">
        <f>IF(ISNUMBER(VLOOKUP(A48,'M for Moray - Speyside oawut'!A:E,5,FALSE)), VLOOKUP(A48,'M for Moray - Speyside oawut'!A:E,5,FALSE), 1000)</f>
        <v>1000</v>
      </c>
      <c r="AW48">
        <f>IF(ISNUMBER(VLOOKUP(A48,'M for Moray - Elgin oawut'!A:E,5,FALSE)), VLOOKUP(A48,'M for Moray - Elgin oawut'!A:E,5,FALSE), 1000)</f>
        <v>1000</v>
      </c>
      <c r="AX48">
        <f>IF(ISNUMBER(VLOOKUP(A48,'Banffshire Partnership oawut'!A:E,5,FALSE)), VLOOKUP(A48,'Banffshire Partnership oawut'!A:E,5,FALSE), 1000)</f>
        <v>39.25</v>
      </c>
      <c r="AZ48">
        <f>IF(ISNUMBER(VLOOKUP(A48,'Huntly A2B service ot'!A:E,4,FALSE)), VLOOKUP(A48,'Huntly A2B service ot'!A:E,4,FALSE), 0)</f>
        <v>4.5</v>
      </c>
      <c r="BA48">
        <f>IF(ISNUMBER(VLOOKUP(A48,'M for Moray - Buckie ot'!A:E,4,FALSE)), VLOOKUP(A48,'M for Moray - Buckie ot'!A:E,4,FALSE), 0)</f>
        <v>0</v>
      </c>
      <c r="BB48">
        <f>IF(ISNUMBER(VLOOKUP(A48,'M for Moray - Forres ot'!A:E,4,FALSE)), VLOOKUP(A48,'M for Moray - Forres ot'!A:E,4,FALSE), 0)</f>
        <v>4.5</v>
      </c>
      <c r="BC48">
        <f>IF(ISNUMBER(VLOOKUP(A48,'M for Moray - Keith ot'!A:E,4,FALSE)), VLOOKUP(A48,'M for Moray - Keith ot'!A:E,4,FALSE), 0)</f>
        <v>4.5</v>
      </c>
      <c r="BD48">
        <f>IF(ISNUMBER(VLOOKUP(A48,'M for Moray - Speyside ot'!A:E,4,FALSE)), VLOOKUP(A48,'M for Moray - Speyside ot'!A:E,4,FALSE), 0)</f>
        <v>4.5</v>
      </c>
      <c r="BE48">
        <f>IF(ISNUMBER(VLOOKUP(A48,'M for Moray - Elgin ot'!A:E,4,FALSE)), VLOOKUP(A48,'M for Moray - Elgin ot'!A:E,4,FALSE), 0)</f>
        <v>4.5</v>
      </c>
      <c r="BF48">
        <f>IF(ISNUMBER(VLOOKUP(A48,'Banffshire Partnership ot'!A:E,4,FALSE)), VLOOKUP(A48,'Banffshire Partnership ot'!A:E,4,FALSE), 0)</f>
        <v>0</v>
      </c>
      <c r="BI48">
        <f>IF(ISNUMBER(VLOOKUP(A48,'Huntly A2B service oaout'!A:E,3,FALSE)), VLOOKUP(A48,'Huntly A2B service oaout'!A:E,3,FALSE), VLOOKUP(A48,'Huntly A2B service oaout'!A:E,2,FALSE))</f>
        <v>15.5</v>
      </c>
      <c r="BJ48" t="str">
        <f>IF(ISNUMBER(VLOOKUP(A48,'M for Moray - Buckie oaout'!A:E,3,FALSE)), VLOOKUP(A48,'M for Moray - Buckie oaout'!A:E,3,FALSE), VLOOKUP(A48,'M for Moray - Buckie oaout'!A:E,2,FALSE))</f>
        <v xml:space="preserve"> not possible</v>
      </c>
      <c r="BK48">
        <f>IF(ISNUMBER(VLOOKUP(A48,'M for Moray - Forres oaout'!A:E,3,FALSE)), VLOOKUP(A48,'M for Moray - Forres oaout'!A:E,3,FALSE), VLOOKUP(A48,'M for Moray - Forres oaout'!A:E,2,FALSE))</f>
        <v>17.8</v>
      </c>
      <c r="BL48">
        <f>IF(ISNUMBER(VLOOKUP(A48,'M for Moray - Keith oaout'!A:E,3,FALSE)), VLOOKUP(A48,'M for Moray - Keith oaout'!A:E,3,FALSE), VLOOKUP(A48,'M for Moray - Keith oaout'!A:E,2,FALSE))</f>
        <v>9.1</v>
      </c>
      <c r="BM48">
        <f>IF(ISNUMBER(VLOOKUP(A48,'M for Moray - Speyside oaout'!A:E,3,FALSE)), VLOOKUP(A48,'M for Moray - Speyside oaout'!A:E,3,FALSE), VLOOKUP(A48,'M for Moray - Speyside oaout'!A:E,2,FALSE))</f>
        <v>9.6999999999999993</v>
      </c>
      <c r="BN48">
        <f>IF(ISNUMBER(VLOOKUP(A48,'M for Moray - Elgin oaout'!A:E,3,FALSE)), VLOOKUP(A48,'M for Moray - Elgin oaout'!A:E,3,FALSE), VLOOKUP(A48,'M for Moray - Elgin oaout'!A:E,2,FALSE))</f>
        <v>6.8</v>
      </c>
      <c r="BO48" t="str">
        <f>IF(ISNUMBER(VLOOKUP(A48,'Banffshire Partnership oaout'!A:E,3,FALSE)), VLOOKUP(A48,'Banffshire Partnership oaout'!A:E,3,FALSE), VLOOKUP(A48,'Banffshire Partnership oaout'!A:E,2,FALSE))</f>
        <v xml:space="preserve"> N/A</v>
      </c>
      <c r="BQ48" t="str">
        <f>IF(ISNUMBER(VLOOKUP(A48,'Huntly A2B service oawut'!A:E,3,FALSE)), VLOOKUP(A48,'Huntly A2B service oawut'!A:E,3,FALSE), VLOOKUP(A48,'Huntly A2B service oawut'!A:E,2,FALSE))</f>
        <v xml:space="preserve"> N/A</v>
      </c>
      <c r="BR48" t="str">
        <f>IF(ISNUMBER(VLOOKUP(A48,'M for Moray - Buckie oawut'!A:E,3,FALSE)), VLOOKUP(A48,'M for Moray - Buckie oawut'!A:E,3,FALSE), VLOOKUP(A48,'M for Moray - Buckie oawut'!A:E,2,FALSE))</f>
        <v xml:space="preserve"> N/A</v>
      </c>
      <c r="BS48" t="str">
        <f>IF(ISNUMBER(VLOOKUP(A48,'M for Moray - Forres oawut'!A:E,3,FALSE)), VLOOKUP(A48,'M for Moray - Forres oawut'!A:E,3,FALSE), VLOOKUP(A48,'M for Moray - Forres oawut'!A:E,2,FALSE))</f>
        <v xml:space="preserve"> N/A</v>
      </c>
      <c r="BT48" t="str">
        <f>IF(ISNUMBER(VLOOKUP(A48,'M for Moray - Keith oawut'!A:E,3,FALSE)), VLOOKUP(A48,'M for Moray - Keith oawut'!A:E,3,FALSE), VLOOKUP(A48,'M for Moray - Keith oawut'!A:E,2,FALSE))</f>
        <v xml:space="preserve"> N/A</v>
      </c>
      <c r="BU48" t="str">
        <f>IF(ISNUMBER(VLOOKUP(A48,'M for Moray - Speyside oawut'!A:E,3,FALSE)), VLOOKUP(A48,'M for Moray - Speyside oawut'!A:E,3,FALSE), VLOOKUP(A48,'M for Moray - Speyside oawut'!A:E,2,FALSE))</f>
        <v xml:space="preserve"> N/A</v>
      </c>
      <c r="BV48" t="str">
        <f>IF(ISNUMBER(VLOOKUP(A48,'M for Moray - Elgin oawut'!A:E,3,FALSE)), VLOOKUP(A48,'M for Moray - Elgin oawut'!A:E,3,FALSE), VLOOKUP(A48,'M for Moray - Elgin oawut'!A:E,2,FALSE))</f>
        <v xml:space="preserve"> N/A</v>
      </c>
      <c r="BW48">
        <f>IF(ISNUMBER(VLOOKUP(A48,'Banffshire Partnership oawut'!A:E,3,FALSE)), VLOOKUP(A48,'Banffshire Partnership oawut'!A:E,3,FALSE), VLOOKUP(A48,'Banffshire Partnership oawut'!A:E,2,FALSE))</f>
        <v>20.5</v>
      </c>
      <c r="BZ48">
        <f>IF(ISNUMBER(VLOOKUP(A48,'Huntly A2B service ot'!A:E,3,FALSE)), VLOOKUP(A48,'Huntly A2B service ot'!A:E,3,FALSE), VLOOKUP(A48,'Huntly A2B service ot'!A:E,2,FALSE))</f>
        <v>30</v>
      </c>
      <c r="CA48" t="str">
        <f>IF(ISNUMBER(VLOOKUP(A48,'M for Moray - Buckie ot'!A:E,3,FALSE)), VLOOKUP(A48,'M for Moray - Buckie ot'!A:E,3,FALSE), VLOOKUP(A48,'M for Moray - Buckie ot'!A:E,2,FALSE))</f>
        <v xml:space="preserve"> not possible</v>
      </c>
      <c r="CB48">
        <f>IF(ISNUMBER(VLOOKUP(A48,'M for Moray - Forres ot'!A:E,3,FALSE)), VLOOKUP(A48,'M for Moray - Forres ot'!A:E,3,FALSE), VLOOKUP(A48,'M for Moray - Forres ot'!A:E,2,FALSE))</f>
        <v>30</v>
      </c>
      <c r="CC48">
        <f>IF(ISNUMBER(VLOOKUP(A48,'M for Moray - Keith ot'!A:E,3,FALSE)), VLOOKUP(A48,'M for Moray - Keith ot'!A:E,3,FALSE), VLOOKUP(A48,'M for Moray - Keith ot'!A:E,2,FALSE))</f>
        <v>30</v>
      </c>
      <c r="CD48">
        <f>IF(ISNUMBER(VLOOKUP(A48,'M for Moray - Speyside ot'!A:E,3,FALSE)), VLOOKUP(A48,'M for Moray - Speyside ot'!A:E,3,FALSE), VLOOKUP(A48,'M for Moray - Speyside ot'!A:E,2,FALSE))</f>
        <v>30</v>
      </c>
      <c r="CE48">
        <f>IF(ISNUMBER(VLOOKUP(A48,'M for Moray - Elgin ot'!A:E,3,FALSE)), VLOOKUP(A48,'M for Moray - Elgin ot'!A:E,3,FALSE), VLOOKUP(A48,'M for Moray - Elgin ot'!A:E,2,FALSE))</f>
        <v>30</v>
      </c>
      <c r="CF48">
        <f>IF(ISNUMBER(VLOOKUP(A48,'Banffshire Partnership ot'!A:E,3,FALSE)), VLOOKUP(A48,'Banffshire Partnership ot'!A:E,3,FALSE), VLOOKUP(A48,'Banffshire Partnership ot'!A:E,2,FALSE))</f>
        <v>0</v>
      </c>
    </row>
    <row r="49" spans="1:84">
      <c r="A49" t="s">
        <v>307</v>
      </c>
      <c r="B49" t="str">
        <f t="shared" si="28"/>
        <v>M for Moray - Elgin service</v>
      </c>
      <c r="C49">
        <f t="shared" si="29"/>
        <v>7.1</v>
      </c>
      <c r="D49">
        <f t="shared" si="30"/>
        <v>7</v>
      </c>
      <c r="E49">
        <f t="shared" si="31"/>
        <v>4.5</v>
      </c>
      <c r="F49">
        <f t="shared" si="32"/>
        <v>6.8</v>
      </c>
      <c r="G49" s="18">
        <f t="shared" si="33"/>
        <v>0.5</v>
      </c>
      <c r="H49">
        <f t="shared" si="6"/>
        <v>13.6</v>
      </c>
      <c r="I49">
        <v>16.7</v>
      </c>
      <c r="J49">
        <f t="shared" si="7"/>
        <v>32.46</v>
      </c>
      <c r="K49">
        <f t="shared" si="8"/>
        <v>18.600000000000001</v>
      </c>
      <c r="L49">
        <f t="shared" si="9"/>
        <v>1</v>
      </c>
      <c r="M49">
        <f t="shared" si="10"/>
        <v>1</v>
      </c>
      <c r="N49">
        <f t="shared" si="11"/>
        <v>13.86</v>
      </c>
      <c r="O49">
        <f t="shared" si="12"/>
        <v>13.86</v>
      </c>
      <c r="P49">
        <f t="shared" si="13"/>
        <v>11.5</v>
      </c>
      <c r="Q49">
        <f t="shared" si="14"/>
        <v>11.5</v>
      </c>
      <c r="S49">
        <f t="shared" si="15"/>
        <v>30.5</v>
      </c>
      <c r="T49">
        <f t="shared" si="16"/>
        <v>20.6</v>
      </c>
      <c r="U49">
        <f t="shared" si="17"/>
        <v>34.6</v>
      </c>
      <c r="V49">
        <f t="shared" si="18"/>
        <v>26.6</v>
      </c>
      <c r="W49">
        <f t="shared" si="19"/>
        <v>28.6</v>
      </c>
      <c r="X49">
        <f t="shared" si="20"/>
        <v>18.600000000000001</v>
      </c>
      <c r="Y49">
        <f t="shared" si="21"/>
        <v>44.75</v>
      </c>
      <c r="AA49">
        <v>0</v>
      </c>
      <c r="AB49">
        <f t="shared" si="34"/>
        <v>7.1</v>
      </c>
      <c r="AC49">
        <f t="shared" si="35"/>
        <v>7.1</v>
      </c>
      <c r="AD49">
        <f t="shared" si="36"/>
        <v>7.1</v>
      </c>
      <c r="AE49">
        <f t="shared" si="37"/>
        <v>7.1</v>
      </c>
      <c r="AF49">
        <f t="shared" si="38"/>
        <v>7.1</v>
      </c>
      <c r="AG49">
        <f t="shared" si="39"/>
        <v>5.5</v>
      </c>
      <c r="AJ49">
        <f>IF(ISNUMBER(VLOOKUP(A49,'Huntly A2B service oaout'!A:E,5,FALSE)), VLOOKUP(A49,'Huntly A2B service oaout'!A:E,5,FALSE), VLOOKUP(A49,'Huntly A2B service oaout'!A:E,2,FALSE))</f>
        <v>26</v>
      </c>
      <c r="AK49">
        <f>IF(ISNUMBER(VLOOKUP(A49,'M for Moray - Buckie oaout'!A:E,5,FALSE)), VLOOKUP(A49,'M for Moray - Buckie oaout'!A:E,5,FALSE), VLOOKUP(A49,'M for Moray - Buckie oaout'!A:E,2,FALSE))</f>
        <v>9</v>
      </c>
      <c r="AL49">
        <f>IF(ISNUMBER(VLOOKUP(A49,'M for Moray - Forres oaout'!A:E,5,FALSE)), VLOOKUP(A49,'M for Moray - Forres oaout'!A:E,5,FALSE), VLOOKUP(A49,'M for Moray - Forres oaout'!A:E,2,FALSE))</f>
        <v>23</v>
      </c>
      <c r="AM49">
        <f>IF(ISNUMBER(VLOOKUP(A49,'M for Moray - Keith oaout'!A:E,5,FALSE)), VLOOKUP(A49,'M for Moray - Keith oaout'!A:E,5,FALSE), VLOOKUP(A49,'M for Moray - Keith oaout'!A:E,2,FALSE))</f>
        <v>15</v>
      </c>
      <c r="AN49">
        <f>IF(ISNUMBER(VLOOKUP(A49,'M for Moray - Speyside oaout'!A:E,5,FALSE)), VLOOKUP(A49,'M for Moray - Speyside oaout'!A:E,5,FALSE), VLOOKUP(A49,'M for Moray - Speyside oaout'!A:E,2,FALSE))</f>
        <v>17</v>
      </c>
      <c r="AO49">
        <f>IF(ISNUMBER(VLOOKUP(A49,'M for Moray - Elgin oaout'!A:E,5,FALSE)), VLOOKUP(A49,'M for Moray - Elgin oaout'!A:E,5,FALSE), VLOOKUP(A49,'M for Moray - Elgin oaout'!A:E,2,FALSE))</f>
        <v>7</v>
      </c>
      <c r="AP49" t="str">
        <f>IF(ISNUMBER(VLOOKUP(A49,'Banffshire Partnership oaout'!A:E,5,FALSE)), VLOOKUP(A49,'Banffshire Partnership oaout'!A:E,5,FALSE), VLOOKUP(A49,'Banffshire Partnership oaout'!A:E,2,FALSE))</f>
        <v xml:space="preserve"> N/A</v>
      </c>
      <c r="AR49">
        <f>IF(ISNUMBER(VLOOKUP(A49,'Huntly A2B service oawut'!A:E,5,FALSE)), VLOOKUP(A49,'Huntly A2B service oawut'!A:E,5,FALSE), 1000)</f>
        <v>1000</v>
      </c>
      <c r="AS49">
        <f>IF(ISNUMBER(VLOOKUP(A49,'M for Moray - Buckie oawut'!A:E,5,FALSE)), VLOOKUP(A49,'M for Moray - Buckie oawut'!A:E,5,FALSE), 1000)</f>
        <v>1000</v>
      </c>
      <c r="AT49">
        <f>IF(ISNUMBER(VLOOKUP(A49,'M for Moray - Forres oawut'!A:E,5,FALSE)), VLOOKUP(A49,'M for Moray - Forres oawut'!A:E,5,FALSE), 1000)</f>
        <v>1000</v>
      </c>
      <c r="AU49">
        <f>IF(ISNUMBER(VLOOKUP(A49,'M for Moray - Keith oawut'!A:E,5,FALSE)), VLOOKUP(A49,'M for Moray - Keith oawut'!A:E,5,FALSE), 1000)</f>
        <v>1000</v>
      </c>
      <c r="AV49">
        <f>IF(ISNUMBER(VLOOKUP(A49,'M for Moray - Speyside oawut'!A:E,5,FALSE)), VLOOKUP(A49,'M for Moray - Speyside oawut'!A:E,5,FALSE), 1000)</f>
        <v>1000</v>
      </c>
      <c r="AW49">
        <f>IF(ISNUMBER(VLOOKUP(A49,'M for Moray - Elgin oawut'!A:E,5,FALSE)), VLOOKUP(A49,'M for Moray - Elgin oawut'!A:E,5,FALSE), 1000)</f>
        <v>1000</v>
      </c>
      <c r="AX49">
        <f>IF(ISNUMBER(VLOOKUP(A49,'Banffshire Partnership oawut'!A:E,5,FALSE)), VLOOKUP(A49,'Banffshire Partnership oawut'!A:E,5,FALSE), 1000)</f>
        <v>39.25</v>
      </c>
      <c r="AZ49">
        <f>IF(ISNUMBER(VLOOKUP(A49,'Huntly A2B service ot'!A:E,4,FALSE)), VLOOKUP(A49,'Huntly A2B service ot'!A:E,4,FALSE), 0)</f>
        <v>4.5</v>
      </c>
      <c r="BA49">
        <f>IF(ISNUMBER(VLOOKUP(A49,'M for Moray - Buckie ot'!A:E,4,FALSE)), VLOOKUP(A49,'M for Moray - Buckie ot'!A:E,4,FALSE), 0)</f>
        <v>4.5</v>
      </c>
      <c r="BB49">
        <f>IF(ISNUMBER(VLOOKUP(A49,'M for Moray - Forres ot'!A:E,4,FALSE)), VLOOKUP(A49,'M for Moray - Forres ot'!A:E,4,FALSE), 0)</f>
        <v>4.5</v>
      </c>
      <c r="BC49">
        <f>IF(ISNUMBER(VLOOKUP(A49,'M for Moray - Keith ot'!A:E,4,FALSE)), VLOOKUP(A49,'M for Moray - Keith ot'!A:E,4,FALSE), 0)</f>
        <v>4.5</v>
      </c>
      <c r="BD49">
        <f>IF(ISNUMBER(VLOOKUP(A49,'M for Moray - Speyside ot'!A:E,4,FALSE)), VLOOKUP(A49,'M for Moray - Speyside ot'!A:E,4,FALSE), 0)</f>
        <v>4.5</v>
      </c>
      <c r="BE49">
        <f>IF(ISNUMBER(VLOOKUP(A49,'M for Moray - Elgin ot'!A:E,4,FALSE)), VLOOKUP(A49,'M for Moray - Elgin ot'!A:E,4,FALSE), 0)</f>
        <v>4.5</v>
      </c>
      <c r="BF49">
        <f>IF(ISNUMBER(VLOOKUP(A49,'Banffshire Partnership ot'!A:E,4,FALSE)), VLOOKUP(A49,'Banffshire Partnership ot'!A:E,4,FALSE), 0)</f>
        <v>0</v>
      </c>
      <c r="BI49">
        <f>IF(ISNUMBER(VLOOKUP(A49,'Huntly A2B service oaout'!A:E,3,FALSE)), VLOOKUP(A49,'Huntly A2B service oaout'!A:E,3,FALSE), VLOOKUP(A49,'Huntly A2B service oaout'!A:E,2,FALSE))</f>
        <v>15.5</v>
      </c>
      <c r="BJ49">
        <f>IF(ISNUMBER(VLOOKUP(A49,'M for Moray - Buckie oaout'!A:E,3,FALSE)), VLOOKUP(A49,'M for Moray - Buckie oaout'!A:E,3,FALSE), VLOOKUP(A49,'M for Moray - Buckie oaout'!A:E,2,FALSE))</f>
        <v>8.9</v>
      </c>
      <c r="BK49">
        <f>IF(ISNUMBER(VLOOKUP(A49,'M for Moray - Forres oaout'!A:E,3,FALSE)), VLOOKUP(A49,'M for Moray - Forres oaout'!A:E,3,FALSE), VLOOKUP(A49,'M for Moray - Forres oaout'!A:E,2,FALSE))</f>
        <v>17.8</v>
      </c>
      <c r="BL49">
        <f>IF(ISNUMBER(VLOOKUP(A49,'M for Moray - Keith oaout'!A:E,3,FALSE)), VLOOKUP(A49,'M for Moray - Keith oaout'!A:E,3,FALSE), VLOOKUP(A49,'M for Moray - Keith oaout'!A:E,2,FALSE))</f>
        <v>9.1</v>
      </c>
      <c r="BM49">
        <f>IF(ISNUMBER(VLOOKUP(A49,'M for Moray - Speyside oaout'!A:E,3,FALSE)), VLOOKUP(A49,'M for Moray - Speyside oaout'!A:E,3,FALSE), VLOOKUP(A49,'M for Moray - Speyside oaout'!A:E,2,FALSE))</f>
        <v>9.6999999999999993</v>
      </c>
      <c r="BN49">
        <f>IF(ISNUMBER(VLOOKUP(A49,'M for Moray - Elgin oaout'!A:E,3,FALSE)), VLOOKUP(A49,'M for Moray - Elgin oaout'!A:E,3,FALSE), VLOOKUP(A49,'M for Moray - Elgin oaout'!A:E,2,FALSE))</f>
        <v>6.8</v>
      </c>
      <c r="BO49" t="str">
        <f>IF(ISNUMBER(VLOOKUP(A49,'Banffshire Partnership oaout'!A:E,3,FALSE)), VLOOKUP(A49,'Banffshire Partnership oaout'!A:E,3,FALSE), VLOOKUP(A49,'Banffshire Partnership oaout'!A:E,2,FALSE))</f>
        <v xml:space="preserve"> N/A</v>
      </c>
      <c r="BQ49" t="str">
        <f>IF(ISNUMBER(VLOOKUP(A49,'Huntly A2B service oawut'!A:E,3,FALSE)), VLOOKUP(A49,'Huntly A2B service oawut'!A:E,3,FALSE), VLOOKUP(A49,'Huntly A2B service oawut'!A:E,2,FALSE))</f>
        <v xml:space="preserve"> N/A</v>
      </c>
      <c r="BR49" t="str">
        <f>IF(ISNUMBER(VLOOKUP(A49,'M for Moray - Buckie oawut'!A:E,3,FALSE)), VLOOKUP(A49,'M for Moray - Buckie oawut'!A:E,3,FALSE), VLOOKUP(A49,'M for Moray - Buckie oawut'!A:E,2,FALSE))</f>
        <v xml:space="preserve"> N/A</v>
      </c>
      <c r="BS49" t="str">
        <f>IF(ISNUMBER(VLOOKUP(A49,'M for Moray - Forres oawut'!A:E,3,FALSE)), VLOOKUP(A49,'M for Moray - Forres oawut'!A:E,3,FALSE), VLOOKUP(A49,'M for Moray - Forres oawut'!A:E,2,FALSE))</f>
        <v xml:space="preserve"> N/A</v>
      </c>
      <c r="BT49" t="str">
        <f>IF(ISNUMBER(VLOOKUP(A49,'M for Moray - Keith oawut'!A:E,3,FALSE)), VLOOKUP(A49,'M for Moray - Keith oawut'!A:E,3,FALSE), VLOOKUP(A49,'M for Moray - Keith oawut'!A:E,2,FALSE))</f>
        <v xml:space="preserve"> N/A</v>
      </c>
      <c r="BU49" t="str">
        <f>IF(ISNUMBER(VLOOKUP(A49,'M for Moray - Speyside oawut'!A:E,3,FALSE)), VLOOKUP(A49,'M for Moray - Speyside oawut'!A:E,3,FALSE), VLOOKUP(A49,'M for Moray - Speyside oawut'!A:E,2,FALSE))</f>
        <v xml:space="preserve"> N/A</v>
      </c>
      <c r="BV49" t="str">
        <f>IF(ISNUMBER(VLOOKUP(A49,'M for Moray - Elgin oawut'!A:E,3,FALSE)), VLOOKUP(A49,'M for Moray - Elgin oawut'!A:E,3,FALSE), VLOOKUP(A49,'M for Moray - Elgin oawut'!A:E,2,FALSE))</f>
        <v xml:space="preserve"> N/A</v>
      </c>
      <c r="BW49">
        <f>IF(ISNUMBER(VLOOKUP(A49,'Banffshire Partnership oawut'!A:E,3,FALSE)), VLOOKUP(A49,'Banffshire Partnership oawut'!A:E,3,FALSE), VLOOKUP(A49,'Banffshire Partnership oawut'!A:E,2,FALSE))</f>
        <v>20.5</v>
      </c>
      <c r="BZ49">
        <f>IF(ISNUMBER(VLOOKUP(A49,'Huntly A2B service ot'!A:E,3,FALSE)), VLOOKUP(A49,'Huntly A2B service ot'!A:E,3,FALSE), VLOOKUP(A49,'Huntly A2B service ot'!A:E,2,FALSE))</f>
        <v>30</v>
      </c>
      <c r="CA49">
        <f>IF(ISNUMBER(VLOOKUP(A49,'M for Moray - Buckie ot'!A:E,3,FALSE)), VLOOKUP(A49,'M for Moray - Buckie ot'!A:E,3,FALSE), VLOOKUP(A49,'M for Moray - Buckie ot'!A:E,2,FALSE))</f>
        <v>30</v>
      </c>
      <c r="CB49">
        <f>IF(ISNUMBER(VLOOKUP(A49,'M for Moray - Forres ot'!A:E,3,FALSE)), VLOOKUP(A49,'M for Moray - Forres ot'!A:E,3,FALSE), VLOOKUP(A49,'M for Moray - Forres ot'!A:E,2,FALSE))</f>
        <v>30</v>
      </c>
      <c r="CC49">
        <f>IF(ISNUMBER(VLOOKUP(A49,'M for Moray - Keith ot'!A:E,3,FALSE)), VLOOKUP(A49,'M for Moray - Keith ot'!A:E,3,FALSE), VLOOKUP(A49,'M for Moray - Keith ot'!A:E,2,FALSE))</f>
        <v>30</v>
      </c>
      <c r="CD49">
        <f>IF(ISNUMBER(VLOOKUP(A49,'M for Moray - Speyside ot'!A:E,3,FALSE)), VLOOKUP(A49,'M for Moray - Speyside ot'!A:E,3,FALSE), VLOOKUP(A49,'M for Moray - Speyside ot'!A:E,2,FALSE))</f>
        <v>30</v>
      </c>
      <c r="CE49">
        <f>IF(ISNUMBER(VLOOKUP(A49,'M for Moray - Elgin ot'!A:E,3,FALSE)), VLOOKUP(A49,'M for Moray - Elgin ot'!A:E,3,FALSE), VLOOKUP(A49,'M for Moray - Elgin ot'!A:E,2,FALSE))</f>
        <v>30</v>
      </c>
      <c r="CF49">
        <f>IF(ISNUMBER(VLOOKUP(A49,'Banffshire Partnership ot'!A:E,3,FALSE)), VLOOKUP(A49,'Banffshire Partnership ot'!A:E,3,FALSE), VLOOKUP(A49,'Banffshire Partnership ot'!A:E,2,FALSE))</f>
        <v>0</v>
      </c>
    </row>
    <row r="50" spans="1:84">
      <c r="A50" t="s">
        <v>308</v>
      </c>
      <c r="B50" t="str">
        <f t="shared" si="28"/>
        <v>M for Moray - Elgin service</v>
      </c>
      <c r="C50">
        <f t="shared" si="29"/>
        <v>7.1</v>
      </c>
      <c r="D50">
        <f t="shared" si="30"/>
        <v>7</v>
      </c>
      <c r="E50">
        <f t="shared" si="31"/>
        <v>4.5</v>
      </c>
      <c r="F50">
        <f t="shared" si="32"/>
        <v>6.6</v>
      </c>
      <c r="G50" s="18">
        <f t="shared" si="33"/>
        <v>0.5</v>
      </c>
      <c r="H50">
        <f t="shared" si="6"/>
        <v>13.2</v>
      </c>
      <c r="I50">
        <v>18.2</v>
      </c>
      <c r="J50">
        <f t="shared" si="7"/>
        <v>35.159999999999997</v>
      </c>
      <c r="K50">
        <f t="shared" si="8"/>
        <v>18.600000000000001</v>
      </c>
      <c r="L50">
        <f t="shared" si="9"/>
        <v>1</v>
      </c>
      <c r="M50">
        <f t="shared" si="10"/>
        <v>1</v>
      </c>
      <c r="N50">
        <f t="shared" si="11"/>
        <v>16.559999999999995</v>
      </c>
      <c r="O50">
        <f t="shared" si="12"/>
        <v>16.559999999999995</v>
      </c>
      <c r="P50">
        <f t="shared" si="13"/>
        <v>11.5</v>
      </c>
      <c r="Q50">
        <f t="shared" si="14"/>
        <v>11.5</v>
      </c>
      <c r="S50">
        <f t="shared" si="15"/>
        <v>32.5</v>
      </c>
      <c r="T50">
        <f t="shared" si="16"/>
        <v>1007.1</v>
      </c>
      <c r="U50">
        <f t="shared" si="17"/>
        <v>35.6</v>
      </c>
      <c r="V50">
        <f t="shared" si="18"/>
        <v>27.6</v>
      </c>
      <c r="W50">
        <f t="shared" si="19"/>
        <v>30.6</v>
      </c>
      <c r="X50">
        <f t="shared" si="20"/>
        <v>18.600000000000001</v>
      </c>
      <c r="Y50">
        <f t="shared" si="21"/>
        <v>44.75</v>
      </c>
      <c r="AA50">
        <v>0</v>
      </c>
      <c r="AB50">
        <f t="shared" si="34"/>
        <v>7.1</v>
      </c>
      <c r="AC50">
        <f t="shared" si="35"/>
        <v>7.1</v>
      </c>
      <c r="AD50">
        <f t="shared" si="36"/>
        <v>7.1</v>
      </c>
      <c r="AE50">
        <f t="shared" si="37"/>
        <v>7.1</v>
      </c>
      <c r="AF50">
        <f t="shared" si="38"/>
        <v>7.1</v>
      </c>
      <c r="AG50">
        <f t="shared" si="39"/>
        <v>5.5</v>
      </c>
      <c r="AJ50">
        <f>IF(ISNUMBER(VLOOKUP(A50,'Huntly A2B service oaout'!A:E,5,FALSE)), VLOOKUP(A50,'Huntly A2B service oaout'!A:E,5,FALSE), VLOOKUP(A50,'Huntly A2B service oaout'!A:E,2,FALSE))</f>
        <v>28</v>
      </c>
      <c r="AK50" t="str">
        <f>IF(ISNUMBER(VLOOKUP(A50,'M for Moray - Buckie oaout'!A:E,5,FALSE)), VLOOKUP(A50,'M for Moray - Buckie oaout'!A:E,5,FALSE), VLOOKUP(A50,'M for Moray - Buckie oaout'!A:E,2,FALSE))</f>
        <v xml:space="preserve"> not possible</v>
      </c>
      <c r="AL50">
        <f>IF(ISNUMBER(VLOOKUP(A50,'M for Moray - Forres oaout'!A:E,5,FALSE)), VLOOKUP(A50,'M for Moray - Forres oaout'!A:E,5,FALSE), VLOOKUP(A50,'M for Moray - Forres oaout'!A:E,2,FALSE))</f>
        <v>24</v>
      </c>
      <c r="AM50">
        <f>IF(ISNUMBER(VLOOKUP(A50,'M for Moray - Keith oaout'!A:E,5,FALSE)), VLOOKUP(A50,'M for Moray - Keith oaout'!A:E,5,FALSE), VLOOKUP(A50,'M for Moray - Keith oaout'!A:E,2,FALSE))</f>
        <v>16</v>
      </c>
      <c r="AN50">
        <f>IF(ISNUMBER(VLOOKUP(A50,'M for Moray - Speyside oaout'!A:E,5,FALSE)), VLOOKUP(A50,'M for Moray - Speyside oaout'!A:E,5,FALSE), VLOOKUP(A50,'M for Moray - Speyside oaout'!A:E,2,FALSE))</f>
        <v>19</v>
      </c>
      <c r="AO50">
        <f>IF(ISNUMBER(VLOOKUP(A50,'M for Moray - Elgin oaout'!A:E,5,FALSE)), VLOOKUP(A50,'M for Moray - Elgin oaout'!A:E,5,FALSE), VLOOKUP(A50,'M for Moray - Elgin oaout'!A:E,2,FALSE))</f>
        <v>7</v>
      </c>
      <c r="AP50" t="str">
        <f>IF(ISNUMBER(VLOOKUP(A50,'Banffshire Partnership oaout'!A:E,5,FALSE)), VLOOKUP(A50,'Banffshire Partnership oaout'!A:E,5,FALSE), VLOOKUP(A50,'Banffshire Partnership oaout'!A:E,2,FALSE))</f>
        <v xml:space="preserve"> N/A</v>
      </c>
      <c r="AR50">
        <f>IF(ISNUMBER(VLOOKUP(A50,'Huntly A2B service oawut'!A:E,5,FALSE)), VLOOKUP(A50,'Huntly A2B service oawut'!A:E,5,FALSE), 1000)</f>
        <v>1000</v>
      </c>
      <c r="AS50">
        <f>IF(ISNUMBER(VLOOKUP(A50,'M for Moray - Buckie oawut'!A:E,5,FALSE)), VLOOKUP(A50,'M for Moray - Buckie oawut'!A:E,5,FALSE), 1000)</f>
        <v>1000</v>
      </c>
      <c r="AT50">
        <f>IF(ISNUMBER(VLOOKUP(A50,'M for Moray - Forres oawut'!A:E,5,FALSE)), VLOOKUP(A50,'M for Moray - Forres oawut'!A:E,5,FALSE), 1000)</f>
        <v>1000</v>
      </c>
      <c r="AU50">
        <f>IF(ISNUMBER(VLOOKUP(A50,'M for Moray - Keith oawut'!A:E,5,FALSE)), VLOOKUP(A50,'M for Moray - Keith oawut'!A:E,5,FALSE), 1000)</f>
        <v>1000</v>
      </c>
      <c r="AV50">
        <f>IF(ISNUMBER(VLOOKUP(A50,'M for Moray - Speyside oawut'!A:E,5,FALSE)), VLOOKUP(A50,'M for Moray - Speyside oawut'!A:E,5,FALSE), 1000)</f>
        <v>1000</v>
      </c>
      <c r="AW50">
        <f>IF(ISNUMBER(VLOOKUP(A50,'M for Moray - Elgin oawut'!A:E,5,FALSE)), VLOOKUP(A50,'M for Moray - Elgin oawut'!A:E,5,FALSE), 1000)</f>
        <v>1000</v>
      </c>
      <c r="AX50">
        <f>IF(ISNUMBER(VLOOKUP(A50,'Banffshire Partnership oawut'!A:E,5,FALSE)), VLOOKUP(A50,'Banffshire Partnership oawut'!A:E,5,FALSE), 1000)</f>
        <v>39.25</v>
      </c>
      <c r="AZ50">
        <f>IF(ISNUMBER(VLOOKUP(A50,'Huntly A2B service ot'!A:E,4,FALSE)), VLOOKUP(A50,'Huntly A2B service ot'!A:E,4,FALSE), 0)</f>
        <v>4.5</v>
      </c>
      <c r="BA50">
        <f>IF(ISNUMBER(VLOOKUP(A50,'M for Moray - Buckie ot'!A:E,4,FALSE)), VLOOKUP(A50,'M for Moray - Buckie ot'!A:E,4,FALSE), 0)</f>
        <v>0</v>
      </c>
      <c r="BB50">
        <f>IF(ISNUMBER(VLOOKUP(A50,'M for Moray - Forres ot'!A:E,4,FALSE)), VLOOKUP(A50,'M for Moray - Forres ot'!A:E,4,FALSE), 0)</f>
        <v>4.5</v>
      </c>
      <c r="BC50">
        <f>IF(ISNUMBER(VLOOKUP(A50,'M for Moray - Keith ot'!A:E,4,FALSE)), VLOOKUP(A50,'M for Moray - Keith ot'!A:E,4,FALSE), 0)</f>
        <v>4.5</v>
      </c>
      <c r="BD50">
        <f>IF(ISNUMBER(VLOOKUP(A50,'M for Moray - Speyside ot'!A:E,4,FALSE)), VLOOKUP(A50,'M for Moray - Speyside ot'!A:E,4,FALSE), 0)</f>
        <v>4.5</v>
      </c>
      <c r="BE50">
        <f>IF(ISNUMBER(VLOOKUP(A50,'M for Moray - Elgin ot'!A:E,4,FALSE)), VLOOKUP(A50,'M for Moray - Elgin ot'!A:E,4,FALSE), 0)</f>
        <v>4.5</v>
      </c>
      <c r="BF50">
        <f>IF(ISNUMBER(VLOOKUP(A50,'Banffshire Partnership ot'!A:E,4,FALSE)), VLOOKUP(A50,'Banffshire Partnership ot'!A:E,4,FALSE), 0)</f>
        <v>0</v>
      </c>
      <c r="BI50">
        <f>IF(ISNUMBER(VLOOKUP(A50,'Huntly A2B service oaout'!A:E,3,FALSE)), VLOOKUP(A50,'Huntly A2B service oaout'!A:E,3,FALSE), VLOOKUP(A50,'Huntly A2B service oaout'!A:E,2,FALSE))</f>
        <v>15.5</v>
      </c>
      <c r="BJ50" t="str">
        <f>IF(ISNUMBER(VLOOKUP(A50,'M for Moray - Buckie oaout'!A:E,3,FALSE)), VLOOKUP(A50,'M for Moray - Buckie oaout'!A:E,3,FALSE), VLOOKUP(A50,'M for Moray - Buckie oaout'!A:E,2,FALSE))</f>
        <v xml:space="preserve"> not possible</v>
      </c>
      <c r="BK50">
        <f>IF(ISNUMBER(VLOOKUP(A50,'M for Moray - Forres oaout'!A:E,3,FALSE)), VLOOKUP(A50,'M for Moray - Forres oaout'!A:E,3,FALSE), VLOOKUP(A50,'M for Moray - Forres oaout'!A:E,2,FALSE))</f>
        <v>18.3</v>
      </c>
      <c r="BL50">
        <f>IF(ISNUMBER(VLOOKUP(A50,'M for Moray - Keith oaout'!A:E,3,FALSE)), VLOOKUP(A50,'M for Moray - Keith oaout'!A:E,3,FALSE), VLOOKUP(A50,'M for Moray - Keith oaout'!A:E,2,FALSE))</f>
        <v>9.1</v>
      </c>
      <c r="BM50">
        <f>IF(ISNUMBER(VLOOKUP(A50,'M for Moray - Speyside oaout'!A:E,3,FALSE)), VLOOKUP(A50,'M for Moray - Speyside oaout'!A:E,3,FALSE), VLOOKUP(A50,'M for Moray - Speyside oaout'!A:E,2,FALSE))</f>
        <v>11.7</v>
      </c>
      <c r="BN50">
        <f>IF(ISNUMBER(VLOOKUP(A50,'M for Moray - Elgin oaout'!A:E,3,FALSE)), VLOOKUP(A50,'M for Moray - Elgin oaout'!A:E,3,FALSE), VLOOKUP(A50,'M for Moray - Elgin oaout'!A:E,2,FALSE))</f>
        <v>6.6</v>
      </c>
      <c r="BO50" t="str">
        <f>IF(ISNUMBER(VLOOKUP(A50,'Banffshire Partnership oaout'!A:E,3,FALSE)), VLOOKUP(A50,'Banffshire Partnership oaout'!A:E,3,FALSE), VLOOKUP(A50,'Banffshire Partnership oaout'!A:E,2,FALSE))</f>
        <v xml:space="preserve"> N/A</v>
      </c>
      <c r="BQ50" t="str">
        <f>IF(ISNUMBER(VLOOKUP(A50,'Huntly A2B service oawut'!A:E,3,FALSE)), VLOOKUP(A50,'Huntly A2B service oawut'!A:E,3,FALSE), VLOOKUP(A50,'Huntly A2B service oawut'!A:E,2,FALSE))</f>
        <v xml:space="preserve"> N/A</v>
      </c>
      <c r="BR50" t="str">
        <f>IF(ISNUMBER(VLOOKUP(A50,'M for Moray - Buckie oawut'!A:E,3,FALSE)), VLOOKUP(A50,'M for Moray - Buckie oawut'!A:E,3,FALSE), VLOOKUP(A50,'M for Moray - Buckie oawut'!A:E,2,FALSE))</f>
        <v xml:space="preserve"> N/A</v>
      </c>
      <c r="BS50" t="str">
        <f>IF(ISNUMBER(VLOOKUP(A50,'M for Moray - Forres oawut'!A:E,3,FALSE)), VLOOKUP(A50,'M for Moray - Forres oawut'!A:E,3,FALSE), VLOOKUP(A50,'M for Moray - Forres oawut'!A:E,2,FALSE))</f>
        <v xml:space="preserve"> N/A</v>
      </c>
      <c r="BT50" t="str">
        <f>IF(ISNUMBER(VLOOKUP(A50,'M for Moray - Keith oawut'!A:E,3,FALSE)), VLOOKUP(A50,'M for Moray - Keith oawut'!A:E,3,FALSE), VLOOKUP(A50,'M for Moray - Keith oawut'!A:E,2,FALSE))</f>
        <v xml:space="preserve"> N/A</v>
      </c>
      <c r="BU50" t="str">
        <f>IF(ISNUMBER(VLOOKUP(A50,'M for Moray - Speyside oawut'!A:E,3,FALSE)), VLOOKUP(A50,'M for Moray - Speyside oawut'!A:E,3,FALSE), VLOOKUP(A50,'M for Moray - Speyside oawut'!A:E,2,FALSE))</f>
        <v xml:space="preserve"> N/A</v>
      </c>
      <c r="BV50" t="str">
        <f>IF(ISNUMBER(VLOOKUP(A50,'M for Moray - Elgin oawut'!A:E,3,FALSE)), VLOOKUP(A50,'M for Moray - Elgin oawut'!A:E,3,FALSE), VLOOKUP(A50,'M for Moray - Elgin oawut'!A:E,2,FALSE))</f>
        <v xml:space="preserve"> N/A</v>
      </c>
      <c r="BW50">
        <f>IF(ISNUMBER(VLOOKUP(A50,'Banffshire Partnership oawut'!A:E,3,FALSE)), VLOOKUP(A50,'Banffshire Partnership oawut'!A:E,3,FALSE), VLOOKUP(A50,'Banffshire Partnership oawut'!A:E,2,FALSE))</f>
        <v>20.5</v>
      </c>
      <c r="BZ50">
        <f>IF(ISNUMBER(VLOOKUP(A50,'Huntly A2B service ot'!A:E,3,FALSE)), VLOOKUP(A50,'Huntly A2B service ot'!A:E,3,FALSE), VLOOKUP(A50,'Huntly A2B service ot'!A:E,2,FALSE))</f>
        <v>30</v>
      </c>
      <c r="CA50" t="str">
        <f>IF(ISNUMBER(VLOOKUP(A50,'M for Moray - Buckie ot'!A:E,3,FALSE)), VLOOKUP(A50,'M for Moray - Buckie ot'!A:E,3,FALSE), VLOOKUP(A50,'M for Moray - Buckie ot'!A:E,2,FALSE))</f>
        <v xml:space="preserve"> not possible</v>
      </c>
      <c r="CB50">
        <f>IF(ISNUMBER(VLOOKUP(A50,'M for Moray - Forres ot'!A:E,3,FALSE)), VLOOKUP(A50,'M for Moray - Forres ot'!A:E,3,FALSE), VLOOKUP(A50,'M for Moray - Forres ot'!A:E,2,FALSE))</f>
        <v>30</v>
      </c>
      <c r="CC50">
        <f>IF(ISNUMBER(VLOOKUP(A50,'M for Moray - Keith ot'!A:E,3,FALSE)), VLOOKUP(A50,'M for Moray - Keith ot'!A:E,3,FALSE), VLOOKUP(A50,'M for Moray - Keith ot'!A:E,2,FALSE))</f>
        <v>30</v>
      </c>
      <c r="CD50">
        <f>IF(ISNUMBER(VLOOKUP(A50,'M for Moray - Speyside ot'!A:E,3,FALSE)), VLOOKUP(A50,'M for Moray - Speyside ot'!A:E,3,FALSE), VLOOKUP(A50,'M for Moray - Speyside ot'!A:E,2,FALSE))</f>
        <v>30</v>
      </c>
      <c r="CE50">
        <f>IF(ISNUMBER(VLOOKUP(A50,'M for Moray - Elgin ot'!A:E,3,FALSE)), VLOOKUP(A50,'M for Moray - Elgin ot'!A:E,3,FALSE), VLOOKUP(A50,'M for Moray - Elgin ot'!A:E,2,FALSE))</f>
        <v>30</v>
      </c>
      <c r="CF50">
        <f>IF(ISNUMBER(VLOOKUP(A50,'Banffshire Partnership ot'!A:E,3,FALSE)), VLOOKUP(A50,'Banffshire Partnership ot'!A:E,3,FALSE), VLOOKUP(A50,'Banffshire Partnership ot'!A:E,2,FALSE))</f>
        <v>0</v>
      </c>
    </row>
    <row r="51" spans="1:84">
      <c r="A51" t="s">
        <v>309</v>
      </c>
      <c r="B51" t="str">
        <f t="shared" si="28"/>
        <v>M for Moray - Elgin service</v>
      </c>
      <c r="C51">
        <f t="shared" si="29"/>
        <v>7.1</v>
      </c>
      <c r="D51">
        <f t="shared" si="30"/>
        <v>7</v>
      </c>
      <c r="E51">
        <f t="shared" si="31"/>
        <v>4.5</v>
      </c>
      <c r="F51">
        <f t="shared" si="32"/>
        <v>6.6</v>
      </c>
      <c r="G51" s="18">
        <f t="shared" si="33"/>
        <v>0.5</v>
      </c>
      <c r="H51">
        <f t="shared" si="6"/>
        <v>13.2</v>
      </c>
      <c r="I51">
        <v>18.2</v>
      </c>
      <c r="J51">
        <f t="shared" si="7"/>
        <v>35.159999999999997</v>
      </c>
      <c r="K51">
        <f t="shared" si="8"/>
        <v>18.600000000000001</v>
      </c>
      <c r="L51">
        <f t="shared" si="9"/>
        <v>1</v>
      </c>
      <c r="M51">
        <f t="shared" si="10"/>
        <v>1</v>
      </c>
      <c r="N51">
        <f t="shared" si="11"/>
        <v>16.559999999999995</v>
      </c>
      <c r="O51">
        <f t="shared" si="12"/>
        <v>16.559999999999995</v>
      </c>
      <c r="P51">
        <f t="shared" si="13"/>
        <v>11.5</v>
      </c>
      <c r="Q51">
        <f t="shared" si="14"/>
        <v>11.5</v>
      </c>
      <c r="S51">
        <f t="shared" si="15"/>
        <v>32.5</v>
      </c>
      <c r="T51">
        <f t="shared" si="16"/>
        <v>20.6</v>
      </c>
      <c r="U51">
        <f t="shared" si="17"/>
        <v>35.6</v>
      </c>
      <c r="V51">
        <f t="shared" si="18"/>
        <v>27.6</v>
      </c>
      <c r="W51">
        <f t="shared" si="19"/>
        <v>30.6</v>
      </c>
      <c r="X51">
        <f t="shared" si="20"/>
        <v>18.600000000000001</v>
      </c>
      <c r="Y51">
        <f t="shared" si="21"/>
        <v>44.75</v>
      </c>
      <c r="AA51">
        <v>0</v>
      </c>
      <c r="AB51">
        <f t="shared" si="34"/>
        <v>7.1</v>
      </c>
      <c r="AC51">
        <f t="shared" si="35"/>
        <v>7.1</v>
      </c>
      <c r="AD51">
        <f t="shared" si="36"/>
        <v>7.1</v>
      </c>
      <c r="AE51">
        <f t="shared" si="37"/>
        <v>7.1</v>
      </c>
      <c r="AF51">
        <f t="shared" si="38"/>
        <v>7.1</v>
      </c>
      <c r="AG51">
        <f t="shared" si="39"/>
        <v>5.5</v>
      </c>
      <c r="AJ51">
        <f>IF(ISNUMBER(VLOOKUP(A51,'Huntly A2B service oaout'!A:E,5,FALSE)), VLOOKUP(A51,'Huntly A2B service oaout'!A:E,5,FALSE), VLOOKUP(A51,'Huntly A2B service oaout'!A:E,2,FALSE))</f>
        <v>28</v>
      </c>
      <c r="AK51">
        <f>IF(ISNUMBER(VLOOKUP(A51,'M for Moray - Buckie oaout'!A:E,5,FALSE)), VLOOKUP(A51,'M for Moray - Buckie oaout'!A:E,5,FALSE), VLOOKUP(A51,'M for Moray - Buckie oaout'!A:E,2,FALSE))</f>
        <v>9</v>
      </c>
      <c r="AL51">
        <f>IF(ISNUMBER(VLOOKUP(A51,'M for Moray - Forres oaout'!A:E,5,FALSE)), VLOOKUP(A51,'M for Moray - Forres oaout'!A:E,5,FALSE), VLOOKUP(A51,'M for Moray - Forres oaout'!A:E,2,FALSE))</f>
        <v>24</v>
      </c>
      <c r="AM51">
        <f>IF(ISNUMBER(VLOOKUP(A51,'M for Moray - Keith oaout'!A:E,5,FALSE)), VLOOKUP(A51,'M for Moray - Keith oaout'!A:E,5,FALSE), VLOOKUP(A51,'M for Moray - Keith oaout'!A:E,2,FALSE))</f>
        <v>16</v>
      </c>
      <c r="AN51">
        <f>IF(ISNUMBER(VLOOKUP(A51,'M for Moray - Speyside oaout'!A:E,5,FALSE)), VLOOKUP(A51,'M for Moray - Speyside oaout'!A:E,5,FALSE), VLOOKUP(A51,'M for Moray - Speyside oaout'!A:E,2,FALSE))</f>
        <v>19</v>
      </c>
      <c r="AO51">
        <f>IF(ISNUMBER(VLOOKUP(A51,'M for Moray - Elgin oaout'!A:E,5,FALSE)), VLOOKUP(A51,'M for Moray - Elgin oaout'!A:E,5,FALSE), VLOOKUP(A51,'M for Moray - Elgin oaout'!A:E,2,FALSE))</f>
        <v>7</v>
      </c>
      <c r="AP51" t="str">
        <f>IF(ISNUMBER(VLOOKUP(A51,'Banffshire Partnership oaout'!A:E,5,FALSE)), VLOOKUP(A51,'Banffshire Partnership oaout'!A:E,5,FALSE), VLOOKUP(A51,'Banffshire Partnership oaout'!A:E,2,FALSE))</f>
        <v xml:space="preserve"> N/A</v>
      </c>
      <c r="AR51">
        <f>IF(ISNUMBER(VLOOKUP(A51,'Huntly A2B service oawut'!A:E,5,FALSE)), VLOOKUP(A51,'Huntly A2B service oawut'!A:E,5,FALSE), 1000)</f>
        <v>1000</v>
      </c>
      <c r="AS51">
        <f>IF(ISNUMBER(VLOOKUP(A51,'M for Moray - Buckie oawut'!A:E,5,FALSE)), VLOOKUP(A51,'M for Moray - Buckie oawut'!A:E,5,FALSE), 1000)</f>
        <v>1000</v>
      </c>
      <c r="AT51">
        <f>IF(ISNUMBER(VLOOKUP(A51,'M for Moray - Forres oawut'!A:E,5,FALSE)), VLOOKUP(A51,'M for Moray - Forres oawut'!A:E,5,FALSE), 1000)</f>
        <v>1000</v>
      </c>
      <c r="AU51">
        <f>IF(ISNUMBER(VLOOKUP(A51,'M for Moray - Keith oawut'!A:E,5,FALSE)), VLOOKUP(A51,'M for Moray - Keith oawut'!A:E,5,FALSE), 1000)</f>
        <v>1000</v>
      </c>
      <c r="AV51">
        <f>IF(ISNUMBER(VLOOKUP(A51,'M for Moray - Speyside oawut'!A:E,5,FALSE)), VLOOKUP(A51,'M for Moray - Speyside oawut'!A:E,5,FALSE), 1000)</f>
        <v>1000</v>
      </c>
      <c r="AW51">
        <f>IF(ISNUMBER(VLOOKUP(A51,'M for Moray - Elgin oawut'!A:E,5,FALSE)), VLOOKUP(A51,'M for Moray - Elgin oawut'!A:E,5,FALSE), 1000)</f>
        <v>1000</v>
      </c>
      <c r="AX51">
        <f>IF(ISNUMBER(VLOOKUP(A51,'Banffshire Partnership oawut'!A:E,5,FALSE)), VLOOKUP(A51,'Banffshire Partnership oawut'!A:E,5,FALSE), 1000)</f>
        <v>39.25</v>
      </c>
      <c r="AZ51">
        <f>IF(ISNUMBER(VLOOKUP(A51,'Huntly A2B service ot'!A:E,4,FALSE)), VLOOKUP(A51,'Huntly A2B service ot'!A:E,4,FALSE), 0)</f>
        <v>4.5</v>
      </c>
      <c r="BA51">
        <f>IF(ISNUMBER(VLOOKUP(A51,'M for Moray - Buckie ot'!A:E,4,FALSE)), VLOOKUP(A51,'M for Moray - Buckie ot'!A:E,4,FALSE), 0)</f>
        <v>4.5</v>
      </c>
      <c r="BB51">
        <f>IF(ISNUMBER(VLOOKUP(A51,'M for Moray - Forres ot'!A:E,4,FALSE)), VLOOKUP(A51,'M for Moray - Forres ot'!A:E,4,FALSE), 0)</f>
        <v>4.5</v>
      </c>
      <c r="BC51">
        <f>IF(ISNUMBER(VLOOKUP(A51,'M for Moray - Keith ot'!A:E,4,FALSE)), VLOOKUP(A51,'M for Moray - Keith ot'!A:E,4,FALSE), 0)</f>
        <v>4.5</v>
      </c>
      <c r="BD51">
        <f>IF(ISNUMBER(VLOOKUP(A51,'M for Moray - Speyside ot'!A:E,4,FALSE)), VLOOKUP(A51,'M for Moray - Speyside ot'!A:E,4,FALSE), 0)</f>
        <v>4.5</v>
      </c>
      <c r="BE51">
        <f>IF(ISNUMBER(VLOOKUP(A51,'M for Moray - Elgin ot'!A:E,4,FALSE)), VLOOKUP(A51,'M for Moray - Elgin ot'!A:E,4,FALSE), 0)</f>
        <v>4.5</v>
      </c>
      <c r="BF51">
        <f>IF(ISNUMBER(VLOOKUP(A51,'Banffshire Partnership ot'!A:E,4,FALSE)), VLOOKUP(A51,'Banffshire Partnership ot'!A:E,4,FALSE), 0)</f>
        <v>0</v>
      </c>
      <c r="BI51">
        <f>IF(ISNUMBER(VLOOKUP(A51,'Huntly A2B service oaout'!A:E,3,FALSE)), VLOOKUP(A51,'Huntly A2B service oaout'!A:E,3,FALSE), VLOOKUP(A51,'Huntly A2B service oaout'!A:E,2,FALSE))</f>
        <v>15.5</v>
      </c>
      <c r="BJ51">
        <f>IF(ISNUMBER(VLOOKUP(A51,'M for Moray - Buckie oaout'!A:E,3,FALSE)), VLOOKUP(A51,'M for Moray - Buckie oaout'!A:E,3,FALSE), VLOOKUP(A51,'M for Moray - Buckie oaout'!A:E,2,FALSE))</f>
        <v>8.9</v>
      </c>
      <c r="BK51">
        <f>IF(ISNUMBER(VLOOKUP(A51,'M for Moray - Forres oaout'!A:E,3,FALSE)), VLOOKUP(A51,'M for Moray - Forres oaout'!A:E,3,FALSE), VLOOKUP(A51,'M for Moray - Forres oaout'!A:E,2,FALSE))</f>
        <v>18.3</v>
      </c>
      <c r="BL51">
        <f>IF(ISNUMBER(VLOOKUP(A51,'M for Moray - Keith oaout'!A:E,3,FALSE)), VLOOKUP(A51,'M for Moray - Keith oaout'!A:E,3,FALSE), VLOOKUP(A51,'M for Moray - Keith oaout'!A:E,2,FALSE))</f>
        <v>9.1</v>
      </c>
      <c r="BM51">
        <f>IF(ISNUMBER(VLOOKUP(A51,'M for Moray - Speyside oaout'!A:E,3,FALSE)), VLOOKUP(A51,'M for Moray - Speyside oaout'!A:E,3,FALSE), VLOOKUP(A51,'M for Moray - Speyside oaout'!A:E,2,FALSE))</f>
        <v>11.7</v>
      </c>
      <c r="BN51">
        <f>IF(ISNUMBER(VLOOKUP(A51,'M for Moray - Elgin oaout'!A:E,3,FALSE)), VLOOKUP(A51,'M for Moray - Elgin oaout'!A:E,3,FALSE), VLOOKUP(A51,'M for Moray - Elgin oaout'!A:E,2,FALSE))</f>
        <v>6.6</v>
      </c>
      <c r="BO51" t="str">
        <f>IF(ISNUMBER(VLOOKUP(A51,'Banffshire Partnership oaout'!A:E,3,FALSE)), VLOOKUP(A51,'Banffshire Partnership oaout'!A:E,3,FALSE), VLOOKUP(A51,'Banffshire Partnership oaout'!A:E,2,FALSE))</f>
        <v xml:space="preserve"> N/A</v>
      </c>
      <c r="BQ51" t="str">
        <f>IF(ISNUMBER(VLOOKUP(A51,'Huntly A2B service oawut'!A:E,3,FALSE)), VLOOKUP(A51,'Huntly A2B service oawut'!A:E,3,FALSE), VLOOKUP(A51,'Huntly A2B service oawut'!A:E,2,FALSE))</f>
        <v xml:space="preserve"> N/A</v>
      </c>
      <c r="BR51" t="str">
        <f>IF(ISNUMBER(VLOOKUP(A51,'M for Moray - Buckie oawut'!A:E,3,FALSE)), VLOOKUP(A51,'M for Moray - Buckie oawut'!A:E,3,FALSE), VLOOKUP(A51,'M for Moray - Buckie oawut'!A:E,2,FALSE))</f>
        <v xml:space="preserve"> N/A</v>
      </c>
      <c r="BS51" t="str">
        <f>IF(ISNUMBER(VLOOKUP(A51,'M for Moray - Forres oawut'!A:E,3,FALSE)), VLOOKUP(A51,'M for Moray - Forres oawut'!A:E,3,FALSE), VLOOKUP(A51,'M for Moray - Forres oawut'!A:E,2,FALSE))</f>
        <v xml:space="preserve"> N/A</v>
      </c>
      <c r="BT51" t="str">
        <f>IF(ISNUMBER(VLOOKUP(A51,'M for Moray - Keith oawut'!A:E,3,FALSE)), VLOOKUP(A51,'M for Moray - Keith oawut'!A:E,3,FALSE), VLOOKUP(A51,'M for Moray - Keith oawut'!A:E,2,FALSE))</f>
        <v xml:space="preserve"> N/A</v>
      </c>
      <c r="BU51" t="str">
        <f>IF(ISNUMBER(VLOOKUP(A51,'M for Moray - Speyside oawut'!A:E,3,FALSE)), VLOOKUP(A51,'M for Moray - Speyside oawut'!A:E,3,FALSE), VLOOKUP(A51,'M for Moray - Speyside oawut'!A:E,2,FALSE))</f>
        <v xml:space="preserve"> N/A</v>
      </c>
      <c r="BV51" t="str">
        <f>IF(ISNUMBER(VLOOKUP(A51,'M for Moray - Elgin oawut'!A:E,3,FALSE)), VLOOKUP(A51,'M for Moray - Elgin oawut'!A:E,3,FALSE), VLOOKUP(A51,'M for Moray - Elgin oawut'!A:E,2,FALSE))</f>
        <v xml:space="preserve"> N/A</v>
      </c>
      <c r="BW51">
        <f>IF(ISNUMBER(VLOOKUP(A51,'Banffshire Partnership oawut'!A:E,3,FALSE)), VLOOKUP(A51,'Banffshire Partnership oawut'!A:E,3,FALSE), VLOOKUP(A51,'Banffshire Partnership oawut'!A:E,2,FALSE))</f>
        <v>20.5</v>
      </c>
      <c r="BZ51">
        <f>IF(ISNUMBER(VLOOKUP(A51,'Huntly A2B service ot'!A:E,3,FALSE)), VLOOKUP(A51,'Huntly A2B service ot'!A:E,3,FALSE), VLOOKUP(A51,'Huntly A2B service ot'!A:E,2,FALSE))</f>
        <v>30</v>
      </c>
      <c r="CA51">
        <f>IF(ISNUMBER(VLOOKUP(A51,'M for Moray - Buckie ot'!A:E,3,FALSE)), VLOOKUP(A51,'M for Moray - Buckie ot'!A:E,3,FALSE), VLOOKUP(A51,'M for Moray - Buckie ot'!A:E,2,FALSE))</f>
        <v>30</v>
      </c>
      <c r="CB51">
        <f>IF(ISNUMBER(VLOOKUP(A51,'M for Moray - Forres ot'!A:E,3,FALSE)), VLOOKUP(A51,'M for Moray - Forres ot'!A:E,3,FALSE), VLOOKUP(A51,'M for Moray - Forres ot'!A:E,2,FALSE))</f>
        <v>30</v>
      </c>
      <c r="CC51">
        <f>IF(ISNUMBER(VLOOKUP(A51,'M for Moray - Keith ot'!A:E,3,FALSE)), VLOOKUP(A51,'M for Moray - Keith ot'!A:E,3,FALSE), VLOOKUP(A51,'M for Moray - Keith ot'!A:E,2,FALSE))</f>
        <v>30</v>
      </c>
      <c r="CD51">
        <f>IF(ISNUMBER(VLOOKUP(A51,'M for Moray - Speyside ot'!A:E,3,FALSE)), VLOOKUP(A51,'M for Moray - Speyside ot'!A:E,3,FALSE), VLOOKUP(A51,'M for Moray - Speyside ot'!A:E,2,FALSE))</f>
        <v>30</v>
      </c>
      <c r="CE51">
        <f>IF(ISNUMBER(VLOOKUP(A51,'M for Moray - Elgin ot'!A:E,3,FALSE)), VLOOKUP(A51,'M for Moray - Elgin ot'!A:E,3,FALSE), VLOOKUP(A51,'M for Moray - Elgin ot'!A:E,2,FALSE))</f>
        <v>30</v>
      </c>
      <c r="CF51">
        <f>IF(ISNUMBER(VLOOKUP(A51,'Banffshire Partnership ot'!A:E,3,FALSE)), VLOOKUP(A51,'Banffshire Partnership ot'!A:E,3,FALSE), VLOOKUP(A51,'Banffshire Partnership ot'!A:E,2,FALSE))</f>
        <v>0</v>
      </c>
    </row>
    <row r="52" spans="1:84">
      <c r="A52" t="s">
        <v>310</v>
      </c>
      <c r="B52" t="str">
        <f t="shared" si="28"/>
        <v>M for Moray - Elgin service</v>
      </c>
      <c r="C52">
        <f t="shared" si="29"/>
        <v>7.1</v>
      </c>
      <c r="D52">
        <f t="shared" si="30"/>
        <v>7</v>
      </c>
      <c r="E52">
        <f t="shared" si="31"/>
        <v>4.5</v>
      </c>
      <c r="F52">
        <f t="shared" si="32"/>
        <v>6.5</v>
      </c>
      <c r="G52" s="18">
        <f t="shared" si="33"/>
        <v>0.5</v>
      </c>
      <c r="H52">
        <f t="shared" si="6"/>
        <v>13</v>
      </c>
      <c r="I52">
        <v>17.899999999999999</v>
      </c>
      <c r="J52">
        <f t="shared" si="7"/>
        <v>34.619999999999997</v>
      </c>
      <c r="K52">
        <f t="shared" si="8"/>
        <v>18.600000000000001</v>
      </c>
      <c r="L52">
        <f t="shared" si="9"/>
        <v>1</v>
      </c>
      <c r="M52">
        <f t="shared" si="10"/>
        <v>1</v>
      </c>
      <c r="N52">
        <f t="shared" si="11"/>
        <v>16.019999999999996</v>
      </c>
      <c r="O52">
        <f t="shared" si="12"/>
        <v>16.019999999999996</v>
      </c>
      <c r="P52">
        <f t="shared" si="13"/>
        <v>11.5</v>
      </c>
      <c r="Q52">
        <f t="shared" si="14"/>
        <v>11.5</v>
      </c>
      <c r="S52">
        <f t="shared" si="15"/>
        <v>32.5</v>
      </c>
      <c r="T52">
        <f t="shared" si="16"/>
        <v>1007.1</v>
      </c>
      <c r="U52">
        <f t="shared" si="17"/>
        <v>35.6</v>
      </c>
      <c r="V52">
        <f t="shared" si="18"/>
        <v>27.6</v>
      </c>
      <c r="W52">
        <f t="shared" si="19"/>
        <v>30.6</v>
      </c>
      <c r="X52">
        <f t="shared" si="20"/>
        <v>18.600000000000001</v>
      </c>
      <c r="Y52">
        <f t="shared" si="21"/>
        <v>44.75</v>
      </c>
      <c r="AA52">
        <v>0</v>
      </c>
      <c r="AB52">
        <f t="shared" si="34"/>
        <v>7.1</v>
      </c>
      <c r="AC52">
        <f t="shared" si="35"/>
        <v>7.1</v>
      </c>
      <c r="AD52">
        <f t="shared" si="36"/>
        <v>7.1</v>
      </c>
      <c r="AE52">
        <f t="shared" si="37"/>
        <v>7.1</v>
      </c>
      <c r="AF52">
        <f t="shared" si="38"/>
        <v>7.1</v>
      </c>
      <c r="AG52">
        <f t="shared" si="39"/>
        <v>5.5</v>
      </c>
      <c r="AJ52">
        <f>IF(ISNUMBER(VLOOKUP(A52,'Huntly A2B service oaout'!A:E,5,FALSE)), VLOOKUP(A52,'Huntly A2B service oaout'!A:E,5,FALSE), VLOOKUP(A52,'Huntly A2B service oaout'!A:E,2,FALSE))</f>
        <v>28</v>
      </c>
      <c r="AK52" t="str">
        <f>IF(ISNUMBER(VLOOKUP(A52,'M for Moray - Buckie oaout'!A:E,5,FALSE)), VLOOKUP(A52,'M for Moray - Buckie oaout'!A:E,5,FALSE), VLOOKUP(A52,'M for Moray - Buckie oaout'!A:E,2,FALSE))</f>
        <v xml:space="preserve"> not possible</v>
      </c>
      <c r="AL52">
        <f>IF(ISNUMBER(VLOOKUP(A52,'M for Moray - Forres oaout'!A:E,5,FALSE)), VLOOKUP(A52,'M for Moray - Forres oaout'!A:E,5,FALSE), VLOOKUP(A52,'M for Moray - Forres oaout'!A:E,2,FALSE))</f>
        <v>24</v>
      </c>
      <c r="AM52">
        <f>IF(ISNUMBER(VLOOKUP(A52,'M for Moray - Keith oaout'!A:E,5,FALSE)), VLOOKUP(A52,'M for Moray - Keith oaout'!A:E,5,FALSE), VLOOKUP(A52,'M for Moray - Keith oaout'!A:E,2,FALSE))</f>
        <v>16</v>
      </c>
      <c r="AN52">
        <f>IF(ISNUMBER(VLOOKUP(A52,'M for Moray - Speyside oaout'!A:E,5,FALSE)), VLOOKUP(A52,'M for Moray - Speyside oaout'!A:E,5,FALSE), VLOOKUP(A52,'M for Moray - Speyside oaout'!A:E,2,FALSE))</f>
        <v>19</v>
      </c>
      <c r="AO52">
        <f>IF(ISNUMBER(VLOOKUP(A52,'M for Moray - Elgin oaout'!A:E,5,FALSE)), VLOOKUP(A52,'M for Moray - Elgin oaout'!A:E,5,FALSE), VLOOKUP(A52,'M for Moray - Elgin oaout'!A:E,2,FALSE))</f>
        <v>7</v>
      </c>
      <c r="AP52" t="str">
        <f>IF(ISNUMBER(VLOOKUP(A52,'Banffshire Partnership oaout'!A:E,5,FALSE)), VLOOKUP(A52,'Banffshire Partnership oaout'!A:E,5,FALSE), VLOOKUP(A52,'Banffshire Partnership oaout'!A:E,2,FALSE))</f>
        <v xml:space="preserve"> N/A</v>
      </c>
      <c r="AR52">
        <f>IF(ISNUMBER(VLOOKUP(A52,'Huntly A2B service oawut'!A:E,5,FALSE)), VLOOKUP(A52,'Huntly A2B service oawut'!A:E,5,FALSE), 1000)</f>
        <v>1000</v>
      </c>
      <c r="AS52">
        <f>IF(ISNUMBER(VLOOKUP(A52,'M for Moray - Buckie oawut'!A:E,5,FALSE)), VLOOKUP(A52,'M for Moray - Buckie oawut'!A:E,5,FALSE), 1000)</f>
        <v>1000</v>
      </c>
      <c r="AT52">
        <f>IF(ISNUMBER(VLOOKUP(A52,'M for Moray - Forres oawut'!A:E,5,FALSE)), VLOOKUP(A52,'M for Moray - Forres oawut'!A:E,5,FALSE), 1000)</f>
        <v>1000</v>
      </c>
      <c r="AU52">
        <f>IF(ISNUMBER(VLOOKUP(A52,'M for Moray - Keith oawut'!A:E,5,FALSE)), VLOOKUP(A52,'M for Moray - Keith oawut'!A:E,5,FALSE), 1000)</f>
        <v>1000</v>
      </c>
      <c r="AV52">
        <f>IF(ISNUMBER(VLOOKUP(A52,'M for Moray - Speyside oawut'!A:E,5,FALSE)), VLOOKUP(A52,'M for Moray - Speyside oawut'!A:E,5,FALSE), 1000)</f>
        <v>1000</v>
      </c>
      <c r="AW52">
        <f>IF(ISNUMBER(VLOOKUP(A52,'M for Moray - Elgin oawut'!A:E,5,FALSE)), VLOOKUP(A52,'M for Moray - Elgin oawut'!A:E,5,FALSE), 1000)</f>
        <v>1000</v>
      </c>
      <c r="AX52">
        <f>IF(ISNUMBER(VLOOKUP(A52,'Banffshire Partnership oawut'!A:E,5,FALSE)), VLOOKUP(A52,'Banffshire Partnership oawut'!A:E,5,FALSE), 1000)</f>
        <v>39.25</v>
      </c>
      <c r="AZ52">
        <f>IF(ISNUMBER(VLOOKUP(A52,'Huntly A2B service ot'!A:E,4,FALSE)), VLOOKUP(A52,'Huntly A2B service ot'!A:E,4,FALSE), 0)</f>
        <v>4.5</v>
      </c>
      <c r="BA52">
        <f>IF(ISNUMBER(VLOOKUP(A52,'M for Moray - Buckie ot'!A:E,4,FALSE)), VLOOKUP(A52,'M for Moray - Buckie ot'!A:E,4,FALSE), 0)</f>
        <v>0</v>
      </c>
      <c r="BB52">
        <f>IF(ISNUMBER(VLOOKUP(A52,'M for Moray - Forres ot'!A:E,4,FALSE)), VLOOKUP(A52,'M for Moray - Forres ot'!A:E,4,FALSE), 0)</f>
        <v>4.5</v>
      </c>
      <c r="BC52">
        <f>IF(ISNUMBER(VLOOKUP(A52,'M for Moray - Keith ot'!A:E,4,FALSE)), VLOOKUP(A52,'M for Moray - Keith ot'!A:E,4,FALSE), 0)</f>
        <v>4.5</v>
      </c>
      <c r="BD52">
        <f>IF(ISNUMBER(VLOOKUP(A52,'M for Moray - Speyside ot'!A:E,4,FALSE)), VLOOKUP(A52,'M for Moray - Speyside ot'!A:E,4,FALSE), 0)</f>
        <v>4.5</v>
      </c>
      <c r="BE52">
        <f>IF(ISNUMBER(VLOOKUP(A52,'M for Moray - Elgin ot'!A:E,4,FALSE)), VLOOKUP(A52,'M for Moray - Elgin ot'!A:E,4,FALSE), 0)</f>
        <v>4.5</v>
      </c>
      <c r="BF52">
        <f>IF(ISNUMBER(VLOOKUP(A52,'Banffshire Partnership ot'!A:E,4,FALSE)), VLOOKUP(A52,'Banffshire Partnership ot'!A:E,4,FALSE), 0)</f>
        <v>0</v>
      </c>
      <c r="BI52">
        <f>IF(ISNUMBER(VLOOKUP(A52,'Huntly A2B service oaout'!A:E,3,FALSE)), VLOOKUP(A52,'Huntly A2B service oaout'!A:E,3,FALSE), VLOOKUP(A52,'Huntly A2B service oaout'!A:E,2,FALSE))</f>
        <v>15.5</v>
      </c>
      <c r="BJ52" t="str">
        <f>IF(ISNUMBER(VLOOKUP(A52,'M for Moray - Buckie oaout'!A:E,3,FALSE)), VLOOKUP(A52,'M for Moray - Buckie oaout'!A:E,3,FALSE), VLOOKUP(A52,'M for Moray - Buckie oaout'!A:E,2,FALSE))</f>
        <v xml:space="preserve"> not possible</v>
      </c>
      <c r="BK52">
        <f>IF(ISNUMBER(VLOOKUP(A52,'M for Moray - Forres oaout'!A:E,3,FALSE)), VLOOKUP(A52,'M for Moray - Forres oaout'!A:E,3,FALSE), VLOOKUP(A52,'M for Moray - Forres oaout'!A:E,2,FALSE))</f>
        <v>18.2</v>
      </c>
      <c r="BL52">
        <f>IF(ISNUMBER(VLOOKUP(A52,'M for Moray - Keith oaout'!A:E,3,FALSE)), VLOOKUP(A52,'M for Moray - Keith oaout'!A:E,3,FALSE), VLOOKUP(A52,'M for Moray - Keith oaout'!A:E,2,FALSE))</f>
        <v>9.1</v>
      </c>
      <c r="BM52">
        <f>IF(ISNUMBER(VLOOKUP(A52,'M for Moray - Speyside oaout'!A:E,3,FALSE)), VLOOKUP(A52,'M for Moray - Speyside oaout'!A:E,3,FALSE), VLOOKUP(A52,'M for Moray - Speyside oaout'!A:E,2,FALSE))</f>
        <v>11.7</v>
      </c>
      <c r="BN52">
        <f>IF(ISNUMBER(VLOOKUP(A52,'M for Moray - Elgin oaout'!A:E,3,FALSE)), VLOOKUP(A52,'M for Moray - Elgin oaout'!A:E,3,FALSE), VLOOKUP(A52,'M for Moray - Elgin oaout'!A:E,2,FALSE))</f>
        <v>6.5</v>
      </c>
      <c r="BO52" t="str">
        <f>IF(ISNUMBER(VLOOKUP(A52,'Banffshire Partnership oaout'!A:E,3,FALSE)), VLOOKUP(A52,'Banffshire Partnership oaout'!A:E,3,FALSE), VLOOKUP(A52,'Banffshire Partnership oaout'!A:E,2,FALSE))</f>
        <v xml:space="preserve"> N/A</v>
      </c>
      <c r="BQ52" t="str">
        <f>IF(ISNUMBER(VLOOKUP(A52,'Huntly A2B service oawut'!A:E,3,FALSE)), VLOOKUP(A52,'Huntly A2B service oawut'!A:E,3,FALSE), VLOOKUP(A52,'Huntly A2B service oawut'!A:E,2,FALSE))</f>
        <v xml:space="preserve"> N/A</v>
      </c>
      <c r="BR52" t="str">
        <f>IF(ISNUMBER(VLOOKUP(A52,'M for Moray - Buckie oawut'!A:E,3,FALSE)), VLOOKUP(A52,'M for Moray - Buckie oawut'!A:E,3,FALSE), VLOOKUP(A52,'M for Moray - Buckie oawut'!A:E,2,FALSE))</f>
        <v xml:space="preserve"> N/A</v>
      </c>
      <c r="BS52" t="str">
        <f>IF(ISNUMBER(VLOOKUP(A52,'M for Moray - Forres oawut'!A:E,3,FALSE)), VLOOKUP(A52,'M for Moray - Forres oawut'!A:E,3,FALSE), VLOOKUP(A52,'M for Moray - Forres oawut'!A:E,2,FALSE))</f>
        <v xml:space="preserve"> N/A</v>
      </c>
      <c r="BT52" t="str">
        <f>IF(ISNUMBER(VLOOKUP(A52,'M for Moray - Keith oawut'!A:E,3,FALSE)), VLOOKUP(A52,'M for Moray - Keith oawut'!A:E,3,FALSE), VLOOKUP(A52,'M for Moray - Keith oawut'!A:E,2,FALSE))</f>
        <v xml:space="preserve"> N/A</v>
      </c>
      <c r="BU52" t="str">
        <f>IF(ISNUMBER(VLOOKUP(A52,'M for Moray - Speyside oawut'!A:E,3,FALSE)), VLOOKUP(A52,'M for Moray - Speyside oawut'!A:E,3,FALSE), VLOOKUP(A52,'M for Moray - Speyside oawut'!A:E,2,FALSE))</f>
        <v xml:space="preserve"> N/A</v>
      </c>
      <c r="BV52" t="str">
        <f>IF(ISNUMBER(VLOOKUP(A52,'M for Moray - Elgin oawut'!A:E,3,FALSE)), VLOOKUP(A52,'M for Moray - Elgin oawut'!A:E,3,FALSE), VLOOKUP(A52,'M for Moray - Elgin oawut'!A:E,2,FALSE))</f>
        <v xml:space="preserve"> N/A</v>
      </c>
      <c r="BW52">
        <f>IF(ISNUMBER(VLOOKUP(A52,'Banffshire Partnership oawut'!A:E,3,FALSE)), VLOOKUP(A52,'Banffshire Partnership oawut'!A:E,3,FALSE), VLOOKUP(A52,'Banffshire Partnership oawut'!A:E,2,FALSE))</f>
        <v>20.5</v>
      </c>
      <c r="BZ52">
        <f>IF(ISNUMBER(VLOOKUP(A52,'Huntly A2B service ot'!A:E,3,FALSE)), VLOOKUP(A52,'Huntly A2B service ot'!A:E,3,FALSE), VLOOKUP(A52,'Huntly A2B service ot'!A:E,2,FALSE))</f>
        <v>30</v>
      </c>
      <c r="CA52" t="str">
        <f>IF(ISNUMBER(VLOOKUP(A52,'M for Moray - Buckie ot'!A:E,3,FALSE)), VLOOKUP(A52,'M for Moray - Buckie ot'!A:E,3,FALSE), VLOOKUP(A52,'M for Moray - Buckie ot'!A:E,2,FALSE))</f>
        <v xml:space="preserve"> not possible</v>
      </c>
      <c r="CB52">
        <f>IF(ISNUMBER(VLOOKUP(A52,'M for Moray - Forres ot'!A:E,3,FALSE)), VLOOKUP(A52,'M for Moray - Forres ot'!A:E,3,FALSE), VLOOKUP(A52,'M for Moray - Forres ot'!A:E,2,FALSE))</f>
        <v>30</v>
      </c>
      <c r="CC52">
        <f>IF(ISNUMBER(VLOOKUP(A52,'M for Moray - Keith ot'!A:E,3,FALSE)), VLOOKUP(A52,'M for Moray - Keith ot'!A:E,3,FALSE), VLOOKUP(A52,'M for Moray - Keith ot'!A:E,2,FALSE))</f>
        <v>30</v>
      </c>
      <c r="CD52">
        <f>IF(ISNUMBER(VLOOKUP(A52,'M for Moray - Speyside ot'!A:E,3,FALSE)), VLOOKUP(A52,'M for Moray - Speyside ot'!A:E,3,FALSE), VLOOKUP(A52,'M for Moray - Speyside ot'!A:E,2,FALSE))</f>
        <v>30</v>
      </c>
      <c r="CE52">
        <f>IF(ISNUMBER(VLOOKUP(A52,'M for Moray - Elgin ot'!A:E,3,FALSE)), VLOOKUP(A52,'M for Moray - Elgin ot'!A:E,3,FALSE), VLOOKUP(A52,'M for Moray - Elgin ot'!A:E,2,FALSE))</f>
        <v>30</v>
      </c>
      <c r="CF52">
        <f>IF(ISNUMBER(VLOOKUP(A52,'Banffshire Partnership ot'!A:E,3,FALSE)), VLOOKUP(A52,'Banffshire Partnership ot'!A:E,3,FALSE), VLOOKUP(A52,'Banffshire Partnership ot'!A:E,2,FALSE))</f>
        <v>0</v>
      </c>
    </row>
    <row r="53" spans="1:84">
      <c r="A53" t="s">
        <v>311</v>
      </c>
      <c r="B53" t="str">
        <f t="shared" si="28"/>
        <v>M for Moray - Elgin service</v>
      </c>
      <c r="C53">
        <f t="shared" si="29"/>
        <v>7.1</v>
      </c>
      <c r="D53">
        <f t="shared" si="30"/>
        <v>7</v>
      </c>
      <c r="E53">
        <f t="shared" si="31"/>
        <v>4.5</v>
      </c>
      <c r="F53">
        <f t="shared" si="32"/>
        <v>6.5</v>
      </c>
      <c r="G53" s="18">
        <f t="shared" si="33"/>
        <v>0.5</v>
      </c>
      <c r="H53">
        <f t="shared" si="6"/>
        <v>13</v>
      </c>
      <c r="I53">
        <v>17.899999999999999</v>
      </c>
      <c r="J53">
        <f t="shared" si="7"/>
        <v>34.619999999999997</v>
      </c>
      <c r="K53">
        <f t="shared" si="8"/>
        <v>18.600000000000001</v>
      </c>
      <c r="L53">
        <f t="shared" si="9"/>
        <v>1</v>
      </c>
      <c r="M53">
        <f t="shared" si="10"/>
        <v>1</v>
      </c>
      <c r="N53">
        <f t="shared" si="11"/>
        <v>16.019999999999996</v>
      </c>
      <c r="O53">
        <f t="shared" si="12"/>
        <v>16.019999999999996</v>
      </c>
      <c r="P53">
        <f t="shared" si="13"/>
        <v>11.5</v>
      </c>
      <c r="Q53">
        <f t="shared" si="14"/>
        <v>11.5</v>
      </c>
      <c r="S53">
        <f t="shared" si="15"/>
        <v>32.5</v>
      </c>
      <c r="T53">
        <f t="shared" si="16"/>
        <v>20.6</v>
      </c>
      <c r="U53">
        <f t="shared" si="17"/>
        <v>35.6</v>
      </c>
      <c r="V53">
        <f t="shared" si="18"/>
        <v>27.6</v>
      </c>
      <c r="W53">
        <f t="shared" si="19"/>
        <v>30.6</v>
      </c>
      <c r="X53">
        <f t="shared" si="20"/>
        <v>18.600000000000001</v>
      </c>
      <c r="Y53">
        <f t="shared" si="21"/>
        <v>44.75</v>
      </c>
      <c r="AA53">
        <v>0</v>
      </c>
      <c r="AB53">
        <f t="shared" si="34"/>
        <v>7.1</v>
      </c>
      <c r="AC53">
        <f t="shared" si="35"/>
        <v>7.1</v>
      </c>
      <c r="AD53">
        <f t="shared" si="36"/>
        <v>7.1</v>
      </c>
      <c r="AE53">
        <f t="shared" si="37"/>
        <v>7.1</v>
      </c>
      <c r="AF53">
        <f t="shared" si="38"/>
        <v>7.1</v>
      </c>
      <c r="AG53">
        <f t="shared" si="39"/>
        <v>5.5</v>
      </c>
      <c r="AJ53">
        <f>IF(ISNUMBER(VLOOKUP(A53,'Huntly A2B service oaout'!A:E,5,FALSE)), VLOOKUP(A53,'Huntly A2B service oaout'!A:E,5,FALSE), VLOOKUP(A53,'Huntly A2B service oaout'!A:E,2,FALSE))</f>
        <v>28</v>
      </c>
      <c r="AK53">
        <f>IF(ISNUMBER(VLOOKUP(A53,'M for Moray - Buckie oaout'!A:E,5,FALSE)), VLOOKUP(A53,'M for Moray - Buckie oaout'!A:E,5,FALSE), VLOOKUP(A53,'M for Moray - Buckie oaout'!A:E,2,FALSE))</f>
        <v>9</v>
      </c>
      <c r="AL53">
        <f>IF(ISNUMBER(VLOOKUP(A53,'M for Moray - Forres oaout'!A:E,5,FALSE)), VLOOKUP(A53,'M for Moray - Forres oaout'!A:E,5,FALSE), VLOOKUP(A53,'M for Moray - Forres oaout'!A:E,2,FALSE))</f>
        <v>24</v>
      </c>
      <c r="AM53">
        <f>IF(ISNUMBER(VLOOKUP(A53,'M for Moray - Keith oaout'!A:E,5,FALSE)), VLOOKUP(A53,'M for Moray - Keith oaout'!A:E,5,FALSE), VLOOKUP(A53,'M for Moray - Keith oaout'!A:E,2,FALSE))</f>
        <v>16</v>
      </c>
      <c r="AN53">
        <f>IF(ISNUMBER(VLOOKUP(A53,'M for Moray - Speyside oaout'!A:E,5,FALSE)), VLOOKUP(A53,'M for Moray - Speyside oaout'!A:E,5,FALSE), VLOOKUP(A53,'M for Moray - Speyside oaout'!A:E,2,FALSE))</f>
        <v>19</v>
      </c>
      <c r="AO53">
        <f>IF(ISNUMBER(VLOOKUP(A53,'M for Moray - Elgin oaout'!A:E,5,FALSE)), VLOOKUP(A53,'M for Moray - Elgin oaout'!A:E,5,FALSE), VLOOKUP(A53,'M for Moray - Elgin oaout'!A:E,2,FALSE))</f>
        <v>7</v>
      </c>
      <c r="AP53" t="str">
        <f>IF(ISNUMBER(VLOOKUP(A53,'Banffshire Partnership oaout'!A:E,5,FALSE)), VLOOKUP(A53,'Banffshire Partnership oaout'!A:E,5,FALSE), VLOOKUP(A53,'Banffshire Partnership oaout'!A:E,2,FALSE))</f>
        <v xml:space="preserve"> N/A</v>
      </c>
      <c r="AR53">
        <f>IF(ISNUMBER(VLOOKUP(A53,'Huntly A2B service oawut'!A:E,5,FALSE)), VLOOKUP(A53,'Huntly A2B service oawut'!A:E,5,FALSE), 1000)</f>
        <v>1000</v>
      </c>
      <c r="AS53">
        <f>IF(ISNUMBER(VLOOKUP(A53,'M for Moray - Buckie oawut'!A:E,5,FALSE)), VLOOKUP(A53,'M for Moray - Buckie oawut'!A:E,5,FALSE), 1000)</f>
        <v>1000</v>
      </c>
      <c r="AT53">
        <f>IF(ISNUMBER(VLOOKUP(A53,'M for Moray - Forres oawut'!A:E,5,FALSE)), VLOOKUP(A53,'M for Moray - Forres oawut'!A:E,5,FALSE), 1000)</f>
        <v>1000</v>
      </c>
      <c r="AU53">
        <f>IF(ISNUMBER(VLOOKUP(A53,'M for Moray - Keith oawut'!A:E,5,FALSE)), VLOOKUP(A53,'M for Moray - Keith oawut'!A:E,5,FALSE), 1000)</f>
        <v>1000</v>
      </c>
      <c r="AV53">
        <f>IF(ISNUMBER(VLOOKUP(A53,'M for Moray - Speyside oawut'!A:E,5,FALSE)), VLOOKUP(A53,'M for Moray - Speyside oawut'!A:E,5,FALSE), 1000)</f>
        <v>1000</v>
      </c>
      <c r="AW53">
        <f>IF(ISNUMBER(VLOOKUP(A53,'M for Moray - Elgin oawut'!A:E,5,FALSE)), VLOOKUP(A53,'M for Moray - Elgin oawut'!A:E,5,FALSE), 1000)</f>
        <v>1000</v>
      </c>
      <c r="AX53">
        <f>IF(ISNUMBER(VLOOKUP(A53,'Banffshire Partnership oawut'!A:E,5,FALSE)), VLOOKUP(A53,'Banffshire Partnership oawut'!A:E,5,FALSE), 1000)</f>
        <v>39.25</v>
      </c>
      <c r="AZ53">
        <f>IF(ISNUMBER(VLOOKUP(A53,'Huntly A2B service ot'!A:E,4,FALSE)), VLOOKUP(A53,'Huntly A2B service ot'!A:E,4,FALSE), 0)</f>
        <v>4.5</v>
      </c>
      <c r="BA53">
        <f>IF(ISNUMBER(VLOOKUP(A53,'M for Moray - Buckie ot'!A:E,4,FALSE)), VLOOKUP(A53,'M for Moray - Buckie ot'!A:E,4,FALSE), 0)</f>
        <v>4.5</v>
      </c>
      <c r="BB53">
        <f>IF(ISNUMBER(VLOOKUP(A53,'M for Moray - Forres ot'!A:E,4,FALSE)), VLOOKUP(A53,'M for Moray - Forres ot'!A:E,4,FALSE), 0)</f>
        <v>4.5</v>
      </c>
      <c r="BC53">
        <f>IF(ISNUMBER(VLOOKUP(A53,'M for Moray - Keith ot'!A:E,4,FALSE)), VLOOKUP(A53,'M for Moray - Keith ot'!A:E,4,FALSE), 0)</f>
        <v>4.5</v>
      </c>
      <c r="BD53">
        <f>IF(ISNUMBER(VLOOKUP(A53,'M for Moray - Speyside ot'!A:E,4,FALSE)), VLOOKUP(A53,'M for Moray - Speyside ot'!A:E,4,FALSE), 0)</f>
        <v>4.5</v>
      </c>
      <c r="BE53">
        <f>IF(ISNUMBER(VLOOKUP(A53,'M for Moray - Elgin ot'!A:E,4,FALSE)), VLOOKUP(A53,'M for Moray - Elgin ot'!A:E,4,FALSE), 0)</f>
        <v>4.5</v>
      </c>
      <c r="BF53">
        <f>IF(ISNUMBER(VLOOKUP(A53,'Banffshire Partnership ot'!A:E,4,FALSE)), VLOOKUP(A53,'Banffshire Partnership ot'!A:E,4,FALSE), 0)</f>
        <v>0</v>
      </c>
      <c r="BI53">
        <f>IF(ISNUMBER(VLOOKUP(A53,'Huntly A2B service oaout'!A:E,3,FALSE)), VLOOKUP(A53,'Huntly A2B service oaout'!A:E,3,FALSE), VLOOKUP(A53,'Huntly A2B service oaout'!A:E,2,FALSE))</f>
        <v>15.5</v>
      </c>
      <c r="BJ53">
        <f>IF(ISNUMBER(VLOOKUP(A53,'M for Moray - Buckie oaout'!A:E,3,FALSE)), VLOOKUP(A53,'M for Moray - Buckie oaout'!A:E,3,FALSE), VLOOKUP(A53,'M for Moray - Buckie oaout'!A:E,2,FALSE))</f>
        <v>8.9</v>
      </c>
      <c r="BK53">
        <f>IF(ISNUMBER(VLOOKUP(A53,'M for Moray - Forres oaout'!A:E,3,FALSE)), VLOOKUP(A53,'M for Moray - Forres oaout'!A:E,3,FALSE), VLOOKUP(A53,'M for Moray - Forres oaout'!A:E,2,FALSE))</f>
        <v>18.2</v>
      </c>
      <c r="BL53">
        <f>IF(ISNUMBER(VLOOKUP(A53,'M for Moray - Keith oaout'!A:E,3,FALSE)), VLOOKUP(A53,'M for Moray - Keith oaout'!A:E,3,FALSE), VLOOKUP(A53,'M for Moray - Keith oaout'!A:E,2,FALSE))</f>
        <v>9.1</v>
      </c>
      <c r="BM53">
        <f>IF(ISNUMBER(VLOOKUP(A53,'M for Moray - Speyside oaout'!A:E,3,FALSE)), VLOOKUP(A53,'M for Moray - Speyside oaout'!A:E,3,FALSE), VLOOKUP(A53,'M for Moray - Speyside oaout'!A:E,2,FALSE))</f>
        <v>11.7</v>
      </c>
      <c r="BN53">
        <f>IF(ISNUMBER(VLOOKUP(A53,'M for Moray - Elgin oaout'!A:E,3,FALSE)), VLOOKUP(A53,'M for Moray - Elgin oaout'!A:E,3,FALSE), VLOOKUP(A53,'M for Moray - Elgin oaout'!A:E,2,FALSE))</f>
        <v>6.5</v>
      </c>
      <c r="BO53" t="str">
        <f>IF(ISNUMBER(VLOOKUP(A53,'Banffshire Partnership oaout'!A:E,3,FALSE)), VLOOKUP(A53,'Banffshire Partnership oaout'!A:E,3,FALSE), VLOOKUP(A53,'Banffshire Partnership oaout'!A:E,2,FALSE))</f>
        <v xml:space="preserve"> N/A</v>
      </c>
      <c r="BQ53" t="str">
        <f>IF(ISNUMBER(VLOOKUP(A53,'Huntly A2B service oawut'!A:E,3,FALSE)), VLOOKUP(A53,'Huntly A2B service oawut'!A:E,3,FALSE), VLOOKUP(A53,'Huntly A2B service oawut'!A:E,2,FALSE))</f>
        <v xml:space="preserve"> N/A</v>
      </c>
      <c r="BR53" t="str">
        <f>IF(ISNUMBER(VLOOKUP(A53,'M for Moray - Buckie oawut'!A:E,3,FALSE)), VLOOKUP(A53,'M for Moray - Buckie oawut'!A:E,3,FALSE), VLOOKUP(A53,'M for Moray - Buckie oawut'!A:E,2,FALSE))</f>
        <v xml:space="preserve"> N/A</v>
      </c>
      <c r="BS53" t="str">
        <f>IF(ISNUMBER(VLOOKUP(A53,'M for Moray - Forres oawut'!A:E,3,FALSE)), VLOOKUP(A53,'M for Moray - Forres oawut'!A:E,3,FALSE), VLOOKUP(A53,'M for Moray - Forres oawut'!A:E,2,FALSE))</f>
        <v xml:space="preserve"> N/A</v>
      </c>
      <c r="BT53" t="str">
        <f>IF(ISNUMBER(VLOOKUP(A53,'M for Moray - Keith oawut'!A:E,3,FALSE)), VLOOKUP(A53,'M for Moray - Keith oawut'!A:E,3,FALSE), VLOOKUP(A53,'M for Moray - Keith oawut'!A:E,2,FALSE))</f>
        <v xml:space="preserve"> N/A</v>
      </c>
      <c r="BU53" t="str">
        <f>IF(ISNUMBER(VLOOKUP(A53,'M for Moray - Speyside oawut'!A:E,3,FALSE)), VLOOKUP(A53,'M for Moray - Speyside oawut'!A:E,3,FALSE), VLOOKUP(A53,'M for Moray - Speyside oawut'!A:E,2,FALSE))</f>
        <v xml:space="preserve"> N/A</v>
      </c>
      <c r="BV53" t="str">
        <f>IF(ISNUMBER(VLOOKUP(A53,'M for Moray - Elgin oawut'!A:E,3,FALSE)), VLOOKUP(A53,'M for Moray - Elgin oawut'!A:E,3,FALSE), VLOOKUP(A53,'M for Moray - Elgin oawut'!A:E,2,FALSE))</f>
        <v xml:space="preserve"> N/A</v>
      </c>
      <c r="BW53">
        <f>IF(ISNUMBER(VLOOKUP(A53,'Banffshire Partnership oawut'!A:E,3,FALSE)), VLOOKUP(A53,'Banffshire Partnership oawut'!A:E,3,FALSE), VLOOKUP(A53,'Banffshire Partnership oawut'!A:E,2,FALSE))</f>
        <v>20.5</v>
      </c>
      <c r="BZ53">
        <f>IF(ISNUMBER(VLOOKUP(A53,'Huntly A2B service ot'!A:E,3,FALSE)), VLOOKUP(A53,'Huntly A2B service ot'!A:E,3,FALSE), VLOOKUP(A53,'Huntly A2B service ot'!A:E,2,FALSE))</f>
        <v>30</v>
      </c>
      <c r="CA53">
        <f>IF(ISNUMBER(VLOOKUP(A53,'M for Moray - Buckie ot'!A:E,3,FALSE)), VLOOKUP(A53,'M for Moray - Buckie ot'!A:E,3,FALSE), VLOOKUP(A53,'M for Moray - Buckie ot'!A:E,2,FALSE))</f>
        <v>30</v>
      </c>
      <c r="CB53">
        <f>IF(ISNUMBER(VLOOKUP(A53,'M for Moray - Forres ot'!A:E,3,FALSE)), VLOOKUP(A53,'M for Moray - Forres ot'!A:E,3,FALSE), VLOOKUP(A53,'M for Moray - Forres ot'!A:E,2,FALSE))</f>
        <v>30</v>
      </c>
      <c r="CC53">
        <f>IF(ISNUMBER(VLOOKUP(A53,'M for Moray - Keith ot'!A:E,3,FALSE)), VLOOKUP(A53,'M for Moray - Keith ot'!A:E,3,FALSE), VLOOKUP(A53,'M for Moray - Keith ot'!A:E,2,FALSE))</f>
        <v>30</v>
      </c>
      <c r="CD53">
        <f>IF(ISNUMBER(VLOOKUP(A53,'M for Moray - Speyside ot'!A:E,3,FALSE)), VLOOKUP(A53,'M for Moray - Speyside ot'!A:E,3,FALSE), VLOOKUP(A53,'M for Moray - Speyside ot'!A:E,2,FALSE))</f>
        <v>30</v>
      </c>
      <c r="CE53">
        <f>IF(ISNUMBER(VLOOKUP(A53,'M for Moray - Elgin ot'!A:E,3,FALSE)), VLOOKUP(A53,'M for Moray - Elgin ot'!A:E,3,FALSE), VLOOKUP(A53,'M for Moray - Elgin ot'!A:E,2,FALSE))</f>
        <v>30</v>
      </c>
      <c r="CF53">
        <f>IF(ISNUMBER(VLOOKUP(A53,'Banffshire Partnership ot'!A:E,3,FALSE)), VLOOKUP(A53,'Banffshire Partnership ot'!A:E,3,FALSE), VLOOKUP(A53,'Banffshire Partnership ot'!A:E,2,FALSE))</f>
        <v>0</v>
      </c>
    </row>
    <row r="54" spans="1:84">
      <c r="A54" t="s">
        <v>312</v>
      </c>
      <c r="B54" t="str">
        <f t="shared" si="28"/>
        <v>M for Moray - Elgin service</v>
      </c>
      <c r="C54">
        <f t="shared" si="29"/>
        <v>7.1</v>
      </c>
      <c r="D54">
        <f t="shared" si="30"/>
        <v>7</v>
      </c>
      <c r="E54">
        <f t="shared" si="31"/>
        <v>4.5</v>
      </c>
      <c r="F54">
        <f t="shared" si="32"/>
        <v>6.9</v>
      </c>
      <c r="G54" s="18">
        <f t="shared" si="33"/>
        <v>0.5</v>
      </c>
      <c r="H54">
        <f t="shared" si="6"/>
        <v>13.8</v>
      </c>
      <c r="I54">
        <v>17</v>
      </c>
      <c r="J54">
        <f t="shared" si="7"/>
        <v>33</v>
      </c>
      <c r="K54">
        <f t="shared" si="8"/>
        <v>18.600000000000001</v>
      </c>
      <c r="L54">
        <f t="shared" si="9"/>
        <v>1</v>
      </c>
      <c r="M54">
        <f t="shared" si="10"/>
        <v>1</v>
      </c>
      <c r="N54">
        <f t="shared" si="11"/>
        <v>14.399999999999999</v>
      </c>
      <c r="O54">
        <f t="shared" si="12"/>
        <v>14.399999999999999</v>
      </c>
      <c r="P54">
        <f t="shared" si="13"/>
        <v>11.5</v>
      </c>
      <c r="Q54">
        <f t="shared" si="14"/>
        <v>11.5</v>
      </c>
      <c r="S54">
        <f t="shared" si="15"/>
        <v>30.5</v>
      </c>
      <c r="T54">
        <f t="shared" si="16"/>
        <v>20.6</v>
      </c>
      <c r="U54">
        <f t="shared" si="17"/>
        <v>35.6</v>
      </c>
      <c r="V54">
        <f t="shared" si="18"/>
        <v>26.6</v>
      </c>
      <c r="W54">
        <f t="shared" si="19"/>
        <v>29.6</v>
      </c>
      <c r="X54">
        <f t="shared" si="20"/>
        <v>18.600000000000001</v>
      </c>
      <c r="Y54">
        <f t="shared" si="21"/>
        <v>44.75</v>
      </c>
      <c r="AA54">
        <v>0</v>
      </c>
      <c r="AB54">
        <f t="shared" si="34"/>
        <v>7.1</v>
      </c>
      <c r="AC54">
        <f t="shared" si="35"/>
        <v>7.1</v>
      </c>
      <c r="AD54">
        <f t="shared" si="36"/>
        <v>7.1</v>
      </c>
      <c r="AE54">
        <f t="shared" si="37"/>
        <v>7.1</v>
      </c>
      <c r="AF54">
        <f t="shared" si="38"/>
        <v>7.1</v>
      </c>
      <c r="AG54">
        <f t="shared" si="39"/>
        <v>5.5</v>
      </c>
      <c r="AJ54">
        <f>IF(ISNUMBER(VLOOKUP(A54,'Huntly A2B service oaout'!A:E,5,FALSE)), VLOOKUP(A54,'Huntly A2B service oaout'!A:E,5,FALSE), VLOOKUP(A54,'Huntly A2B service oaout'!A:E,2,FALSE))</f>
        <v>26</v>
      </c>
      <c r="AK54">
        <f>IF(ISNUMBER(VLOOKUP(A54,'M for Moray - Buckie oaout'!A:E,5,FALSE)), VLOOKUP(A54,'M for Moray - Buckie oaout'!A:E,5,FALSE), VLOOKUP(A54,'M for Moray - Buckie oaout'!A:E,2,FALSE))</f>
        <v>9</v>
      </c>
      <c r="AL54">
        <f>IF(ISNUMBER(VLOOKUP(A54,'M for Moray - Forres oaout'!A:E,5,FALSE)), VLOOKUP(A54,'M for Moray - Forres oaout'!A:E,5,FALSE), VLOOKUP(A54,'M for Moray - Forres oaout'!A:E,2,FALSE))</f>
        <v>24</v>
      </c>
      <c r="AM54">
        <f>IF(ISNUMBER(VLOOKUP(A54,'M for Moray - Keith oaout'!A:E,5,FALSE)), VLOOKUP(A54,'M for Moray - Keith oaout'!A:E,5,FALSE), VLOOKUP(A54,'M for Moray - Keith oaout'!A:E,2,FALSE))</f>
        <v>15</v>
      </c>
      <c r="AN54">
        <f>IF(ISNUMBER(VLOOKUP(A54,'M for Moray - Speyside oaout'!A:E,5,FALSE)), VLOOKUP(A54,'M for Moray - Speyside oaout'!A:E,5,FALSE), VLOOKUP(A54,'M for Moray - Speyside oaout'!A:E,2,FALSE))</f>
        <v>18</v>
      </c>
      <c r="AO54">
        <f>IF(ISNUMBER(VLOOKUP(A54,'M for Moray - Elgin oaout'!A:E,5,FALSE)), VLOOKUP(A54,'M for Moray - Elgin oaout'!A:E,5,FALSE), VLOOKUP(A54,'M for Moray - Elgin oaout'!A:E,2,FALSE))</f>
        <v>7</v>
      </c>
      <c r="AP54" t="str">
        <f>IF(ISNUMBER(VLOOKUP(A54,'Banffshire Partnership oaout'!A:E,5,FALSE)), VLOOKUP(A54,'Banffshire Partnership oaout'!A:E,5,FALSE), VLOOKUP(A54,'Banffshire Partnership oaout'!A:E,2,FALSE))</f>
        <v xml:space="preserve"> N/A</v>
      </c>
      <c r="AR54">
        <f>IF(ISNUMBER(VLOOKUP(A54,'Huntly A2B service oawut'!A:E,5,FALSE)), VLOOKUP(A54,'Huntly A2B service oawut'!A:E,5,FALSE), 1000)</f>
        <v>1000</v>
      </c>
      <c r="AS54">
        <f>IF(ISNUMBER(VLOOKUP(A54,'M for Moray - Buckie oawut'!A:E,5,FALSE)), VLOOKUP(A54,'M for Moray - Buckie oawut'!A:E,5,FALSE), 1000)</f>
        <v>1000</v>
      </c>
      <c r="AT54">
        <f>IF(ISNUMBER(VLOOKUP(A54,'M for Moray - Forres oawut'!A:E,5,FALSE)), VLOOKUP(A54,'M for Moray - Forres oawut'!A:E,5,FALSE), 1000)</f>
        <v>1000</v>
      </c>
      <c r="AU54">
        <f>IF(ISNUMBER(VLOOKUP(A54,'M for Moray - Keith oawut'!A:E,5,FALSE)), VLOOKUP(A54,'M for Moray - Keith oawut'!A:E,5,FALSE), 1000)</f>
        <v>1000</v>
      </c>
      <c r="AV54">
        <f>IF(ISNUMBER(VLOOKUP(A54,'M for Moray - Speyside oawut'!A:E,5,FALSE)), VLOOKUP(A54,'M for Moray - Speyside oawut'!A:E,5,FALSE), 1000)</f>
        <v>1000</v>
      </c>
      <c r="AW54">
        <f>IF(ISNUMBER(VLOOKUP(A54,'M for Moray - Elgin oawut'!A:E,5,FALSE)), VLOOKUP(A54,'M for Moray - Elgin oawut'!A:E,5,FALSE), 1000)</f>
        <v>1000</v>
      </c>
      <c r="AX54">
        <f>IF(ISNUMBER(VLOOKUP(A54,'Banffshire Partnership oawut'!A:E,5,FALSE)), VLOOKUP(A54,'Banffshire Partnership oawut'!A:E,5,FALSE), 1000)</f>
        <v>39.25</v>
      </c>
      <c r="AZ54">
        <f>IF(ISNUMBER(VLOOKUP(A54,'Huntly A2B service ot'!A:E,4,FALSE)), VLOOKUP(A54,'Huntly A2B service ot'!A:E,4,FALSE), 0)</f>
        <v>4.5</v>
      </c>
      <c r="BA54">
        <f>IF(ISNUMBER(VLOOKUP(A54,'M for Moray - Buckie ot'!A:E,4,FALSE)), VLOOKUP(A54,'M for Moray - Buckie ot'!A:E,4,FALSE), 0)</f>
        <v>4.5</v>
      </c>
      <c r="BB54">
        <f>IF(ISNUMBER(VLOOKUP(A54,'M for Moray - Forres ot'!A:E,4,FALSE)), VLOOKUP(A54,'M for Moray - Forres ot'!A:E,4,FALSE), 0)</f>
        <v>4.5</v>
      </c>
      <c r="BC54">
        <f>IF(ISNUMBER(VLOOKUP(A54,'M for Moray - Keith ot'!A:E,4,FALSE)), VLOOKUP(A54,'M for Moray - Keith ot'!A:E,4,FALSE), 0)</f>
        <v>4.5</v>
      </c>
      <c r="BD54">
        <f>IF(ISNUMBER(VLOOKUP(A54,'M for Moray - Speyside ot'!A:E,4,FALSE)), VLOOKUP(A54,'M for Moray - Speyside ot'!A:E,4,FALSE), 0)</f>
        <v>4.5</v>
      </c>
      <c r="BE54">
        <f>IF(ISNUMBER(VLOOKUP(A54,'M for Moray - Elgin ot'!A:E,4,FALSE)), VLOOKUP(A54,'M for Moray - Elgin ot'!A:E,4,FALSE), 0)</f>
        <v>4.5</v>
      </c>
      <c r="BF54">
        <f>IF(ISNUMBER(VLOOKUP(A54,'Banffshire Partnership ot'!A:E,4,FALSE)), VLOOKUP(A54,'Banffshire Partnership ot'!A:E,4,FALSE), 0)</f>
        <v>0</v>
      </c>
      <c r="BI54">
        <f>IF(ISNUMBER(VLOOKUP(A54,'Huntly A2B service oaout'!A:E,3,FALSE)), VLOOKUP(A54,'Huntly A2B service oaout'!A:E,3,FALSE), VLOOKUP(A54,'Huntly A2B service oaout'!A:E,2,FALSE))</f>
        <v>15.5</v>
      </c>
      <c r="BJ54">
        <f>IF(ISNUMBER(VLOOKUP(A54,'M for Moray - Buckie oaout'!A:E,3,FALSE)), VLOOKUP(A54,'M for Moray - Buckie oaout'!A:E,3,FALSE), VLOOKUP(A54,'M for Moray - Buckie oaout'!A:E,2,FALSE))</f>
        <v>8.9</v>
      </c>
      <c r="BK54">
        <f>IF(ISNUMBER(VLOOKUP(A54,'M for Moray - Forres oaout'!A:E,3,FALSE)), VLOOKUP(A54,'M for Moray - Forres oaout'!A:E,3,FALSE), VLOOKUP(A54,'M for Moray - Forres oaout'!A:E,2,FALSE))</f>
        <v>18.100000000000001</v>
      </c>
      <c r="BL54">
        <f>IF(ISNUMBER(VLOOKUP(A54,'M for Moray - Keith oaout'!A:E,3,FALSE)), VLOOKUP(A54,'M for Moray - Keith oaout'!A:E,3,FALSE), VLOOKUP(A54,'M for Moray - Keith oaout'!A:E,2,FALSE))</f>
        <v>9.1</v>
      </c>
      <c r="BM54">
        <f>IF(ISNUMBER(VLOOKUP(A54,'M for Moray - Speyside oaout'!A:E,3,FALSE)), VLOOKUP(A54,'M for Moray - Speyside oaout'!A:E,3,FALSE), VLOOKUP(A54,'M for Moray - Speyside oaout'!A:E,2,FALSE))</f>
        <v>10.1</v>
      </c>
      <c r="BN54">
        <f>IF(ISNUMBER(VLOOKUP(A54,'M for Moray - Elgin oaout'!A:E,3,FALSE)), VLOOKUP(A54,'M for Moray - Elgin oaout'!A:E,3,FALSE), VLOOKUP(A54,'M for Moray - Elgin oaout'!A:E,2,FALSE))</f>
        <v>6.9</v>
      </c>
      <c r="BO54" t="str">
        <f>IF(ISNUMBER(VLOOKUP(A54,'Banffshire Partnership oaout'!A:E,3,FALSE)), VLOOKUP(A54,'Banffshire Partnership oaout'!A:E,3,FALSE), VLOOKUP(A54,'Banffshire Partnership oaout'!A:E,2,FALSE))</f>
        <v xml:space="preserve"> N/A</v>
      </c>
      <c r="BQ54" t="str">
        <f>IF(ISNUMBER(VLOOKUP(A54,'Huntly A2B service oawut'!A:E,3,FALSE)), VLOOKUP(A54,'Huntly A2B service oawut'!A:E,3,FALSE), VLOOKUP(A54,'Huntly A2B service oawut'!A:E,2,FALSE))</f>
        <v xml:space="preserve"> N/A</v>
      </c>
      <c r="BR54" t="str">
        <f>IF(ISNUMBER(VLOOKUP(A54,'M for Moray - Buckie oawut'!A:E,3,FALSE)), VLOOKUP(A54,'M for Moray - Buckie oawut'!A:E,3,FALSE), VLOOKUP(A54,'M for Moray - Buckie oawut'!A:E,2,FALSE))</f>
        <v xml:space="preserve"> N/A</v>
      </c>
      <c r="BS54" t="str">
        <f>IF(ISNUMBER(VLOOKUP(A54,'M for Moray - Forres oawut'!A:E,3,FALSE)), VLOOKUP(A54,'M for Moray - Forres oawut'!A:E,3,FALSE), VLOOKUP(A54,'M for Moray - Forres oawut'!A:E,2,FALSE))</f>
        <v xml:space="preserve"> N/A</v>
      </c>
      <c r="BT54" t="str">
        <f>IF(ISNUMBER(VLOOKUP(A54,'M for Moray - Keith oawut'!A:E,3,FALSE)), VLOOKUP(A54,'M for Moray - Keith oawut'!A:E,3,FALSE), VLOOKUP(A54,'M for Moray - Keith oawut'!A:E,2,FALSE))</f>
        <v xml:space="preserve"> N/A</v>
      </c>
      <c r="BU54" t="str">
        <f>IF(ISNUMBER(VLOOKUP(A54,'M for Moray - Speyside oawut'!A:E,3,FALSE)), VLOOKUP(A54,'M for Moray - Speyside oawut'!A:E,3,FALSE), VLOOKUP(A54,'M for Moray - Speyside oawut'!A:E,2,FALSE))</f>
        <v xml:space="preserve"> N/A</v>
      </c>
      <c r="BV54" t="str">
        <f>IF(ISNUMBER(VLOOKUP(A54,'M for Moray - Elgin oawut'!A:E,3,FALSE)), VLOOKUP(A54,'M for Moray - Elgin oawut'!A:E,3,FALSE), VLOOKUP(A54,'M for Moray - Elgin oawut'!A:E,2,FALSE))</f>
        <v xml:space="preserve"> N/A</v>
      </c>
      <c r="BW54">
        <f>IF(ISNUMBER(VLOOKUP(A54,'Banffshire Partnership oawut'!A:E,3,FALSE)), VLOOKUP(A54,'Banffshire Partnership oawut'!A:E,3,FALSE), VLOOKUP(A54,'Banffshire Partnership oawut'!A:E,2,FALSE))</f>
        <v>20.5</v>
      </c>
      <c r="BZ54">
        <f>IF(ISNUMBER(VLOOKUP(A54,'Huntly A2B service ot'!A:E,3,FALSE)), VLOOKUP(A54,'Huntly A2B service ot'!A:E,3,FALSE), VLOOKUP(A54,'Huntly A2B service ot'!A:E,2,FALSE))</f>
        <v>30</v>
      </c>
      <c r="CA54">
        <f>IF(ISNUMBER(VLOOKUP(A54,'M for Moray - Buckie ot'!A:E,3,FALSE)), VLOOKUP(A54,'M for Moray - Buckie ot'!A:E,3,FALSE), VLOOKUP(A54,'M for Moray - Buckie ot'!A:E,2,FALSE))</f>
        <v>30</v>
      </c>
      <c r="CB54">
        <f>IF(ISNUMBER(VLOOKUP(A54,'M for Moray - Forres ot'!A:E,3,FALSE)), VLOOKUP(A54,'M for Moray - Forres ot'!A:E,3,FALSE), VLOOKUP(A54,'M for Moray - Forres ot'!A:E,2,FALSE))</f>
        <v>30</v>
      </c>
      <c r="CC54">
        <f>IF(ISNUMBER(VLOOKUP(A54,'M for Moray - Keith ot'!A:E,3,FALSE)), VLOOKUP(A54,'M for Moray - Keith ot'!A:E,3,FALSE), VLOOKUP(A54,'M for Moray - Keith ot'!A:E,2,FALSE))</f>
        <v>30</v>
      </c>
      <c r="CD54">
        <f>IF(ISNUMBER(VLOOKUP(A54,'M for Moray - Speyside ot'!A:E,3,FALSE)), VLOOKUP(A54,'M for Moray - Speyside ot'!A:E,3,FALSE), VLOOKUP(A54,'M for Moray - Speyside ot'!A:E,2,FALSE))</f>
        <v>30</v>
      </c>
      <c r="CE54">
        <f>IF(ISNUMBER(VLOOKUP(A54,'M for Moray - Elgin ot'!A:E,3,FALSE)), VLOOKUP(A54,'M for Moray - Elgin ot'!A:E,3,FALSE), VLOOKUP(A54,'M for Moray - Elgin ot'!A:E,2,FALSE))</f>
        <v>30</v>
      </c>
      <c r="CF54">
        <f>IF(ISNUMBER(VLOOKUP(A54,'Banffshire Partnership ot'!A:E,3,FALSE)), VLOOKUP(A54,'Banffshire Partnership ot'!A:E,3,FALSE), VLOOKUP(A54,'Banffshire Partnership ot'!A:E,2,FALSE))</f>
        <v>0</v>
      </c>
    </row>
    <row r="55" spans="1:84">
      <c r="A55" t="s">
        <v>313</v>
      </c>
      <c r="B55" t="str">
        <f t="shared" si="28"/>
        <v>Banffshire Partnership</v>
      </c>
      <c r="C55">
        <f t="shared" si="29"/>
        <v>5.5</v>
      </c>
      <c r="D55">
        <f t="shared" si="30"/>
        <v>39.25</v>
      </c>
      <c r="E55">
        <f t="shared" si="31"/>
        <v>0</v>
      </c>
      <c r="F55">
        <f t="shared" si="32"/>
        <v>20.5</v>
      </c>
      <c r="G55" s="18">
        <f t="shared" si="33"/>
        <v>0</v>
      </c>
      <c r="H55">
        <f t="shared" si="6"/>
        <v>0</v>
      </c>
      <c r="I55">
        <v>17</v>
      </c>
      <c r="J55">
        <f t="shared" si="7"/>
        <v>33</v>
      </c>
      <c r="K55">
        <f t="shared" si="8"/>
        <v>44.75</v>
      </c>
      <c r="L55">
        <f t="shared" si="9"/>
        <v>0</v>
      </c>
      <c r="M55">
        <f t="shared" si="10"/>
        <v>0</v>
      </c>
      <c r="N55">
        <f t="shared" si="11"/>
        <v>0</v>
      </c>
      <c r="O55">
        <f t="shared" si="12"/>
        <v>0</v>
      </c>
      <c r="P55">
        <f t="shared" si="13"/>
        <v>0</v>
      </c>
      <c r="Q55">
        <f t="shared" si="14"/>
        <v>0</v>
      </c>
      <c r="S55">
        <f t="shared" si="15"/>
        <v>1000</v>
      </c>
      <c r="T55">
        <f t="shared" si="16"/>
        <v>1007.1</v>
      </c>
      <c r="U55">
        <f t="shared" si="17"/>
        <v>1007.1</v>
      </c>
      <c r="V55">
        <f t="shared" si="18"/>
        <v>1007.1</v>
      </c>
      <c r="W55">
        <f t="shared" si="19"/>
        <v>1007.1</v>
      </c>
      <c r="X55">
        <f t="shared" si="20"/>
        <v>1007.1</v>
      </c>
      <c r="Y55">
        <f t="shared" si="21"/>
        <v>44.75</v>
      </c>
      <c r="AA55">
        <v>0</v>
      </c>
      <c r="AB55">
        <f t="shared" si="34"/>
        <v>7.1</v>
      </c>
      <c r="AC55">
        <f t="shared" si="35"/>
        <v>7.1</v>
      </c>
      <c r="AD55">
        <f t="shared" si="36"/>
        <v>7.1</v>
      </c>
      <c r="AE55">
        <f t="shared" si="37"/>
        <v>7.1</v>
      </c>
      <c r="AF55">
        <f t="shared" si="38"/>
        <v>7.1</v>
      </c>
      <c r="AG55">
        <f t="shared" si="39"/>
        <v>5.5</v>
      </c>
      <c r="AJ55" t="str">
        <f>IF(ISNUMBER(VLOOKUP(A55,'Huntly A2B service oaout'!A:E,5,FALSE)), VLOOKUP(A55,'Huntly A2B service oaout'!A:E,5,FALSE), VLOOKUP(A55,'Huntly A2B service oaout'!A:E,2,FALSE))</f>
        <v xml:space="preserve"> N/A</v>
      </c>
      <c r="AK55" t="str">
        <f>IF(ISNUMBER(VLOOKUP(A55,'M for Moray - Buckie oaout'!A:E,5,FALSE)), VLOOKUP(A55,'M for Moray - Buckie oaout'!A:E,5,FALSE), VLOOKUP(A55,'M for Moray - Buckie oaout'!A:E,2,FALSE))</f>
        <v xml:space="preserve"> N/A</v>
      </c>
      <c r="AL55" t="str">
        <f>IF(ISNUMBER(VLOOKUP(A55,'M for Moray - Forres oaout'!A:E,5,FALSE)), VLOOKUP(A55,'M for Moray - Forres oaout'!A:E,5,FALSE), VLOOKUP(A55,'M for Moray - Forres oaout'!A:E,2,FALSE))</f>
        <v xml:space="preserve"> N/A</v>
      </c>
      <c r="AM55" t="str">
        <f>IF(ISNUMBER(VLOOKUP(A55,'M for Moray - Keith oaout'!A:E,5,FALSE)), VLOOKUP(A55,'M for Moray - Keith oaout'!A:E,5,FALSE), VLOOKUP(A55,'M for Moray - Keith oaout'!A:E,2,FALSE))</f>
        <v xml:space="preserve"> N/A</v>
      </c>
      <c r="AN55" t="str">
        <f>IF(ISNUMBER(VLOOKUP(A55,'M for Moray - Speyside oaout'!A:E,5,FALSE)), VLOOKUP(A55,'M for Moray - Speyside oaout'!A:E,5,FALSE), VLOOKUP(A55,'M for Moray - Speyside oaout'!A:E,2,FALSE))</f>
        <v xml:space="preserve"> N/A</v>
      </c>
      <c r="AO55" t="str">
        <f>IF(ISNUMBER(VLOOKUP(A55,'M for Moray - Elgin oaout'!A:E,5,FALSE)), VLOOKUP(A55,'M for Moray - Elgin oaout'!A:E,5,FALSE), VLOOKUP(A55,'M for Moray - Elgin oaout'!A:E,2,FALSE))</f>
        <v xml:space="preserve"> N/A</v>
      </c>
      <c r="AP55" t="str">
        <f>IF(ISNUMBER(VLOOKUP(A55,'Banffshire Partnership oaout'!A:E,5,FALSE)), VLOOKUP(A55,'Banffshire Partnership oaout'!A:E,5,FALSE), VLOOKUP(A55,'Banffshire Partnership oaout'!A:E,2,FALSE))</f>
        <v xml:space="preserve"> N/A</v>
      </c>
      <c r="AR55">
        <f>IF(ISNUMBER(VLOOKUP(A55,'Huntly A2B service oawut'!A:E,5,FALSE)), VLOOKUP(A55,'Huntly A2B service oawut'!A:E,5,FALSE), 1000)</f>
        <v>1000</v>
      </c>
      <c r="AS55">
        <f>IF(ISNUMBER(VLOOKUP(A55,'M for Moray - Buckie oawut'!A:E,5,FALSE)), VLOOKUP(A55,'M for Moray - Buckie oawut'!A:E,5,FALSE), 1000)</f>
        <v>1000</v>
      </c>
      <c r="AT55">
        <f>IF(ISNUMBER(VLOOKUP(A55,'M for Moray - Forres oawut'!A:E,5,FALSE)), VLOOKUP(A55,'M for Moray - Forres oawut'!A:E,5,FALSE), 1000)</f>
        <v>1000</v>
      </c>
      <c r="AU55">
        <f>IF(ISNUMBER(VLOOKUP(A55,'M for Moray - Keith oawut'!A:E,5,FALSE)), VLOOKUP(A55,'M for Moray - Keith oawut'!A:E,5,FALSE), 1000)</f>
        <v>1000</v>
      </c>
      <c r="AV55">
        <f>IF(ISNUMBER(VLOOKUP(A55,'M for Moray - Speyside oawut'!A:E,5,FALSE)), VLOOKUP(A55,'M for Moray - Speyside oawut'!A:E,5,FALSE), 1000)</f>
        <v>1000</v>
      </c>
      <c r="AW55">
        <f>IF(ISNUMBER(VLOOKUP(A55,'M for Moray - Elgin oawut'!A:E,5,FALSE)), VLOOKUP(A55,'M for Moray - Elgin oawut'!A:E,5,FALSE), 1000)</f>
        <v>1000</v>
      </c>
      <c r="AX55">
        <f>IF(ISNUMBER(VLOOKUP(A55,'Banffshire Partnership oawut'!A:E,5,FALSE)), VLOOKUP(A55,'Banffshire Partnership oawut'!A:E,5,FALSE), 1000)</f>
        <v>39.25</v>
      </c>
      <c r="AZ55">
        <f>IF(ISNUMBER(VLOOKUP(A55,'Huntly A2B service ot'!A:E,4,FALSE)), VLOOKUP(A55,'Huntly A2B service ot'!A:E,4,FALSE), 0)</f>
        <v>0</v>
      </c>
      <c r="BA55">
        <f>IF(ISNUMBER(VLOOKUP(A55,'M for Moray - Buckie ot'!A:E,4,FALSE)), VLOOKUP(A55,'M for Moray - Buckie ot'!A:E,4,FALSE), 0)</f>
        <v>0</v>
      </c>
      <c r="BB55">
        <f>IF(ISNUMBER(VLOOKUP(A55,'M for Moray - Forres ot'!A:E,4,FALSE)), VLOOKUP(A55,'M for Moray - Forres ot'!A:E,4,FALSE), 0)</f>
        <v>0</v>
      </c>
      <c r="BC55">
        <f>IF(ISNUMBER(VLOOKUP(A55,'M for Moray - Keith ot'!A:E,4,FALSE)), VLOOKUP(A55,'M for Moray - Keith ot'!A:E,4,FALSE), 0)</f>
        <v>0</v>
      </c>
      <c r="BD55">
        <f>IF(ISNUMBER(VLOOKUP(A55,'M for Moray - Speyside ot'!A:E,4,FALSE)), VLOOKUP(A55,'M for Moray - Speyside ot'!A:E,4,FALSE), 0)</f>
        <v>0</v>
      </c>
      <c r="BE55">
        <f>IF(ISNUMBER(VLOOKUP(A55,'M for Moray - Elgin ot'!A:E,4,FALSE)), VLOOKUP(A55,'M for Moray - Elgin ot'!A:E,4,FALSE), 0)</f>
        <v>0</v>
      </c>
      <c r="BF55">
        <f>IF(ISNUMBER(VLOOKUP(A55,'Banffshire Partnership ot'!A:E,4,FALSE)), VLOOKUP(A55,'Banffshire Partnership ot'!A:E,4,FALSE), 0)</f>
        <v>0</v>
      </c>
      <c r="BI55" t="str">
        <f>IF(ISNUMBER(VLOOKUP(A55,'Huntly A2B service oaout'!A:E,3,FALSE)), VLOOKUP(A55,'Huntly A2B service oaout'!A:E,3,FALSE), VLOOKUP(A55,'Huntly A2B service oaout'!A:E,2,FALSE))</f>
        <v xml:space="preserve"> N/A</v>
      </c>
      <c r="BJ55" t="str">
        <f>IF(ISNUMBER(VLOOKUP(A55,'M for Moray - Buckie oaout'!A:E,3,FALSE)), VLOOKUP(A55,'M for Moray - Buckie oaout'!A:E,3,FALSE), VLOOKUP(A55,'M for Moray - Buckie oaout'!A:E,2,FALSE))</f>
        <v xml:space="preserve"> N/A</v>
      </c>
      <c r="BK55" t="str">
        <f>IF(ISNUMBER(VLOOKUP(A55,'M for Moray - Forres oaout'!A:E,3,FALSE)), VLOOKUP(A55,'M for Moray - Forres oaout'!A:E,3,FALSE), VLOOKUP(A55,'M for Moray - Forres oaout'!A:E,2,FALSE))</f>
        <v xml:space="preserve"> N/A</v>
      </c>
      <c r="BL55" t="str">
        <f>IF(ISNUMBER(VLOOKUP(A55,'M for Moray - Keith oaout'!A:E,3,FALSE)), VLOOKUP(A55,'M for Moray - Keith oaout'!A:E,3,FALSE), VLOOKUP(A55,'M for Moray - Keith oaout'!A:E,2,FALSE))</f>
        <v xml:space="preserve"> N/A</v>
      </c>
      <c r="BM55" t="str">
        <f>IF(ISNUMBER(VLOOKUP(A55,'M for Moray - Speyside oaout'!A:E,3,FALSE)), VLOOKUP(A55,'M for Moray - Speyside oaout'!A:E,3,FALSE), VLOOKUP(A55,'M for Moray - Speyside oaout'!A:E,2,FALSE))</f>
        <v xml:space="preserve"> N/A</v>
      </c>
      <c r="BN55" t="str">
        <f>IF(ISNUMBER(VLOOKUP(A55,'M for Moray - Elgin oaout'!A:E,3,FALSE)), VLOOKUP(A55,'M for Moray - Elgin oaout'!A:E,3,FALSE), VLOOKUP(A55,'M for Moray - Elgin oaout'!A:E,2,FALSE))</f>
        <v xml:space="preserve"> N/A</v>
      </c>
      <c r="BO55" t="str">
        <f>IF(ISNUMBER(VLOOKUP(A55,'Banffshire Partnership oaout'!A:E,3,FALSE)), VLOOKUP(A55,'Banffshire Partnership oaout'!A:E,3,FALSE), VLOOKUP(A55,'Banffshire Partnership oaout'!A:E,2,FALSE))</f>
        <v xml:space="preserve"> N/A</v>
      </c>
      <c r="BQ55" t="str">
        <f>IF(ISNUMBER(VLOOKUP(A55,'Huntly A2B service oawut'!A:E,3,FALSE)), VLOOKUP(A55,'Huntly A2B service oawut'!A:E,3,FALSE), VLOOKUP(A55,'Huntly A2B service oawut'!A:E,2,FALSE))</f>
        <v xml:space="preserve"> N/A</v>
      </c>
      <c r="BR55" t="str">
        <f>IF(ISNUMBER(VLOOKUP(A55,'M for Moray - Buckie oawut'!A:E,3,FALSE)), VLOOKUP(A55,'M for Moray - Buckie oawut'!A:E,3,FALSE), VLOOKUP(A55,'M for Moray - Buckie oawut'!A:E,2,FALSE))</f>
        <v xml:space="preserve"> N/A</v>
      </c>
      <c r="BS55" t="str">
        <f>IF(ISNUMBER(VLOOKUP(A55,'M for Moray - Forres oawut'!A:E,3,FALSE)), VLOOKUP(A55,'M for Moray - Forres oawut'!A:E,3,FALSE), VLOOKUP(A55,'M for Moray - Forres oawut'!A:E,2,FALSE))</f>
        <v xml:space="preserve"> N/A</v>
      </c>
      <c r="BT55" t="str">
        <f>IF(ISNUMBER(VLOOKUP(A55,'M for Moray - Keith oawut'!A:E,3,FALSE)), VLOOKUP(A55,'M for Moray - Keith oawut'!A:E,3,FALSE), VLOOKUP(A55,'M for Moray - Keith oawut'!A:E,2,FALSE))</f>
        <v xml:space="preserve"> N/A</v>
      </c>
      <c r="BU55" t="str">
        <f>IF(ISNUMBER(VLOOKUP(A55,'M for Moray - Speyside oawut'!A:E,3,FALSE)), VLOOKUP(A55,'M for Moray - Speyside oawut'!A:E,3,FALSE), VLOOKUP(A55,'M for Moray - Speyside oawut'!A:E,2,FALSE))</f>
        <v xml:space="preserve"> N/A</v>
      </c>
      <c r="BV55" t="str">
        <f>IF(ISNUMBER(VLOOKUP(A55,'M for Moray - Elgin oawut'!A:E,3,FALSE)), VLOOKUP(A55,'M for Moray - Elgin oawut'!A:E,3,FALSE), VLOOKUP(A55,'M for Moray - Elgin oawut'!A:E,2,FALSE))</f>
        <v xml:space="preserve"> N/A</v>
      </c>
      <c r="BW55">
        <f>IF(ISNUMBER(VLOOKUP(A55,'Banffshire Partnership oawut'!A:E,3,FALSE)), VLOOKUP(A55,'Banffshire Partnership oawut'!A:E,3,FALSE), VLOOKUP(A55,'Banffshire Partnership oawut'!A:E,2,FALSE))</f>
        <v>20.5</v>
      </c>
      <c r="BZ55">
        <f>IF(ISNUMBER(VLOOKUP(A55,'Huntly A2B service ot'!A:E,3,FALSE)), VLOOKUP(A55,'Huntly A2B service ot'!A:E,3,FALSE), VLOOKUP(A55,'Huntly A2B service ot'!A:E,2,FALSE))</f>
        <v>0</v>
      </c>
      <c r="CA55">
        <f>IF(ISNUMBER(VLOOKUP(A55,'M for Moray - Buckie ot'!A:E,3,FALSE)), VLOOKUP(A55,'M for Moray - Buckie ot'!A:E,3,FALSE), VLOOKUP(A55,'M for Moray - Buckie ot'!A:E,2,FALSE))</f>
        <v>0</v>
      </c>
      <c r="CB55">
        <f>IF(ISNUMBER(VLOOKUP(A55,'M for Moray - Forres ot'!A:E,3,FALSE)), VLOOKUP(A55,'M for Moray - Forres ot'!A:E,3,FALSE), VLOOKUP(A55,'M for Moray - Forres ot'!A:E,2,FALSE))</f>
        <v>0</v>
      </c>
      <c r="CC55">
        <f>IF(ISNUMBER(VLOOKUP(A55,'M for Moray - Keith ot'!A:E,3,FALSE)), VLOOKUP(A55,'M for Moray - Keith ot'!A:E,3,FALSE), VLOOKUP(A55,'M for Moray - Keith ot'!A:E,2,FALSE))</f>
        <v>0</v>
      </c>
      <c r="CD55">
        <f>IF(ISNUMBER(VLOOKUP(A55,'M for Moray - Speyside ot'!A:E,3,FALSE)), VLOOKUP(A55,'M for Moray - Speyside ot'!A:E,3,FALSE), VLOOKUP(A55,'M for Moray - Speyside ot'!A:E,2,FALSE))</f>
        <v>0</v>
      </c>
      <c r="CE55">
        <f>IF(ISNUMBER(VLOOKUP(A55,'M for Moray - Elgin ot'!A:E,3,FALSE)), VLOOKUP(A55,'M for Moray - Elgin ot'!A:E,3,FALSE), VLOOKUP(A55,'M for Moray - Elgin ot'!A:E,2,FALSE))</f>
        <v>0</v>
      </c>
      <c r="CF55">
        <f>IF(ISNUMBER(VLOOKUP(A55,'Banffshire Partnership ot'!A:E,3,FALSE)), VLOOKUP(A55,'Banffshire Partnership ot'!A:E,3,FALSE), VLOOKUP(A55,'Banffshire Partnership ot'!A:E,2,FALSE))</f>
        <v>0</v>
      </c>
    </row>
    <row r="56" spans="1:84">
      <c r="A56" t="s">
        <v>314</v>
      </c>
      <c r="B56" t="str">
        <f t="shared" si="28"/>
        <v>M for Moray - Elgin service</v>
      </c>
      <c r="C56">
        <f t="shared" si="29"/>
        <v>1.55</v>
      </c>
      <c r="D56">
        <f t="shared" si="30"/>
        <v>0</v>
      </c>
      <c r="E56">
        <f t="shared" si="31"/>
        <v>4.5</v>
      </c>
      <c r="F56">
        <f t="shared" si="32"/>
        <v>0</v>
      </c>
      <c r="G56" s="18">
        <f t="shared" si="33"/>
        <v>0.5</v>
      </c>
      <c r="H56">
        <f t="shared" si="6"/>
        <v>0</v>
      </c>
      <c r="I56">
        <v>1.5</v>
      </c>
      <c r="J56">
        <f t="shared" si="7"/>
        <v>5.0999999999999996</v>
      </c>
      <c r="K56">
        <f t="shared" si="8"/>
        <v>6.05</v>
      </c>
      <c r="L56">
        <f t="shared" si="9"/>
        <v>0</v>
      </c>
      <c r="M56">
        <f t="shared" si="10"/>
        <v>0</v>
      </c>
      <c r="N56">
        <f t="shared" si="11"/>
        <v>0</v>
      </c>
      <c r="O56">
        <f t="shared" si="12"/>
        <v>0</v>
      </c>
      <c r="P56">
        <f t="shared" si="13"/>
        <v>0</v>
      </c>
      <c r="Q56">
        <f t="shared" si="14"/>
        <v>0</v>
      </c>
      <c r="S56">
        <f t="shared" si="15"/>
        <v>36.5</v>
      </c>
      <c r="T56">
        <f t="shared" si="16"/>
        <v>24.05</v>
      </c>
      <c r="U56">
        <f t="shared" si="17"/>
        <v>16.05</v>
      </c>
      <c r="V56">
        <f t="shared" si="18"/>
        <v>26.05</v>
      </c>
      <c r="W56">
        <f t="shared" si="19"/>
        <v>21.05</v>
      </c>
      <c r="X56">
        <f t="shared" si="20"/>
        <v>6.05</v>
      </c>
      <c r="Y56">
        <f t="shared" si="21"/>
        <v>61</v>
      </c>
      <c r="AA56">
        <v>0</v>
      </c>
      <c r="AB56">
        <f t="shared" si="34"/>
        <v>1.55</v>
      </c>
      <c r="AC56">
        <f t="shared" si="35"/>
        <v>1.55</v>
      </c>
      <c r="AD56">
        <f t="shared" si="36"/>
        <v>1.55</v>
      </c>
      <c r="AE56">
        <f t="shared" si="37"/>
        <v>1.55</v>
      </c>
      <c r="AF56">
        <f t="shared" si="38"/>
        <v>1.55</v>
      </c>
      <c r="AG56">
        <f t="shared" si="39"/>
        <v>1.5</v>
      </c>
      <c r="AJ56">
        <f>IF(ISNUMBER(VLOOKUP(A56,'Huntly A2B service oaout'!A:E,5,FALSE)), VLOOKUP(A56,'Huntly A2B service oaout'!A:E,5,FALSE), VLOOKUP(A56,'Huntly A2B service oaout'!A:E,2,FALSE))</f>
        <v>32</v>
      </c>
      <c r="AK56">
        <f>IF(ISNUMBER(VLOOKUP(A56,'M for Moray - Buckie oaout'!A:E,5,FALSE)), VLOOKUP(A56,'M for Moray - Buckie oaout'!A:E,5,FALSE), VLOOKUP(A56,'M for Moray - Buckie oaout'!A:E,2,FALSE))</f>
        <v>18</v>
      </c>
      <c r="AL56">
        <f>IF(ISNUMBER(VLOOKUP(A56,'M for Moray - Forres oaout'!A:E,5,FALSE)), VLOOKUP(A56,'M for Moray - Forres oaout'!A:E,5,FALSE), VLOOKUP(A56,'M for Moray - Forres oaout'!A:E,2,FALSE))</f>
        <v>10</v>
      </c>
      <c r="AM56">
        <f>IF(ISNUMBER(VLOOKUP(A56,'M for Moray - Keith oaout'!A:E,5,FALSE)), VLOOKUP(A56,'M for Moray - Keith oaout'!A:E,5,FALSE), VLOOKUP(A56,'M for Moray - Keith oaout'!A:E,2,FALSE))</f>
        <v>20</v>
      </c>
      <c r="AN56">
        <f>IF(ISNUMBER(VLOOKUP(A56,'M for Moray - Speyside oaout'!A:E,5,FALSE)), VLOOKUP(A56,'M for Moray - Speyside oaout'!A:E,5,FALSE), VLOOKUP(A56,'M for Moray - Speyside oaout'!A:E,2,FALSE))</f>
        <v>15</v>
      </c>
      <c r="AO56">
        <v>0</v>
      </c>
      <c r="AP56" t="str">
        <f>IF(ISNUMBER(VLOOKUP(A56,'Banffshire Partnership oaout'!A:E,5,FALSE)), VLOOKUP(A56,'Banffshire Partnership oaout'!A:E,5,FALSE), VLOOKUP(A56,'Banffshire Partnership oaout'!A:E,2,FALSE))</f>
        <v xml:space="preserve"> N/A</v>
      </c>
      <c r="AR56">
        <f>IF(ISNUMBER(VLOOKUP(A56,'Huntly A2B service oawut'!A:E,5,FALSE)), VLOOKUP(A56,'Huntly A2B service oawut'!A:E,5,FALSE), 1000)</f>
        <v>1000</v>
      </c>
      <c r="AS56">
        <f>IF(ISNUMBER(VLOOKUP(A56,'M for Moray - Buckie oawut'!A:E,5,FALSE)), VLOOKUP(A56,'M for Moray - Buckie oawut'!A:E,5,FALSE), 1000)</f>
        <v>1000</v>
      </c>
      <c r="AT56">
        <f>IF(ISNUMBER(VLOOKUP(A56,'M for Moray - Forres oawut'!A:E,5,FALSE)), VLOOKUP(A56,'M for Moray - Forres oawut'!A:E,5,FALSE), 1000)</f>
        <v>1000</v>
      </c>
      <c r="AU56">
        <f>IF(ISNUMBER(VLOOKUP(A56,'M for Moray - Keith oawut'!A:E,5,FALSE)), VLOOKUP(A56,'M for Moray - Keith oawut'!A:E,5,FALSE), 1000)</f>
        <v>1000</v>
      </c>
      <c r="AV56">
        <f>IF(ISNUMBER(VLOOKUP(A56,'M for Moray - Speyside oawut'!A:E,5,FALSE)), VLOOKUP(A56,'M for Moray - Speyside oawut'!A:E,5,FALSE), 1000)</f>
        <v>1000</v>
      </c>
      <c r="AW56">
        <f>IF(ISNUMBER(VLOOKUP(A56,'M for Moray - Elgin oawut'!A:E,5,FALSE)), VLOOKUP(A56,'M for Moray - Elgin oawut'!A:E,5,FALSE), 1000)</f>
        <v>1000</v>
      </c>
      <c r="AX56">
        <f>IF(ISNUMBER(VLOOKUP(A56,'Banffshire Partnership oawut'!A:E,5,FALSE)), VLOOKUP(A56,'Banffshire Partnership oawut'!A:E,5,FALSE), 1000)</f>
        <v>59.5</v>
      </c>
      <c r="AZ56">
        <f>IF(ISNUMBER(VLOOKUP(A56,'Huntly A2B service ot'!A:E,4,FALSE)), VLOOKUP(A56,'Huntly A2B service ot'!A:E,4,FALSE), 0)</f>
        <v>4.5</v>
      </c>
      <c r="BA56">
        <f>IF(ISNUMBER(VLOOKUP(A56,'M for Moray - Buckie ot'!A:E,4,FALSE)), VLOOKUP(A56,'M for Moray - Buckie ot'!A:E,4,FALSE), 0)</f>
        <v>4.5</v>
      </c>
      <c r="BB56">
        <f>IF(ISNUMBER(VLOOKUP(A56,'M for Moray - Forres ot'!A:E,4,FALSE)), VLOOKUP(A56,'M for Moray - Forres ot'!A:E,4,FALSE), 0)</f>
        <v>4.5</v>
      </c>
      <c r="BC56">
        <f>IF(ISNUMBER(VLOOKUP(A56,'M for Moray - Keith ot'!A:E,4,FALSE)), VLOOKUP(A56,'M for Moray - Keith ot'!A:E,4,FALSE), 0)</f>
        <v>4.5</v>
      </c>
      <c r="BD56">
        <f>IF(ISNUMBER(VLOOKUP(A56,'M for Moray - Speyside ot'!A:E,4,FALSE)), VLOOKUP(A56,'M for Moray - Speyside ot'!A:E,4,FALSE), 0)</f>
        <v>4.5</v>
      </c>
      <c r="BE56">
        <f>IF(ISNUMBER(VLOOKUP(A56,'M for Moray - Elgin ot'!A:E,4,FALSE)), VLOOKUP(A56,'M for Moray - Elgin ot'!A:E,4,FALSE), 0)</f>
        <v>4.5</v>
      </c>
      <c r="BF56">
        <f>IF(ISNUMBER(VLOOKUP(A56,'Banffshire Partnership ot'!A:E,4,FALSE)), VLOOKUP(A56,'Banffshire Partnership ot'!A:E,4,FALSE), 0)</f>
        <v>0</v>
      </c>
      <c r="BI56">
        <f>IF(ISNUMBER(VLOOKUP(A56,'Huntly A2B service oaout'!A:E,3,FALSE)), VLOOKUP(A56,'Huntly A2B service oaout'!A:E,3,FALSE), VLOOKUP(A56,'Huntly A2B service oaout'!A:E,2,FALSE))</f>
        <v>15.7</v>
      </c>
      <c r="BJ56">
        <f>IF(ISNUMBER(VLOOKUP(A56,'M for Moray - Buckie oaout'!A:E,3,FALSE)), VLOOKUP(A56,'M for Moray - Buckie oaout'!A:E,3,FALSE), VLOOKUP(A56,'M for Moray - Buckie oaout'!A:E,2,FALSE))</f>
        <v>8.9</v>
      </c>
      <c r="BK56">
        <f>IF(ISNUMBER(VLOOKUP(A56,'M for Moray - Forres oaout'!A:E,3,FALSE)), VLOOKUP(A56,'M for Moray - Forres oaout'!A:E,3,FALSE), VLOOKUP(A56,'M for Moray - Forres oaout'!A:E,2,FALSE))</f>
        <v>4.8</v>
      </c>
      <c r="BL56">
        <f>IF(ISNUMBER(VLOOKUP(A56,'M for Moray - Keith oaout'!A:E,3,FALSE)), VLOOKUP(A56,'M for Moray - Keith oaout'!A:E,3,FALSE), VLOOKUP(A56,'M for Moray - Keith oaout'!A:E,2,FALSE))</f>
        <v>9.1</v>
      </c>
      <c r="BM56">
        <f>IF(ISNUMBER(VLOOKUP(A56,'M for Moray - Speyside oaout'!A:E,3,FALSE)), VLOOKUP(A56,'M for Moray - Speyside oaout'!A:E,3,FALSE), VLOOKUP(A56,'M for Moray - Speyside oaout'!A:E,2,FALSE))</f>
        <v>7.5</v>
      </c>
      <c r="BN56">
        <v>0</v>
      </c>
      <c r="BO56" t="str">
        <f>IF(ISNUMBER(VLOOKUP(A56,'Banffshire Partnership oaout'!A:E,3,FALSE)), VLOOKUP(A56,'Banffshire Partnership oaout'!A:E,3,FALSE), VLOOKUP(A56,'Banffshire Partnership oaout'!A:E,2,FALSE))</f>
        <v xml:space="preserve"> N/A</v>
      </c>
      <c r="BQ56" t="str">
        <f>IF(ISNUMBER(VLOOKUP(A56,'Huntly A2B service oawut'!A:E,3,FALSE)), VLOOKUP(A56,'Huntly A2B service oawut'!A:E,3,FALSE), VLOOKUP(A56,'Huntly A2B service oawut'!A:E,2,FALSE))</f>
        <v xml:space="preserve"> N/A</v>
      </c>
      <c r="BR56" t="str">
        <f>IF(ISNUMBER(VLOOKUP(A56,'M for Moray - Buckie oawut'!A:E,3,FALSE)), VLOOKUP(A56,'M for Moray - Buckie oawut'!A:E,3,FALSE), VLOOKUP(A56,'M for Moray - Buckie oawut'!A:E,2,FALSE))</f>
        <v xml:space="preserve"> N/A</v>
      </c>
      <c r="BS56" t="str">
        <f>IF(ISNUMBER(VLOOKUP(A56,'M for Moray - Forres oawut'!A:E,3,FALSE)), VLOOKUP(A56,'M for Moray - Forres oawut'!A:E,3,FALSE), VLOOKUP(A56,'M for Moray - Forres oawut'!A:E,2,FALSE))</f>
        <v xml:space="preserve"> N/A</v>
      </c>
      <c r="BT56" t="str">
        <f>IF(ISNUMBER(VLOOKUP(A56,'M for Moray - Keith oawut'!A:E,3,FALSE)), VLOOKUP(A56,'M for Moray - Keith oawut'!A:E,3,FALSE), VLOOKUP(A56,'M for Moray - Keith oawut'!A:E,2,FALSE))</f>
        <v xml:space="preserve"> N/A</v>
      </c>
      <c r="BU56" t="str">
        <f>IF(ISNUMBER(VLOOKUP(A56,'M for Moray - Speyside oawut'!A:E,3,FALSE)), VLOOKUP(A56,'M for Moray - Speyside oawut'!A:E,3,FALSE), VLOOKUP(A56,'M for Moray - Speyside oawut'!A:E,2,FALSE))</f>
        <v xml:space="preserve"> N/A</v>
      </c>
      <c r="BV56" t="str">
        <f>IF(ISNUMBER(VLOOKUP(A56,'M for Moray - Elgin oawut'!A:E,3,FALSE)), VLOOKUP(A56,'M for Moray - Elgin oawut'!A:E,3,FALSE), VLOOKUP(A56,'M for Moray - Elgin oawut'!A:E,2,FALSE))</f>
        <v xml:space="preserve"> N/A</v>
      </c>
      <c r="BW56">
        <f>IF(ISNUMBER(VLOOKUP(A56,'Banffshire Partnership oawut'!A:E,3,FALSE)), VLOOKUP(A56,'Banffshire Partnership oawut'!A:E,3,FALSE), VLOOKUP(A56,'Banffshire Partnership oawut'!A:E,2,FALSE))</f>
        <v>20.5</v>
      </c>
      <c r="BZ56">
        <f>IF(ISNUMBER(VLOOKUP(A56,'Huntly A2B service ot'!A:E,3,FALSE)), VLOOKUP(A56,'Huntly A2B service ot'!A:E,3,FALSE), VLOOKUP(A56,'Huntly A2B service ot'!A:E,2,FALSE))</f>
        <v>30</v>
      </c>
      <c r="CA56">
        <f>IF(ISNUMBER(VLOOKUP(A56,'M for Moray - Buckie ot'!A:E,3,FALSE)), VLOOKUP(A56,'M for Moray - Buckie ot'!A:E,3,FALSE), VLOOKUP(A56,'M for Moray - Buckie ot'!A:E,2,FALSE))</f>
        <v>30</v>
      </c>
      <c r="CB56">
        <f>IF(ISNUMBER(VLOOKUP(A56,'M for Moray - Forres ot'!A:E,3,FALSE)), VLOOKUP(A56,'M for Moray - Forres ot'!A:E,3,FALSE), VLOOKUP(A56,'M for Moray - Forres ot'!A:E,2,FALSE))</f>
        <v>30</v>
      </c>
      <c r="CC56">
        <f>IF(ISNUMBER(VLOOKUP(A56,'M for Moray - Keith ot'!A:E,3,FALSE)), VLOOKUP(A56,'M for Moray - Keith ot'!A:E,3,FALSE), VLOOKUP(A56,'M for Moray - Keith ot'!A:E,2,FALSE))</f>
        <v>30</v>
      </c>
      <c r="CD56">
        <f>IF(ISNUMBER(VLOOKUP(A56,'M for Moray - Speyside ot'!A:E,3,FALSE)), VLOOKUP(A56,'M for Moray - Speyside ot'!A:E,3,FALSE), VLOOKUP(A56,'M for Moray - Speyside ot'!A:E,2,FALSE))</f>
        <v>30</v>
      </c>
      <c r="CE56">
        <f>IF(ISNUMBER(VLOOKUP(A56,'M for Moray - Elgin ot'!A:E,3,FALSE)), VLOOKUP(A56,'M for Moray - Elgin ot'!A:E,3,FALSE), VLOOKUP(A56,'M for Moray - Elgin ot'!A:E,2,FALSE))</f>
        <v>30</v>
      </c>
      <c r="CF56">
        <f>IF(ISNUMBER(VLOOKUP(A56,'Banffshire Partnership ot'!A:E,3,FALSE)), VLOOKUP(A56,'Banffshire Partnership ot'!A:E,3,FALSE), VLOOKUP(A56,'Banffshire Partnership ot'!A:E,2,FALSE))</f>
        <v>0</v>
      </c>
    </row>
    <row r="57" spans="1:84">
      <c r="A57" t="s">
        <v>315</v>
      </c>
      <c r="B57" t="str">
        <f t="shared" si="28"/>
        <v>M for Moray - Elgin service</v>
      </c>
      <c r="C57">
        <f t="shared" si="29"/>
        <v>1.55</v>
      </c>
      <c r="D57">
        <f t="shared" si="30"/>
        <v>0</v>
      </c>
      <c r="E57">
        <f t="shared" si="31"/>
        <v>4.5</v>
      </c>
      <c r="F57">
        <f t="shared" si="32"/>
        <v>0</v>
      </c>
      <c r="G57" s="18">
        <f t="shared" si="33"/>
        <v>0.5</v>
      </c>
      <c r="H57">
        <f t="shared" si="6"/>
        <v>0</v>
      </c>
      <c r="I57">
        <v>1.9</v>
      </c>
      <c r="J57">
        <f t="shared" si="7"/>
        <v>5.82</v>
      </c>
      <c r="K57">
        <f t="shared" si="8"/>
        <v>6.05</v>
      </c>
      <c r="L57">
        <f t="shared" si="9"/>
        <v>0</v>
      </c>
      <c r="M57">
        <f t="shared" si="10"/>
        <v>0</v>
      </c>
      <c r="N57">
        <f t="shared" si="11"/>
        <v>0</v>
      </c>
      <c r="O57">
        <f t="shared" si="12"/>
        <v>0</v>
      </c>
      <c r="P57">
        <f t="shared" si="13"/>
        <v>0</v>
      </c>
      <c r="Q57">
        <f t="shared" si="14"/>
        <v>0</v>
      </c>
      <c r="S57">
        <f t="shared" si="15"/>
        <v>36.5</v>
      </c>
      <c r="T57">
        <f t="shared" si="16"/>
        <v>23.05</v>
      </c>
      <c r="U57">
        <f t="shared" si="17"/>
        <v>17.05</v>
      </c>
      <c r="V57">
        <f t="shared" si="18"/>
        <v>25.05</v>
      </c>
      <c r="W57">
        <f t="shared" si="19"/>
        <v>21.05</v>
      </c>
      <c r="X57">
        <f t="shared" si="20"/>
        <v>6.05</v>
      </c>
      <c r="Y57">
        <f t="shared" si="21"/>
        <v>59.5</v>
      </c>
      <c r="AA57">
        <v>0</v>
      </c>
      <c r="AB57">
        <f t="shared" si="34"/>
        <v>1.55</v>
      </c>
      <c r="AC57">
        <f t="shared" si="35"/>
        <v>1.55</v>
      </c>
      <c r="AD57">
        <f t="shared" si="36"/>
        <v>1.55</v>
      </c>
      <c r="AE57">
        <f t="shared" si="37"/>
        <v>1.55</v>
      </c>
      <c r="AF57">
        <f t="shared" si="38"/>
        <v>1.55</v>
      </c>
      <c r="AG57">
        <f t="shared" si="39"/>
        <v>1.5</v>
      </c>
      <c r="AJ57">
        <f>IF(ISNUMBER(VLOOKUP(A57,'Huntly A2B service oaout'!A:E,5,FALSE)), VLOOKUP(A57,'Huntly A2B service oaout'!A:E,5,FALSE), VLOOKUP(A57,'Huntly A2B service oaout'!A:E,2,FALSE))</f>
        <v>32</v>
      </c>
      <c r="AK57">
        <f>IF(ISNUMBER(VLOOKUP(A57,'M for Moray - Buckie oaout'!A:E,5,FALSE)), VLOOKUP(A57,'M for Moray - Buckie oaout'!A:E,5,FALSE), VLOOKUP(A57,'M for Moray - Buckie oaout'!A:E,2,FALSE))</f>
        <v>17</v>
      </c>
      <c r="AL57">
        <f>IF(ISNUMBER(VLOOKUP(A57,'M for Moray - Forres oaout'!A:E,5,FALSE)), VLOOKUP(A57,'M for Moray - Forres oaout'!A:E,5,FALSE), VLOOKUP(A57,'M for Moray - Forres oaout'!A:E,2,FALSE))</f>
        <v>11</v>
      </c>
      <c r="AM57">
        <f>IF(ISNUMBER(VLOOKUP(A57,'M for Moray - Keith oaout'!A:E,5,FALSE)), VLOOKUP(A57,'M for Moray - Keith oaout'!A:E,5,FALSE), VLOOKUP(A57,'M for Moray - Keith oaout'!A:E,2,FALSE))</f>
        <v>19</v>
      </c>
      <c r="AN57">
        <f>IF(ISNUMBER(VLOOKUP(A57,'M for Moray - Speyside oaout'!A:E,5,FALSE)), VLOOKUP(A57,'M for Moray - Speyside oaout'!A:E,5,FALSE), VLOOKUP(A57,'M for Moray - Speyside oaout'!A:E,2,FALSE))</f>
        <v>15</v>
      </c>
      <c r="AO57">
        <v>0</v>
      </c>
      <c r="AP57" t="str">
        <f>IF(ISNUMBER(VLOOKUP(A57,'Banffshire Partnership oaout'!A:E,5,FALSE)), VLOOKUP(A57,'Banffshire Partnership oaout'!A:E,5,FALSE), VLOOKUP(A57,'Banffshire Partnership oaout'!A:E,2,FALSE))</f>
        <v xml:space="preserve"> N/A</v>
      </c>
      <c r="AR57">
        <f>IF(ISNUMBER(VLOOKUP(A57,'Huntly A2B service oawut'!A:E,5,FALSE)), VLOOKUP(A57,'Huntly A2B service oawut'!A:E,5,FALSE), 1000)</f>
        <v>1000</v>
      </c>
      <c r="AS57">
        <f>IF(ISNUMBER(VLOOKUP(A57,'M for Moray - Buckie oawut'!A:E,5,FALSE)), VLOOKUP(A57,'M for Moray - Buckie oawut'!A:E,5,FALSE), 1000)</f>
        <v>1000</v>
      </c>
      <c r="AT57">
        <f>IF(ISNUMBER(VLOOKUP(A57,'M for Moray - Forres oawut'!A:E,5,FALSE)), VLOOKUP(A57,'M for Moray - Forres oawut'!A:E,5,FALSE), 1000)</f>
        <v>1000</v>
      </c>
      <c r="AU57">
        <f>IF(ISNUMBER(VLOOKUP(A57,'M for Moray - Keith oawut'!A:E,5,FALSE)), VLOOKUP(A57,'M for Moray - Keith oawut'!A:E,5,FALSE), 1000)</f>
        <v>1000</v>
      </c>
      <c r="AV57">
        <f>IF(ISNUMBER(VLOOKUP(A57,'M for Moray - Speyside oawut'!A:E,5,FALSE)), VLOOKUP(A57,'M for Moray - Speyside oawut'!A:E,5,FALSE), 1000)</f>
        <v>1000</v>
      </c>
      <c r="AW57">
        <f>IF(ISNUMBER(VLOOKUP(A57,'M for Moray - Elgin oawut'!A:E,5,FALSE)), VLOOKUP(A57,'M for Moray - Elgin oawut'!A:E,5,FALSE), 1000)</f>
        <v>1000</v>
      </c>
      <c r="AX57">
        <f>IF(ISNUMBER(VLOOKUP(A57,'Banffshire Partnership oawut'!A:E,5,FALSE)), VLOOKUP(A57,'Banffshire Partnership oawut'!A:E,5,FALSE), 1000)</f>
        <v>58</v>
      </c>
      <c r="AZ57">
        <f>IF(ISNUMBER(VLOOKUP(A57,'Huntly A2B service ot'!A:E,4,FALSE)), VLOOKUP(A57,'Huntly A2B service ot'!A:E,4,FALSE), 0)</f>
        <v>4.5</v>
      </c>
      <c r="BA57">
        <f>IF(ISNUMBER(VLOOKUP(A57,'M for Moray - Buckie ot'!A:E,4,FALSE)), VLOOKUP(A57,'M for Moray - Buckie ot'!A:E,4,FALSE), 0)</f>
        <v>4.5</v>
      </c>
      <c r="BB57">
        <f>IF(ISNUMBER(VLOOKUP(A57,'M for Moray - Forres ot'!A:E,4,FALSE)), VLOOKUP(A57,'M for Moray - Forres ot'!A:E,4,FALSE), 0)</f>
        <v>4.5</v>
      </c>
      <c r="BC57">
        <f>IF(ISNUMBER(VLOOKUP(A57,'M for Moray - Keith ot'!A:E,4,FALSE)), VLOOKUP(A57,'M for Moray - Keith ot'!A:E,4,FALSE), 0)</f>
        <v>4.5</v>
      </c>
      <c r="BD57">
        <f>IF(ISNUMBER(VLOOKUP(A57,'M for Moray - Speyside ot'!A:E,4,FALSE)), VLOOKUP(A57,'M for Moray - Speyside ot'!A:E,4,FALSE), 0)</f>
        <v>4.5</v>
      </c>
      <c r="BE57">
        <f>IF(ISNUMBER(VLOOKUP(A57,'M for Moray - Elgin ot'!A:E,4,FALSE)), VLOOKUP(A57,'M for Moray - Elgin ot'!A:E,4,FALSE), 0)</f>
        <v>4.5</v>
      </c>
      <c r="BF57">
        <f>IF(ISNUMBER(VLOOKUP(A57,'Banffshire Partnership ot'!A:E,4,FALSE)), VLOOKUP(A57,'Banffshire Partnership ot'!A:E,4,FALSE), 0)</f>
        <v>0</v>
      </c>
      <c r="BI57">
        <f>IF(ISNUMBER(VLOOKUP(A57,'Huntly A2B service oaout'!A:E,3,FALSE)), VLOOKUP(A57,'Huntly A2B service oaout'!A:E,3,FALSE), VLOOKUP(A57,'Huntly A2B service oaout'!A:E,2,FALSE))</f>
        <v>15.6</v>
      </c>
      <c r="BJ57">
        <f>IF(ISNUMBER(VLOOKUP(A57,'M for Moray - Buckie oaout'!A:E,3,FALSE)), VLOOKUP(A57,'M for Moray - Buckie oaout'!A:E,3,FALSE), VLOOKUP(A57,'M for Moray - Buckie oaout'!A:E,2,FALSE))</f>
        <v>8.9</v>
      </c>
      <c r="BK57">
        <f>IF(ISNUMBER(VLOOKUP(A57,'M for Moray - Forres oaout'!A:E,3,FALSE)), VLOOKUP(A57,'M for Moray - Forres oaout'!A:E,3,FALSE), VLOOKUP(A57,'M for Moray - Forres oaout'!A:E,2,FALSE))</f>
        <v>5.2</v>
      </c>
      <c r="BL57">
        <f>IF(ISNUMBER(VLOOKUP(A57,'M for Moray - Keith oaout'!A:E,3,FALSE)), VLOOKUP(A57,'M for Moray - Keith oaout'!A:E,3,FALSE), VLOOKUP(A57,'M for Moray - Keith oaout'!A:E,2,FALSE))</f>
        <v>9.1</v>
      </c>
      <c r="BM57">
        <f>IF(ISNUMBER(VLOOKUP(A57,'M for Moray - Speyside oaout'!A:E,3,FALSE)), VLOOKUP(A57,'M for Moray - Speyside oaout'!A:E,3,FALSE), VLOOKUP(A57,'M for Moray - Speyside oaout'!A:E,2,FALSE))</f>
        <v>7.7</v>
      </c>
      <c r="BN57">
        <v>0</v>
      </c>
      <c r="BO57" t="str">
        <f>IF(ISNUMBER(VLOOKUP(A57,'Banffshire Partnership oaout'!A:E,3,FALSE)), VLOOKUP(A57,'Banffshire Partnership oaout'!A:E,3,FALSE), VLOOKUP(A57,'Banffshire Partnership oaout'!A:E,2,FALSE))</f>
        <v xml:space="preserve"> N/A</v>
      </c>
      <c r="BQ57" t="str">
        <f>IF(ISNUMBER(VLOOKUP(A57,'Huntly A2B service oawut'!A:E,3,FALSE)), VLOOKUP(A57,'Huntly A2B service oawut'!A:E,3,FALSE), VLOOKUP(A57,'Huntly A2B service oawut'!A:E,2,FALSE))</f>
        <v xml:space="preserve"> N/A</v>
      </c>
      <c r="BR57" t="str">
        <f>IF(ISNUMBER(VLOOKUP(A57,'M for Moray - Buckie oawut'!A:E,3,FALSE)), VLOOKUP(A57,'M for Moray - Buckie oawut'!A:E,3,FALSE), VLOOKUP(A57,'M for Moray - Buckie oawut'!A:E,2,FALSE))</f>
        <v xml:space="preserve"> N/A</v>
      </c>
      <c r="BS57" t="str">
        <f>IF(ISNUMBER(VLOOKUP(A57,'M for Moray - Forres oawut'!A:E,3,FALSE)), VLOOKUP(A57,'M for Moray - Forres oawut'!A:E,3,FALSE), VLOOKUP(A57,'M for Moray - Forres oawut'!A:E,2,FALSE))</f>
        <v xml:space="preserve"> N/A</v>
      </c>
      <c r="BT57" t="str">
        <f>IF(ISNUMBER(VLOOKUP(A57,'M for Moray - Keith oawut'!A:E,3,FALSE)), VLOOKUP(A57,'M for Moray - Keith oawut'!A:E,3,FALSE), VLOOKUP(A57,'M for Moray - Keith oawut'!A:E,2,FALSE))</f>
        <v xml:space="preserve"> N/A</v>
      </c>
      <c r="BU57" t="str">
        <f>IF(ISNUMBER(VLOOKUP(A57,'M for Moray - Speyside oawut'!A:E,3,FALSE)), VLOOKUP(A57,'M for Moray - Speyside oawut'!A:E,3,FALSE), VLOOKUP(A57,'M for Moray - Speyside oawut'!A:E,2,FALSE))</f>
        <v xml:space="preserve"> N/A</v>
      </c>
      <c r="BV57" t="str">
        <f>IF(ISNUMBER(VLOOKUP(A57,'M for Moray - Elgin oawut'!A:E,3,FALSE)), VLOOKUP(A57,'M for Moray - Elgin oawut'!A:E,3,FALSE), VLOOKUP(A57,'M for Moray - Elgin oawut'!A:E,2,FALSE))</f>
        <v xml:space="preserve"> N/A</v>
      </c>
      <c r="BW57">
        <f>IF(ISNUMBER(VLOOKUP(A57,'Banffshire Partnership oawut'!A:E,3,FALSE)), VLOOKUP(A57,'Banffshire Partnership oawut'!A:E,3,FALSE), VLOOKUP(A57,'Banffshire Partnership oawut'!A:E,2,FALSE))</f>
        <v>20.5</v>
      </c>
      <c r="BZ57">
        <f>IF(ISNUMBER(VLOOKUP(A57,'Huntly A2B service ot'!A:E,3,FALSE)), VLOOKUP(A57,'Huntly A2B service ot'!A:E,3,FALSE), VLOOKUP(A57,'Huntly A2B service ot'!A:E,2,FALSE))</f>
        <v>30</v>
      </c>
      <c r="CA57">
        <f>IF(ISNUMBER(VLOOKUP(A57,'M for Moray - Buckie ot'!A:E,3,FALSE)), VLOOKUP(A57,'M for Moray - Buckie ot'!A:E,3,FALSE), VLOOKUP(A57,'M for Moray - Buckie ot'!A:E,2,FALSE))</f>
        <v>30</v>
      </c>
      <c r="CB57">
        <f>IF(ISNUMBER(VLOOKUP(A57,'M for Moray - Forres ot'!A:E,3,FALSE)), VLOOKUP(A57,'M for Moray - Forres ot'!A:E,3,FALSE), VLOOKUP(A57,'M for Moray - Forres ot'!A:E,2,FALSE))</f>
        <v>30</v>
      </c>
      <c r="CC57">
        <f>IF(ISNUMBER(VLOOKUP(A57,'M for Moray - Keith ot'!A:E,3,FALSE)), VLOOKUP(A57,'M for Moray - Keith ot'!A:E,3,FALSE), VLOOKUP(A57,'M for Moray - Keith ot'!A:E,2,FALSE))</f>
        <v>30</v>
      </c>
      <c r="CD57">
        <f>IF(ISNUMBER(VLOOKUP(A57,'M for Moray - Speyside ot'!A:E,3,FALSE)), VLOOKUP(A57,'M for Moray - Speyside ot'!A:E,3,FALSE), VLOOKUP(A57,'M for Moray - Speyside ot'!A:E,2,FALSE))</f>
        <v>30</v>
      </c>
      <c r="CE57">
        <f>IF(ISNUMBER(VLOOKUP(A57,'M for Moray - Elgin ot'!A:E,3,FALSE)), VLOOKUP(A57,'M for Moray - Elgin ot'!A:E,3,FALSE), VLOOKUP(A57,'M for Moray - Elgin ot'!A:E,2,FALSE))</f>
        <v>30</v>
      </c>
      <c r="CF57">
        <f>IF(ISNUMBER(VLOOKUP(A57,'Banffshire Partnership ot'!A:E,3,FALSE)), VLOOKUP(A57,'Banffshire Partnership ot'!A:E,3,FALSE), VLOOKUP(A57,'Banffshire Partnership ot'!A:E,2,FALSE))</f>
        <v>0</v>
      </c>
    </row>
    <row r="58" spans="1:84">
      <c r="A58" t="s">
        <v>316</v>
      </c>
      <c r="B58" t="str">
        <f t="shared" si="28"/>
        <v>M for Moray - Elgin service</v>
      </c>
      <c r="C58">
        <f t="shared" si="29"/>
        <v>1.55</v>
      </c>
      <c r="D58">
        <f t="shared" si="30"/>
        <v>0</v>
      </c>
      <c r="E58">
        <f t="shared" si="31"/>
        <v>4.5</v>
      </c>
      <c r="F58">
        <f t="shared" si="32"/>
        <v>0</v>
      </c>
      <c r="G58" s="18">
        <f t="shared" si="33"/>
        <v>0.5</v>
      </c>
      <c r="H58">
        <f t="shared" si="6"/>
        <v>0</v>
      </c>
      <c r="I58">
        <v>1.5</v>
      </c>
      <c r="J58">
        <f t="shared" si="7"/>
        <v>5.0999999999999996</v>
      </c>
      <c r="K58">
        <f t="shared" si="8"/>
        <v>6.05</v>
      </c>
      <c r="L58">
        <f t="shared" si="9"/>
        <v>0</v>
      </c>
      <c r="M58">
        <f t="shared" si="10"/>
        <v>0</v>
      </c>
      <c r="N58">
        <f t="shared" si="11"/>
        <v>0</v>
      </c>
      <c r="O58">
        <f t="shared" si="12"/>
        <v>0</v>
      </c>
      <c r="P58">
        <f t="shared" si="13"/>
        <v>0</v>
      </c>
      <c r="Q58">
        <f t="shared" si="14"/>
        <v>0</v>
      </c>
      <c r="S58">
        <f t="shared" si="15"/>
        <v>35.5</v>
      </c>
      <c r="T58">
        <f t="shared" si="16"/>
        <v>23.05</v>
      </c>
      <c r="U58">
        <f t="shared" si="17"/>
        <v>17.05</v>
      </c>
      <c r="V58">
        <f t="shared" si="18"/>
        <v>25.05</v>
      </c>
      <c r="W58">
        <f t="shared" si="19"/>
        <v>20.05</v>
      </c>
      <c r="X58">
        <f t="shared" si="20"/>
        <v>6.05</v>
      </c>
      <c r="Y58">
        <f t="shared" si="21"/>
        <v>59.5</v>
      </c>
      <c r="AA58">
        <v>0</v>
      </c>
      <c r="AB58">
        <f t="shared" si="34"/>
        <v>1.55</v>
      </c>
      <c r="AC58">
        <f t="shared" si="35"/>
        <v>1.55</v>
      </c>
      <c r="AD58">
        <f t="shared" si="36"/>
        <v>1.55</v>
      </c>
      <c r="AE58">
        <f t="shared" si="37"/>
        <v>1.55</v>
      </c>
      <c r="AF58">
        <f t="shared" si="38"/>
        <v>1.55</v>
      </c>
      <c r="AG58">
        <f t="shared" si="39"/>
        <v>1.5</v>
      </c>
      <c r="AJ58">
        <f>IF(ISNUMBER(VLOOKUP(A58,'Huntly A2B service oaout'!A:E,5,FALSE)), VLOOKUP(A58,'Huntly A2B service oaout'!A:E,5,FALSE), VLOOKUP(A58,'Huntly A2B service oaout'!A:E,2,FALSE))</f>
        <v>31</v>
      </c>
      <c r="AK58">
        <f>IF(ISNUMBER(VLOOKUP(A58,'M for Moray - Buckie oaout'!A:E,5,FALSE)), VLOOKUP(A58,'M for Moray - Buckie oaout'!A:E,5,FALSE), VLOOKUP(A58,'M for Moray - Buckie oaout'!A:E,2,FALSE))</f>
        <v>17</v>
      </c>
      <c r="AL58">
        <f>IF(ISNUMBER(VLOOKUP(A58,'M for Moray - Forres oaout'!A:E,5,FALSE)), VLOOKUP(A58,'M for Moray - Forres oaout'!A:E,5,FALSE), VLOOKUP(A58,'M for Moray - Forres oaout'!A:E,2,FALSE))</f>
        <v>11</v>
      </c>
      <c r="AM58">
        <f>IF(ISNUMBER(VLOOKUP(A58,'M for Moray - Keith oaout'!A:E,5,FALSE)), VLOOKUP(A58,'M for Moray - Keith oaout'!A:E,5,FALSE), VLOOKUP(A58,'M for Moray - Keith oaout'!A:E,2,FALSE))</f>
        <v>19</v>
      </c>
      <c r="AN58">
        <f>IF(ISNUMBER(VLOOKUP(A58,'M for Moray - Speyside oaout'!A:E,5,FALSE)), VLOOKUP(A58,'M for Moray - Speyside oaout'!A:E,5,FALSE), VLOOKUP(A58,'M for Moray - Speyside oaout'!A:E,2,FALSE))</f>
        <v>14</v>
      </c>
      <c r="AO58">
        <v>0</v>
      </c>
      <c r="AP58" t="str">
        <f>IF(ISNUMBER(VLOOKUP(A58,'Banffshire Partnership oaout'!A:E,5,FALSE)), VLOOKUP(A58,'Banffshire Partnership oaout'!A:E,5,FALSE), VLOOKUP(A58,'Banffshire Partnership oaout'!A:E,2,FALSE))</f>
        <v xml:space="preserve"> N/A</v>
      </c>
      <c r="AR58">
        <f>IF(ISNUMBER(VLOOKUP(A58,'Huntly A2B service oawut'!A:E,5,FALSE)), VLOOKUP(A58,'Huntly A2B service oawut'!A:E,5,FALSE), 1000)</f>
        <v>1000</v>
      </c>
      <c r="AS58">
        <f>IF(ISNUMBER(VLOOKUP(A58,'M for Moray - Buckie oawut'!A:E,5,FALSE)), VLOOKUP(A58,'M for Moray - Buckie oawut'!A:E,5,FALSE), 1000)</f>
        <v>1000</v>
      </c>
      <c r="AT58">
        <f>IF(ISNUMBER(VLOOKUP(A58,'M for Moray - Forres oawut'!A:E,5,FALSE)), VLOOKUP(A58,'M for Moray - Forres oawut'!A:E,5,FALSE), 1000)</f>
        <v>1000</v>
      </c>
      <c r="AU58">
        <f>IF(ISNUMBER(VLOOKUP(A58,'M for Moray - Keith oawut'!A:E,5,FALSE)), VLOOKUP(A58,'M for Moray - Keith oawut'!A:E,5,FALSE), 1000)</f>
        <v>1000</v>
      </c>
      <c r="AV58">
        <f>IF(ISNUMBER(VLOOKUP(A58,'M for Moray - Speyside oawut'!A:E,5,FALSE)), VLOOKUP(A58,'M for Moray - Speyside oawut'!A:E,5,FALSE), 1000)</f>
        <v>1000</v>
      </c>
      <c r="AW58">
        <f>IF(ISNUMBER(VLOOKUP(A58,'M for Moray - Elgin oawut'!A:E,5,FALSE)), VLOOKUP(A58,'M for Moray - Elgin oawut'!A:E,5,FALSE), 1000)</f>
        <v>1000</v>
      </c>
      <c r="AX58">
        <f>IF(ISNUMBER(VLOOKUP(A58,'Banffshire Partnership oawut'!A:E,5,FALSE)), VLOOKUP(A58,'Banffshire Partnership oawut'!A:E,5,FALSE), 1000)</f>
        <v>58</v>
      </c>
      <c r="AZ58">
        <f>IF(ISNUMBER(VLOOKUP(A58,'Huntly A2B service ot'!A:E,4,FALSE)), VLOOKUP(A58,'Huntly A2B service ot'!A:E,4,FALSE), 0)</f>
        <v>4.5</v>
      </c>
      <c r="BA58">
        <f>IF(ISNUMBER(VLOOKUP(A58,'M for Moray - Buckie ot'!A:E,4,FALSE)), VLOOKUP(A58,'M for Moray - Buckie ot'!A:E,4,FALSE), 0)</f>
        <v>4.5</v>
      </c>
      <c r="BB58">
        <f>IF(ISNUMBER(VLOOKUP(A58,'M for Moray - Forres ot'!A:E,4,FALSE)), VLOOKUP(A58,'M for Moray - Forres ot'!A:E,4,FALSE), 0)</f>
        <v>4.5</v>
      </c>
      <c r="BC58">
        <f>IF(ISNUMBER(VLOOKUP(A58,'M for Moray - Keith ot'!A:E,4,FALSE)), VLOOKUP(A58,'M for Moray - Keith ot'!A:E,4,FALSE), 0)</f>
        <v>4.5</v>
      </c>
      <c r="BD58">
        <f>IF(ISNUMBER(VLOOKUP(A58,'M for Moray - Speyside ot'!A:E,4,FALSE)), VLOOKUP(A58,'M for Moray - Speyside ot'!A:E,4,FALSE), 0)</f>
        <v>4.5</v>
      </c>
      <c r="BE58">
        <f>IF(ISNUMBER(VLOOKUP(A58,'M for Moray - Elgin ot'!A:E,4,FALSE)), VLOOKUP(A58,'M for Moray - Elgin ot'!A:E,4,FALSE), 0)</f>
        <v>4.5</v>
      </c>
      <c r="BF58">
        <f>IF(ISNUMBER(VLOOKUP(A58,'Banffshire Partnership ot'!A:E,4,FALSE)), VLOOKUP(A58,'Banffshire Partnership ot'!A:E,4,FALSE), 0)</f>
        <v>0</v>
      </c>
      <c r="BI58">
        <f>IF(ISNUMBER(VLOOKUP(A58,'Huntly A2B service oaout'!A:E,3,FALSE)), VLOOKUP(A58,'Huntly A2B service oaout'!A:E,3,FALSE), VLOOKUP(A58,'Huntly A2B service oaout'!A:E,2,FALSE))</f>
        <v>15.5</v>
      </c>
      <c r="BJ58">
        <f>IF(ISNUMBER(VLOOKUP(A58,'M for Moray - Buckie oaout'!A:E,3,FALSE)), VLOOKUP(A58,'M for Moray - Buckie oaout'!A:E,3,FALSE), VLOOKUP(A58,'M for Moray - Buckie oaout'!A:E,2,FALSE))</f>
        <v>8.9</v>
      </c>
      <c r="BK58">
        <f>IF(ISNUMBER(VLOOKUP(A58,'M for Moray - Forres oaout'!A:E,3,FALSE)), VLOOKUP(A58,'M for Moray - Forres oaout'!A:E,3,FALSE), VLOOKUP(A58,'M for Moray - Forres oaout'!A:E,2,FALSE))</f>
        <v>5.3</v>
      </c>
      <c r="BL58">
        <f>IF(ISNUMBER(VLOOKUP(A58,'M for Moray - Keith oaout'!A:E,3,FALSE)), VLOOKUP(A58,'M for Moray - Keith oaout'!A:E,3,FALSE), VLOOKUP(A58,'M for Moray - Keith oaout'!A:E,2,FALSE))</f>
        <v>9.1</v>
      </c>
      <c r="BM58">
        <f>IF(ISNUMBER(VLOOKUP(A58,'M for Moray - Speyside oaout'!A:E,3,FALSE)), VLOOKUP(A58,'M for Moray - Speyside oaout'!A:E,3,FALSE), VLOOKUP(A58,'M for Moray - Speyside oaout'!A:E,2,FALSE))</f>
        <v>6.9</v>
      </c>
      <c r="BN58">
        <v>0</v>
      </c>
      <c r="BO58" t="str">
        <f>IF(ISNUMBER(VLOOKUP(A58,'Banffshire Partnership oaout'!A:E,3,FALSE)), VLOOKUP(A58,'Banffshire Partnership oaout'!A:E,3,FALSE), VLOOKUP(A58,'Banffshire Partnership oaout'!A:E,2,FALSE))</f>
        <v xml:space="preserve"> N/A</v>
      </c>
      <c r="BQ58" t="str">
        <f>IF(ISNUMBER(VLOOKUP(A58,'Huntly A2B service oawut'!A:E,3,FALSE)), VLOOKUP(A58,'Huntly A2B service oawut'!A:E,3,FALSE), VLOOKUP(A58,'Huntly A2B service oawut'!A:E,2,FALSE))</f>
        <v xml:space="preserve"> N/A</v>
      </c>
      <c r="BR58" t="str">
        <f>IF(ISNUMBER(VLOOKUP(A58,'M for Moray - Buckie oawut'!A:E,3,FALSE)), VLOOKUP(A58,'M for Moray - Buckie oawut'!A:E,3,FALSE), VLOOKUP(A58,'M for Moray - Buckie oawut'!A:E,2,FALSE))</f>
        <v xml:space="preserve"> N/A</v>
      </c>
      <c r="BS58" t="str">
        <f>IF(ISNUMBER(VLOOKUP(A58,'M for Moray - Forres oawut'!A:E,3,FALSE)), VLOOKUP(A58,'M for Moray - Forres oawut'!A:E,3,FALSE), VLOOKUP(A58,'M for Moray - Forres oawut'!A:E,2,FALSE))</f>
        <v xml:space="preserve"> N/A</v>
      </c>
      <c r="BT58" t="str">
        <f>IF(ISNUMBER(VLOOKUP(A58,'M for Moray - Keith oawut'!A:E,3,FALSE)), VLOOKUP(A58,'M for Moray - Keith oawut'!A:E,3,FALSE), VLOOKUP(A58,'M for Moray - Keith oawut'!A:E,2,FALSE))</f>
        <v xml:space="preserve"> N/A</v>
      </c>
      <c r="BU58" t="str">
        <f>IF(ISNUMBER(VLOOKUP(A58,'M for Moray - Speyside oawut'!A:E,3,FALSE)), VLOOKUP(A58,'M for Moray - Speyside oawut'!A:E,3,FALSE), VLOOKUP(A58,'M for Moray - Speyside oawut'!A:E,2,FALSE))</f>
        <v xml:space="preserve"> N/A</v>
      </c>
      <c r="BV58" t="str">
        <f>IF(ISNUMBER(VLOOKUP(A58,'M for Moray - Elgin oawut'!A:E,3,FALSE)), VLOOKUP(A58,'M for Moray - Elgin oawut'!A:E,3,FALSE), VLOOKUP(A58,'M for Moray - Elgin oawut'!A:E,2,FALSE))</f>
        <v xml:space="preserve"> N/A</v>
      </c>
      <c r="BW58">
        <f>IF(ISNUMBER(VLOOKUP(A58,'Banffshire Partnership oawut'!A:E,3,FALSE)), VLOOKUP(A58,'Banffshire Partnership oawut'!A:E,3,FALSE), VLOOKUP(A58,'Banffshire Partnership oawut'!A:E,2,FALSE))</f>
        <v>20.5</v>
      </c>
      <c r="BZ58">
        <f>IF(ISNUMBER(VLOOKUP(A58,'Huntly A2B service ot'!A:E,3,FALSE)), VLOOKUP(A58,'Huntly A2B service ot'!A:E,3,FALSE), VLOOKUP(A58,'Huntly A2B service ot'!A:E,2,FALSE))</f>
        <v>30</v>
      </c>
      <c r="CA58">
        <f>IF(ISNUMBER(VLOOKUP(A58,'M for Moray - Buckie ot'!A:E,3,FALSE)), VLOOKUP(A58,'M for Moray - Buckie ot'!A:E,3,FALSE), VLOOKUP(A58,'M for Moray - Buckie ot'!A:E,2,FALSE))</f>
        <v>30</v>
      </c>
      <c r="CB58">
        <f>IF(ISNUMBER(VLOOKUP(A58,'M for Moray - Forres ot'!A:E,3,FALSE)), VLOOKUP(A58,'M for Moray - Forres ot'!A:E,3,FALSE), VLOOKUP(A58,'M for Moray - Forres ot'!A:E,2,FALSE))</f>
        <v>30</v>
      </c>
      <c r="CC58">
        <f>IF(ISNUMBER(VLOOKUP(A58,'M for Moray - Keith ot'!A:E,3,FALSE)), VLOOKUP(A58,'M for Moray - Keith ot'!A:E,3,FALSE), VLOOKUP(A58,'M for Moray - Keith ot'!A:E,2,FALSE))</f>
        <v>30</v>
      </c>
      <c r="CD58">
        <f>IF(ISNUMBER(VLOOKUP(A58,'M for Moray - Speyside ot'!A:E,3,FALSE)), VLOOKUP(A58,'M for Moray - Speyside ot'!A:E,3,FALSE), VLOOKUP(A58,'M for Moray - Speyside ot'!A:E,2,FALSE))</f>
        <v>30</v>
      </c>
      <c r="CE58">
        <f>IF(ISNUMBER(VLOOKUP(A58,'M for Moray - Elgin ot'!A:E,3,FALSE)), VLOOKUP(A58,'M for Moray - Elgin ot'!A:E,3,FALSE), VLOOKUP(A58,'M for Moray - Elgin ot'!A:E,2,FALSE))</f>
        <v>30</v>
      </c>
      <c r="CF58">
        <f>IF(ISNUMBER(VLOOKUP(A58,'Banffshire Partnership ot'!A:E,3,FALSE)), VLOOKUP(A58,'Banffshire Partnership ot'!A:E,3,FALSE), VLOOKUP(A58,'Banffshire Partnership ot'!A:E,2,FALSE))</f>
        <v>0</v>
      </c>
    </row>
    <row r="59" spans="1:84">
      <c r="A59" t="s">
        <v>317</v>
      </c>
      <c r="B59" t="str">
        <f t="shared" si="28"/>
        <v>M for Moray - Elgin service</v>
      </c>
      <c r="C59">
        <f t="shared" si="29"/>
        <v>1.85</v>
      </c>
      <c r="D59">
        <f t="shared" si="30"/>
        <v>0</v>
      </c>
      <c r="E59">
        <f t="shared" si="31"/>
        <v>4.5</v>
      </c>
      <c r="F59">
        <f t="shared" si="32"/>
        <v>0</v>
      </c>
      <c r="G59" s="18">
        <f t="shared" si="33"/>
        <v>0.5</v>
      </c>
      <c r="H59">
        <f t="shared" si="6"/>
        <v>0</v>
      </c>
      <c r="I59">
        <v>2.6</v>
      </c>
      <c r="J59">
        <f t="shared" si="7"/>
        <v>7.08</v>
      </c>
      <c r="K59">
        <f t="shared" si="8"/>
        <v>6.35</v>
      </c>
      <c r="L59">
        <f t="shared" si="9"/>
        <v>1</v>
      </c>
      <c r="M59">
        <f t="shared" si="10"/>
        <v>1</v>
      </c>
      <c r="N59">
        <f t="shared" si="11"/>
        <v>0.73000000000000043</v>
      </c>
      <c r="O59">
        <f t="shared" si="12"/>
        <v>0.73000000000000043</v>
      </c>
      <c r="P59">
        <f t="shared" si="13"/>
        <v>4.5</v>
      </c>
      <c r="Q59">
        <f t="shared" si="14"/>
        <v>4.5</v>
      </c>
      <c r="S59">
        <f t="shared" si="15"/>
        <v>34.5</v>
      </c>
      <c r="T59">
        <f t="shared" si="16"/>
        <v>23.35</v>
      </c>
      <c r="U59">
        <f t="shared" si="17"/>
        <v>17.350000000000001</v>
      </c>
      <c r="V59">
        <f t="shared" si="18"/>
        <v>24.35</v>
      </c>
      <c r="W59">
        <f t="shared" si="19"/>
        <v>20.350000000000001</v>
      </c>
      <c r="X59">
        <f t="shared" si="20"/>
        <v>6.35</v>
      </c>
      <c r="Y59">
        <f t="shared" si="21"/>
        <v>58.36</v>
      </c>
      <c r="AA59">
        <v>0</v>
      </c>
      <c r="AB59">
        <f t="shared" si="34"/>
        <v>1.85</v>
      </c>
      <c r="AC59">
        <f t="shared" si="35"/>
        <v>1.85</v>
      </c>
      <c r="AD59">
        <f t="shared" si="36"/>
        <v>1.85</v>
      </c>
      <c r="AE59">
        <f t="shared" si="37"/>
        <v>1.85</v>
      </c>
      <c r="AF59">
        <f t="shared" si="38"/>
        <v>1.85</v>
      </c>
      <c r="AG59">
        <f t="shared" si="39"/>
        <v>1.86</v>
      </c>
      <c r="AJ59">
        <f>IF(ISNUMBER(VLOOKUP(A59,'Huntly A2B service oaout'!A:E,5,FALSE)), VLOOKUP(A59,'Huntly A2B service oaout'!A:E,5,FALSE), VLOOKUP(A59,'Huntly A2B service oaout'!A:E,2,FALSE))</f>
        <v>30</v>
      </c>
      <c r="AK59">
        <f>IF(ISNUMBER(VLOOKUP(A59,'M for Moray - Buckie oaout'!A:E,5,FALSE)), VLOOKUP(A59,'M for Moray - Buckie oaout'!A:E,5,FALSE), VLOOKUP(A59,'M for Moray - Buckie oaout'!A:E,2,FALSE))</f>
        <v>17</v>
      </c>
      <c r="AL59">
        <f>IF(ISNUMBER(VLOOKUP(A59,'M for Moray - Forres oaout'!A:E,5,FALSE)), VLOOKUP(A59,'M for Moray - Forres oaout'!A:E,5,FALSE), VLOOKUP(A59,'M for Moray - Forres oaout'!A:E,2,FALSE))</f>
        <v>11</v>
      </c>
      <c r="AM59">
        <f>IF(ISNUMBER(VLOOKUP(A59,'M for Moray - Keith oaout'!A:E,5,FALSE)), VLOOKUP(A59,'M for Moray - Keith oaout'!A:E,5,FALSE), VLOOKUP(A59,'M for Moray - Keith oaout'!A:E,2,FALSE))</f>
        <v>18</v>
      </c>
      <c r="AN59">
        <f>IF(ISNUMBER(VLOOKUP(A59,'M for Moray - Speyside oaout'!A:E,5,FALSE)), VLOOKUP(A59,'M for Moray - Speyside oaout'!A:E,5,FALSE), VLOOKUP(A59,'M for Moray - Speyside oaout'!A:E,2,FALSE))</f>
        <v>14</v>
      </c>
      <c r="AO59">
        <v>0</v>
      </c>
      <c r="AP59" t="str">
        <f>IF(ISNUMBER(VLOOKUP(A59,'Banffshire Partnership oaout'!A:E,5,FALSE)), VLOOKUP(A59,'Banffshire Partnership oaout'!A:E,5,FALSE), VLOOKUP(A59,'Banffshire Partnership oaout'!A:E,2,FALSE))</f>
        <v xml:space="preserve"> N/A</v>
      </c>
      <c r="AR59">
        <f>IF(ISNUMBER(VLOOKUP(A59,'Huntly A2B service oawut'!A:E,5,FALSE)), VLOOKUP(A59,'Huntly A2B service oawut'!A:E,5,FALSE), 1000)</f>
        <v>1000</v>
      </c>
      <c r="AS59">
        <f>IF(ISNUMBER(VLOOKUP(A59,'M for Moray - Buckie oawut'!A:E,5,FALSE)), VLOOKUP(A59,'M for Moray - Buckie oawut'!A:E,5,FALSE), 1000)</f>
        <v>1000</v>
      </c>
      <c r="AT59">
        <f>IF(ISNUMBER(VLOOKUP(A59,'M for Moray - Forres oawut'!A:E,5,FALSE)), VLOOKUP(A59,'M for Moray - Forres oawut'!A:E,5,FALSE), 1000)</f>
        <v>1000</v>
      </c>
      <c r="AU59">
        <f>IF(ISNUMBER(VLOOKUP(A59,'M for Moray - Keith oawut'!A:E,5,FALSE)), VLOOKUP(A59,'M for Moray - Keith oawut'!A:E,5,FALSE), 1000)</f>
        <v>1000</v>
      </c>
      <c r="AV59">
        <f>IF(ISNUMBER(VLOOKUP(A59,'M for Moray - Speyside oawut'!A:E,5,FALSE)), VLOOKUP(A59,'M for Moray - Speyside oawut'!A:E,5,FALSE), 1000)</f>
        <v>1000</v>
      </c>
      <c r="AW59">
        <f>IF(ISNUMBER(VLOOKUP(A59,'M for Moray - Elgin oawut'!A:E,5,FALSE)), VLOOKUP(A59,'M for Moray - Elgin oawut'!A:E,5,FALSE), 1000)</f>
        <v>1000</v>
      </c>
      <c r="AX59">
        <f>IF(ISNUMBER(VLOOKUP(A59,'Banffshire Partnership oawut'!A:E,5,FALSE)), VLOOKUP(A59,'Banffshire Partnership oawut'!A:E,5,FALSE), 1000)</f>
        <v>56.5</v>
      </c>
      <c r="AZ59">
        <f>IF(ISNUMBER(VLOOKUP(A59,'Huntly A2B service ot'!A:E,4,FALSE)), VLOOKUP(A59,'Huntly A2B service ot'!A:E,4,FALSE), 0)</f>
        <v>4.5</v>
      </c>
      <c r="BA59">
        <f>IF(ISNUMBER(VLOOKUP(A59,'M for Moray - Buckie ot'!A:E,4,FALSE)), VLOOKUP(A59,'M for Moray - Buckie ot'!A:E,4,FALSE), 0)</f>
        <v>4.5</v>
      </c>
      <c r="BB59">
        <f>IF(ISNUMBER(VLOOKUP(A59,'M for Moray - Forres ot'!A:E,4,FALSE)), VLOOKUP(A59,'M for Moray - Forres ot'!A:E,4,FALSE), 0)</f>
        <v>4.5</v>
      </c>
      <c r="BC59">
        <f>IF(ISNUMBER(VLOOKUP(A59,'M for Moray - Keith ot'!A:E,4,FALSE)), VLOOKUP(A59,'M for Moray - Keith ot'!A:E,4,FALSE), 0)</f>
        <v>4.5</v>
      </c>
      <c r="BD59">
        <f>IF(ISNUMBER(VLOOKUP(A59,'M for Moray - Speyside ot'!A:E,4,FALSE)), VLOOKUP(A59,'M for Moray - Speyside ot'!A:E,4,FALSE), 0)</f>
        <v>4.5</v>
      </c>
      <c r="BE59">
        <f>IF(ISNUMBER(VLOOKUP(A59,'M for Moray - Elgin ot'!A:E,4,FALSE)), VLOOKUP(A59,'M for Moray - Elgin ot'!A:E,4,FALSE), 0)</f>
        <v>4.5</v>
      </c>
      <c r="BF59">
        <f>IF(ISNUMBER(VLOOKUP(A59,'Banffshire Partnership ot'!A:E,4,FALSE)), VLOOKUP(A59,'Banffshire Partnership ot'!A:E,4,FALSE), 0)</f>
        <v>0</v>
      </c>
      <c r="BI59">
        <f>IF(ISNUMBER(VLOOKUP(A59,'Huntly A2B service oaout'!A:E,3,FALSE)), VLOOKUP(A59,'Huntly A2B service oaout'!A:E,3,FALSE), VLOOKUP(A59,'Huntly A2B service oaout'!A:E,2,FALSE))</f>
        <v>15.5</v>
      </c>
      <c r="BJ59">
        <f>IF(ISNUMBER(VLOOKUP(A59,'M for Moray - Buckie oaout'!A:E,3,FALSE)), VLOOKUP(A59,'M for Moray - Buckie oaout'!A:E,3,FALSE), VLOOKUP(A59,'M for Moray - Buckie oaout'!A:E,2,FALSE))</f>
        <v>8.9</v>
      </c>
      <c r="BK59">
        <f>IF(ISNUMBER(VLOOKUP(A59,'M for Moray - Forres oaout'!A:E,3,FALSE)), VLOOKUP(A59,'M for Moray - Forres oaout'!A:E,3,FALSE), VLOOKUP(A59,'M for Moray - Forres oaout'!A:E,2,FALSE))</f>
        <v>5.8</v>
      </c>
      <c r="BL59">
        <f>IF(ISNUMBER(VLOOKUP(A59,'M for Moray - Keith oaout'!A:E,3,FALSE)), VLOOKUP(A59,'M for Moray - Keith oaout'!A:E,3,FALSE), VLOOKUP(A59,'M for Moray - Keith oaout'!A:E,2,FALSE))</f>
        <v>9.1</v>
      </c>
      <c r="BM59">
        <f>IF(ISNUMBER(VLOOKUP(A59,'M for Moray - Speyside oaout'!A:E,3,FALSE)), VLOOKUP(A59,'M for Moray - Speyside oaout'!A:E,3,FALSE), VLOOKUP(A59,'M for Moray - Speyside oaout'!A:E,2,FALSE))</f>
        <v>6.7</v>
      </c>
      <c r="BN59">
        <v>0</v>
      </c>
      <c r="BO59" t="str">
        <f>IF(ISNUMBER(VLOOKUP(A59,'Banffshire Partnership oaout'!A:E,3,FALSE)), VLOOKUP(A59,'Banffshire Partnership oaout'!A:E,3,FALSE), VLOOKUP(A59,'Banffshire Partnership oaout'!A:E,2,FALSE))</f>
        <v xml:space="preserve"> N/A</v>
      </c>
      <c r="BQ59" t="str">
        <f>IF(ISNUMBER(VLOOKUP(A59,'Huntly A2B service oawut'!A:E,3,FALSE)), VLOOKUP(A59,'Huntly A2B service oawut'!A:E,3,FALSE), VLOOKUP(A59,'Huntly A2B service oawut'!A:E,2,FALSE))</f>
        <v xml:space="preserve"> N/A</v>
      </c>
      <c r="BR59" t="str">
        <f>IF(ISNUMBER(VLOOKUP(A59,'M for Moray - Buckie oawut'!A:E,3,FALSE)), VLOOKUP(A59,'M for Moray - Buckie oawut'!A:E,3,FALSE), VLOOKUP(A59,'M for Moray - Buckie oawut'!A:E,2,FALSE))</f>
        <v xml:space="preserve"> N/A</v>
      </c>
      <c r="BS59" t="str">
        <f>IF(ISNUMBER(VLOOKUP(A59,'M for Moray - Forres oawut'!A:E,3,FALSE)), VLOOKUP(A59,'M for Moray - Forres oawut'!A:E,3,FALSE), VLOOKUP(A59,'M for Moray - Forres oawut'!A:E,2,FALSE))</f>
        <v xml:space="preserve"> N/A</v>
      </c>
      <c r="BT59" t="str">
        <f>IF(ISNUMBER(VLOOKUP(A59,'M for Moray - Keith oawut'!A:E,3,FALSE)), VLOOKUP(A59,'M for Moray - Keith oawut'!A:E,3,FALSE), VLOOKUP(A59,'M for Moray - Keith oawut'!A:E,2,FALSE))</f>
        <v xml:space="preserve"> N/A</v>
      </c>
      <c r="BU59" t="str">
        <f>IF(ISNUMBER(VLOOKUP(A59,'M for Moray - Speyside oawut'!A:E,3,FALSE)), VLOOKUP(A59,'M for Moray - Speyside oawut'!A:E,3,FALSE), VLOOKUP(A59,'M for Moray - Speyside oawut'!A:E,2,FALSE))</f>
        <v xml:space="preserve"> N/A</v>
      </c>
      <c r="BV59" t="str">
        <f>IF(ISNUMBER(VLOOKUP(A59,'M for Moray - Elgin oawut'!A:E,3,FALSE)), VLOOKUP(A59,'M for Moray - Elgin oawut'!A:E,3,FALSE), VLOOKUP(A59,'M for Moray - Elgin oawut'!A:E,2,FALSE))</f>
        <v xml:space="preserve"> N/A</v>
      </c>
      <c r="BW59">
        <f>IF(ISNUMBER(VLOOKUP(A59,'Banffshire Partnership oawut'!A:E,3,FALSE)), VLOOKUP(A59,'Banffshire Partnership oawut'!A:E,3,FALSE), VLOOKUP(A59,'Banffshire Partnership oawut'!A:E,2,FALSE))</f>
        <v>20.5</v>
      </c>
      <c r="BZ59">
        <f>IF(ISNUMBER(VLOOKUP(A59,'Huntly A2B service ot'!A:E,3,FALSE)), VLOOKUP(A59,'Huntly A2B service ot'!A:E,3,FALSE), VLOOKUP(A59,'Huntly A2B service ot'!A:E,2,FALSE))</f>
        <v>30</v>
      </c>
      <c r="CA59">
        <f>IF(ISNUMBER(VLOOKUP(A59,'M for Moray - Buckie ot'!A:E,3,FALSE)), VLOOKUP(A59,'M for Moray - Buckie ot'!A:E,3,FALSE), VLOOKUP(A59,'M for Moray - Buckie ot'!A:E,2,FALSE))</f>
        <v>30</v>
      </c>
      <c r="CB59">
        <f>IF(ISNUMBER(VLOOKUP(A59,'M for Moray - Forres ot'!A:E,3,FALSE)), VLOOKUP(A59,'M for Moray - Forres ot'!A:E,3,FALSE), VLOOKUP(A59,'M for Moray - Forres ot'!A:E,2,FALSE))</f>
        <v>30</v>
      </c>
      <c r="CC59">
        <f>IF(ISNUMBER(VLOOKUP(A59,'M for Moray - Keith ot'!A:E,3,FALSE)), VLOOKUP(A59,'M for Moray - Keith ot'!A:E,3,FALSE), VLOOKUP(A59,'M for Moray - Keith ot'!A:E,2,FALSE))</f>
        <v>30</v>
      </c>
      <c r="CD59">
        <f>IF(ISNUMBER(VLOOKUP(A59,'M for Moray - Speyside ot'!A:E,3,FALSE)), VLOOKUP(A59,'M for Moray - Speyside ot'!A:E,3,FALSE), VLOOKUP(A59,'M for Moray - Speyside ot'!A:E,2,FALSE))</f>
        <v>30</v>
      </c>
      <c r="CE59">
        <f>IF(ISNUMBER(VLOOKUP(A59,'M for Moray - Elgin ot'!A:E,3,FALSE)), VLOOKUP(A59,'M for Moray - Elgin ot'!A:E,3,FALSE), VLOOKUP(A59,'M for Moray - Elgin ot'!A:E,2,FALSE))</f>
        <v>30</v>
      </c>
      <c r="CF59">
        <f>IF(ISNUMBER(VLOOKUP(A59,'Banffshire Partnership ot'!A:E,3,FALSE)), VLOOKUP(A59,'Banffshire Partnership ot'!A:E,3,FALSE), VLOOKUP(A59,'Banffshire Partnership ot'!A:E,2,FALSE))</f>
        <v>0</v>
      </c>
    </row>
    <row r="60" spans="1:84">
      <c r="A60" t="s">
        <v>318</v>
      </c>
      <c r="B60" t="str">
        <f t="shared" si="28"/>
        <v>M for Moray - Elgin service</v>
      </c>
      <c r="C60">
        <f t="shared" si="29"/>
        <v>1.55</v>
      </c>
      <c r="D60">
        <f t="shared" si="30"/>
        <v>0</v>
      </c>
      <c r="E60">
        <f t="shared" si="31"/>
        <v>4.5</v>
      </c>
      <c r="F60">
        <f t="shared" si="32"/>
        <v>0</v>
      </c>
      <c r="G60" s="18">
        <f t="shared" si="33"/>
        <v>0.5</v>
      </c>
      <c r="H60">
        <f t="shared" si="6"/>
        <v>0</v>
      </c>
      <c r="I60">
        <v>1.2</v>
      </c>
      <c r="J60">
        <f t="shared" si="7"/>
        <v>4.5600000000000005</v>
      </c>
      <c r="K60">
        <f t="shared" si="8"/>
        <v>6.05</v>
      </c>
      <c r="L60">
        <f t="shared" si="9"/>
        <v>0</v>
      </c>
      <c r="M60">
        <f t="shared" si="10"/>
        <v>0</v>
      </c>
      <c r="N60">
        <f t="shared" si="11"/>
        <v>0</v>
      </c>
      <c r="O60">
        <f t="shared" si="12"/>
        <v>0</v>
      </c>
      <c r="P60">
        <f t="shared" si="13"/>
        <v>0</v>
      </c>
      <c r="Q60">
        <f t="shared" si="14"/>
        <v>0</v>
      </c>
      <c r="S60">
        <f t="shared" si="15"/>
        <v>36.5</v>
      </c>
      <c r="T60">
        <f t="shared" si="16"/>
        <v>24.05</v>
      </c>
      <c r="U60">
        <f t="shared" si="17"/>
        <v>16.05</v>
      </c>
      <c r="V60">
        <f t="shared" si="18"/>
        <v>26.05</v>
      </c>
      <c r="W60">
        <f t="shared" si="19"/>
        <v>21.05</v>
      </c>
      <c r="X60">
        <f t="shared" si="20"/>
        <v>6.05</v>
      </c>
      <c r="Y60">
        <f t="shared" si="21"/>
        <v>61</v>
      </c>
      <c r="AA60">
        <v>0</v>
      </c>
      <c r="AB60">
        <f t="shared" si="34"/>
        <v>1.55</v>
      </c>
      <c r="AC60">
        <f t="shared" si="35"/>
        <v>1.55</v>
      </c>
      <c r="AD60">
        <f t="shared" si="36"/>
        <v>1.55</v>
      </c>
      <c r="AE60">
        <f t="shared" si="37"/>
        <v>1.55</v>
      </c>
      <c r="AF60">
        <f t="shared" si="38"/>
        <v>1.55</v>
      </c>
      <c r="AG60">
        <f t="shared" si="39"/>
        <v>1.5</v>
      </c>
      <c r="AJ60">
        <f>IF(ISNUMBER(VLOOKUP(A60,'Huntly A2B service oaout'!A:E,5,FALSE)), VLOOKUP(A60,'Huntly A2B service oaout'!A:E,5,FALSE), VLOOKUP(A60,'Huntly A2B service oaout'!A:E,2,FALSE))</f>
        <v>32</v>
      </c>
      <c r="AK60">
        <f>IF(ISNUMBER(VLOOKUP(A60,'M for Moray - Buckie oaout'!A:E,5,FALSE)), VLOOKUP(A60,'M for Moray - Buckie oaout'!A:E,5,FALSE), VLOOKUP(A60,'M for Moray - Buckie oaout'!A:E,2,FALSE))</f>
        <v>18</v>
      </c>
      <c r="AL60">
        <f>IF(ISNUMBER(VLOOKUP(A60,'M for Moray - Forres oaout'!A:E,5,FALSE)), VLOOKUP(A60,'M for Moray - Forres oaout'!A:E,5,FALSE), VLOOKUP(A60,'M for Moray - Forres oaout'!A:E,2,FALSE))</f>
        <v>10</v>
      </c>
      <c r="AM60">
        <f>IF(ISNUMBER(VLOOKUP(A60,'M for Moray - Keith oaout'!A:E,5,FALSE)), VLOOKUP(A60,'M for Moray - Keith oaout'!A:E,5,FALSE), VLOOKUP(A60,'M for Moray - Keith oaout'!A:E,2,FALSE))</f>
        <v>20</v>
      </c>
      <c r="AN60">
        <f>IF(ISNUMBER(VLOOKUP(A60,'M for Moray - Speyside oaout'!A:E,5,FALSE)), VLOOKUP(A60,'M for Moray - Speyside oaout'!A:E,5,FALSE), VLOOKUP(A60,'M for Moray - Speyside oaout'!A:E,2,FALSE))</f>
        <v>15</v>
      </c>
      <c r="AO60">
        <v>0</v>
      </c>
      <c r="AP60" t="str">
        <f>IF(ISNUMBER(VLOOKUP(A60,'Banffshire Partnership oaout'!A:E,5,FALSE)), VLOOKUP(A60,'Banffshire Partnership oaout'!A:E,5,FALSE), VLOOKUP(A60,'Banffshire Partnership oaout'!A:E,2,FALSE))</f>
        <v xml:space="preserve"> N/A</v>
      </c>
      <c r="AR60">
        <f>IF(ISNUMBER(VLOOKUP(A60,'Huntly A2B service oawut'!A:E,5,FALSE)), VLOOKUP(A60,'Huntly A2B service oawut'!A:E,5,FALSE), 1000)</f>
        <v>1000</v>
      </c>
      <c r="AS60">
        <f>IF(ISNUMBER(VLOOKUP(A60,'M for Moray - Buckie oawut'!A:E,5,FALSE)), VLOOKUP(A60,'M for Moray - Buckie oawut'!A:E,5,FALSE), 1000)</f>
        <v>1000</v>
      </c>
      <c r="AT60">
        <f>IF(ISNUMBER(VLOOKUP(A60,'M for Moray - Forres oawut'!A:E,5,FALSE)), VLOOKUP(A60,'M for Moray - Forres oawut'!A:E,5,FALSE), 1000)</f>
        <v>1000</v>
      </c>
      <c r="AU60">
        <f>IF(ISNUMBER(VLOOKUP(A60,'M for Moray - Keith oawut'!A:E,5,FALSE)), VLOOKUP(A60,'M for Moray - Keith oawut'!A:E,5,FALSE), 1000)</f>
        <v>1000</v>
      </c>
      <c r="AV60">
        <f>IF(ISNUMBER(VLOOKUP(A60,'M for Moray - Speyside oawut'!A:E,5,FALSE)), VLOOKUP(A60,'M for Moray - Speyside oawut'!A:E,5,FALSE), 1000)</f>
        <v>1000</v>
      </c>
      <c r="AW60">
        <f>IF(ISNUMBER(VLOOKUP(A60,'M for Moray - Elgin oawut'!A:E,5,FALSE)), VLOOKUP(A60,'M for Moray - Elgin oawut'!A:E,5,FALSE), 1000)</f>
        <v>1000</v>
      </c>
      <c r="AX60">
        <f>IF(ISNUMBER(VLOOKUP(A60,'Banffshire Partnership oawut'!A:E,5,FALSE)), VLOOKUP(A60,'Banffshire Partnership oawut'!A:E,5,FALSE), 1000)</f>
        <v>59.5</v>
      </c>
      <c r="AZ60">
        <f>IF(ISNUMBER(VLOOKUP(A60,'Huntly A2B service ot'!A:E,4,FALSE)), VLOOKUP(A60,'Huntly A2B service ot'!A:E,4,FALSE), 0)</f>
        <v>4.5</v>
      </c>
      <c r="BA60">
        <f>IF(ISNUMBER(VLOOKUP(A60,'M for Moray - Buckie ot'!A:E,4,FALSE)), VLOOKUP(A60,'M for Moray - Buckie ot'!A:E,4,FALSE), 0)</f>
        <v>4.5</v>
      </c>
      <c r="BB60">
        <f>IF(ISNUMBER(VLOOKUP(A60,'M for Moray - Forres ot'!A:E,4,FALSE)), VLOOKUP(A60,'M for Moray - Forres ot'!A:E,4,FALSE), 0)</f>
        <v>4.5</v>
      </c>
      <c r="BC60">
        <f>IF(ISNUMBER(VLOOKUP(A60,'M for Moray - Keith ot'!A:E,4,FALSE)), VLOOKUP(A60,'M for Moray - Keith ot'!A:E,4,FALSE), 0)</f>
        <v>4.5</v>
      </c>
      <c r="BD60">
        <f>IF(ISNUMBER(VLOOKUP(A60,'M for Moray - Speyside ot'!A:E,4,FALSE)), VLOOKUP(A60,'M for Moray - Speyside ot'!A:E,4,FALSE), 0)</f>
        <v>4.5</v>
      </c>
      <c r="BE60">
        <f>IF(ISNUMBER(VLOOKUP(A60,'M for Moray - Elgin ot'!A:E,4,FALSE)), VLOOKUP(A60,'M for Moray - Elgin ot'!A:E,4,FALSE), 0)</f>
        <v>4.5</v>
      </c>
      <c r="BF60">
        <f>IF(ISNUMBER(VLOOKUP(A60,'Banffshire Partnership ot'!A:E,4,FALSE)), VLOOKUP(A60,'Banffshire Partnership ot'!A:E,4,FALSE), 0)</f>
        <v>0</v>
      </c>
      <c r="BI60">
        <f>IF(ISNUMBER(VLOOKUP(A60,'Huntly A2B service oaout'!A:E,3,FALSE)), VLOOKUP(A60,'Huntly A2B service oaout'!A:E,3,FALSE), VLOOKUP(A60,'Huntly A2B service oaout'!A:E,2,FALSE))</f>
        <v>15.8</v>
      </c>
      <c r="BJ60">
        <f>IF(ISNUMBER(VLOOKUP(A60,'M for Moray - Buckie oaout'!A:E,3,FALSE)), VLOOKUP(A60,'M for Moray - Buckie oaout'!A:E,3,FALSE), VLOOKUP(A60,'M for Moray - Buckie oaout'!A:E,2,FALSE))</f>
        <v>8.9</v>
      </c>
      <c r="BK60">
        <f>IF(ISNUMBER(VLOOKUP(A60,'M for Moray - Forres oaout'!A:E,3,FALSE)), VLOOKUP(A60,'M for Moray - Forres oaout'!A:E,3,FALSE), VLOOKUP(A60,'M for Moray - Forres oaout'!A:E,2,FALSE))</f>
        <v>4.5999999999999996</v>
      </c>
      <c r="BL60">
        <f>IF(ISNUMBER(VLOOKUP(A60,'M for Moray - Keith oaout'!A:E,3,FALSE)), VLOOKUP(A60,'M for Moray - Keith oaout'!A:E,3,FALSE), VLOOKUP(A60,'M for Moray - Keith oaout'!A:E,2,FALSE))</f>
        <v>9.1999999999999993</v>
      </c>
      <c r="BM60">
        <f>IF(ISNUMBER(VLOOKUP(A60,'M for Moray - Speyside oaout'!A:E,3,FALSE)), VLOOKUP(A60,'M for Moray - Speyside oaout'!A:E,3,FALSE), VLOOKUP(A60,'M for Moray - Speyside oaout'!A:E,2,FALSE))</f>
        <v>7.4</v>
      </c>
      <c r="BN60">
        <v>0</v>
      </c>
      <c r="BO60" t="str">
        <f>IF(ISNUMBER(VLOOKUP(A60,'Banffshire Partnership oaout'!A:E,3,FALSE)), VLOOKUP(A60,'Banffshire Partnership oaout'!A:E,3,FALSE), VLOOKUP(A60,'Banffshire Partnership oaout'!A:E,2,FALSE))</f>
        <v xml:space="preserve"> N/A</v>
      </c>
      <c r="BQ60" t="str">
        <f>IF(ISNUMBER(VLOOKUP(A60,'Huntly A2B service oawut'!A:E,3,FALSE)), VLOOKUP(A60,'Huntly A2B service oawut'!A:E,3,FALSE), VLOOKUP(A60,'Huntly A2B service oawut'!A:E,2,FALSE))</f>
        <v xml:space="preserve"> N/A</v>
      </c>
      <c r="BR60" t="str">
        <f>IF(ISNUMBER(VLOOKUP(A60,'M for Moray - Buckie oawut'!A:E,3,FALSE)), VLOOKUP(A60,'M for Moray - Buckie oawut'!A:E,3,FALSE), VLOOKUP(A60,'M for Moray - Buckie oawut'!A:E,2,FALSE))</f>
        <v xml:space="preserve"> N/A</v>
      </c>
      <c r="BS60" t="str">
        <f>IF(ISNUMBER(VLOOKUP(A60,'M for Moray - Forres oawut'!A:E,3,FALSE)), VLOOKUP(A60,'M for Moray - Forres oawut'!A:E,3,FALSE), VLOOKUP(A60,'M for Moray - Forres oawut'!A:E,2,FALSE))</f>
        <v xml:space="preserve"> N/A</v>
      </c>
      <c r="BT60" t="str">
        <f>IF(ISNUMBER(VLOOKUP(A60,'M for Moray - Keith oawut'!A:E,3,FALSE)), VLOOKUP(A60,'M for Moray - Keith oawut'!A:E,3,FALSE), VLOOKUP(A60,'M for Moray - Keith oawut'!A:E,2,FALSE))</f>
        <v xml:space="preserve"> N/A</v>
      </c>
      <c r="BU60" t="str">
        <f>IF(ISNUMBER(VLOOKUP(A60,'M for Moray - Speyside oawut'!A:E,3,FALSE)), VLOOKUP(A60,'M for Moray - Speyside oawut'!A:E,3,FALSE), VLOOKUP(A60,'M for Moray - Speyside oawut'!A:E,2,FALSE))</f>
        <v xml:space="preserve"> N/A</v>
      </c>
      <c r="BV60" t="str">
        <f>IF(ISNUMBER(VLOOKUP(A60,'M for Moray - Elgin oawut'!A:E,3,FALSE)), VLOOKUP(A60,'M for Moray - Elgin oawut'!A:E,3,FALSE), VLOOKUP(A60,'M for Moray - Elgin oawut'!A:E,2,FALSE))</f>
        <v xml:space="preserve"> N/A</v>
      </c>
      <c r="BW60">
        <f>IF(ISNUMBER(VLOOKUP(A60,'Banffshire Partnership oawut'!A:E,3,FALSE)), VLOOKUP(A60,'Banffshire Partnership oawut'!A:E,3,FALSE), VLOOKUP(A60,'Banffshire Partnership oawut'!A:E,2,FALSE))</f>
        <v>20.5</v>
      </c>
      <c r="BZ60">
        <f>IF(ISNUMBER(VLOOKUP(A60,'Huntly A2B service ot'!A:E,3,FALSE)), VLOOKUP(A60,'Huntly A2B service ot'!A:E,3,FALSE), VLOOKUP(A60,'Huntly A2B service ot'!A:E,2,FALSE))</f>
        <v>30</v>
      </c>
      <c r="CA60">
        <f>IF(ISNUMBER(VLOOKUP(A60,'M for Moray - Buckie ot'!A:E,3,FALSE)), VLOOKUP(A60,'M for Moray - Buckie ot'!A:E,3,FALSE), VLOOKUP(A60,'M for Moray - Buckie ot'!A:E,2,FALSE))</f>
        <v>30</v>
      </c>
      <c r="CB60">
        <f>IF(ISNUMBER(VLOOKUP(A60,'M for Moray - Forres ot'!A:E,3,FALSE)), VLOOKUP(A60,'M for Moray - Forres ot'!A:E,3,FALSE), VLOOKUP(A60,'M for Moray - Forres ot'!A:E,2,FALSE))</f>
        <v>30</v>
      </c>
      <c r="CC60">
        <f>IF(ISNUMBER(VLOOKUP(A60,'M for Moray - Keith ot'!A:E,3,FALSE)), VLOOKUP(A60,'M for Moray - Keith ot'!A:E,3,FALSE), VLOOKUP(A60,'M for Moray - Keith ot'!A:E,2,FALSE))</f>
        <v>30</v>
      </c>
      <c r="CD60">
        <f>IF(ISNUMBER(VLOOKUP(A60,'M for Moray - Speyside ot'!A:E,3,FALSE)), VLOOKUP(A60,'M for Moray - Speyside ot'!A:E,3,FALSE), VLOOKUP(A60,'M for Moray - Speyside ot'!A:E,2,FALSE))</f>
        <v>30</v>
      </c>
      <c r="CE60">
        <f>IF(ISNUMBER(VLOOKUP(A60,'M for Moray - Elgin ot'!A:E,3,FALSE)), VLOOKUP(A60,'M for Moray - Elgin ot'!A:E,3,FALSE), VLOOKUP(A60,'M for Moray - Elgin ot'!A:E,2,FALSE))</f>
        <v>30</v>
      </c>
      <c r="CF60">
        <f>IF(ISNUMBER(VLOOKUP(A60,'Banffshire Partnership ot'!A:E,3,FALSE)), VLOOKUP(A60,'Banffshire Partnership ot'!A:E,3,FALSE), VLOOKUP(A60,'Banffshire Partnership ot'!A:E,2,FALSE))</f>
        <v>0</v>
      </c>
    </row>
    <row r="61" spans="1:84">
      <c r="A61" t="s">
        <v>319</v>
      </c>
      <c r="B61" t="str">
        <f t="shared" si="28"/>
        <v>M for Moray - Elgin service</v>
      </c>
      <c r="C61">
        <f t="shared" si="29"/>
        <v>1.55</v>
      </c>
      <c r="D61">
        <f t="shared" si="30"/>
        <v>0</v>
      </c>
      <c r="E61">
        <f t="shared" si="31"/>
        <v>4.5</v>
      </c>
      <c r="F61">
        <f t="shared" si="32"/>
        <v>0</v>
      </c>
      <c r="G61" s="18">
        <f t="shared" si="33"/>
        <v>0.5</v>
      </c>
      <c r="H61">
        <f t="shared" si="6"/>
        <v>0</v>
      </c>
      <c r="I61">
        <v>1.1000000000000001</v>
      </c>
      <c r="J61">
        <f t="shared" si="7"/>
        <v>4.38</v>
      </c>
      <c r="K61">
        <f t="shared" si="8"/>
        <v>6.05</v>
      </c>
      <c r="L61">
        <f t="shared" si="9"/>
        <v>0</v>
      </c>
      <c r="M61">
        <f t="shared" si="10"/>
        <v>0</v>
      </c>
      <c r="N61">
        <f t="shared" si="11"/>
        <v>0</v>
      </c>
      <c r="O61">
        <f t="shared" si="12"/>
        <v>0</v>
      </c>
      <c r="P61">
        <f t="shared" si="13"/>
        <v>0</v>
      </c>
      <c r="Q61">
        <f t="shared" si="14"/>
        <v>0</v>
      </c>
      <c r="S61">
        <f t="shared" si="15"/>
        <v>37.5</v>
      </c>
      <c r="T61">
        <f t="shared" si="16"/>
        <v>25.05</v>
      </c>
      <c r="U61">
        <f t="shared" si="17"/>
        <v>15.05</v>
      </c>
      <c r="V61">
        <f t="shared" si="18"/>
        <v>26.05</v>
      </c>
      <c r="W61">
        <f t="shared" si="19"/>
        <v>21.05</v>
      </c>
      <c r="X61">
        <f t="shared" si="20"/>
        <v>6.05</v>
      </c>
      <c r="Y61">
        <f t="shared" si="21"/>
        <v>62.5</v>
      </c>
      <c r="AA61">
        <v>0</v>
      </c>
      <c r="AB61">
        <f t="shared" si="34"/>
        <v>1.55</v>
      </c>
      <c r="AC61">
        <f t="shared" si="35"/>
        <v>1.55</v>
      </c>
      <c r="AD61">
        <f t="shared" si="36"/>
        <v>1.55</v>
      </c>
      <c r="AE61">
        <f t="shared" si="37"/>
        <v>1.55</v>
      </c>
      <c r="AF61">
        <f t="shared" si="38"/>
        <v>1.55</v>
      </c>
      <c r="AG61">
        <f t="shared" si="39"/>
        <v>1.5</v>
      </c>
      <c r="AJ61">
        <f>IF(ISNUMBER(VLOOKUP(A61,'Huntly A2B service oaout'!A:E,5,FALSE)), VLOOKUP(A61,'Huntly A2B service oaout'!A:E,5,FALSE), VLOOKUP(A61,'Huntly A2B service oaout'!A:E,2,FALSE))</f>
        <v>33</v>
      </c>
      <c r="AK61">
        <f>IF(ISNUMBER(VLOOKUP(A61,'M for Moray - Buckie oaout'!A:E,5,FALSE)), VLOOKUP(A61,'M for Moray - Buckie oaout'!A:E,5,FALSE), VLOOKUP(A61,'M for Moray - Buckie oaout'!A:E,2,FALSE))</f>
        <v>19</v>
      </c>
      <c r="AL61">
        <f>IF(ISNUMBER(VLOOKUP(A61,'M for Moray - Forres oaout'!A:E,5,FALSE)), VLOOKUP(A61,'M for Moray - Forres oaout'!A:E,5,FALSE), VLOOKUP(A61,'M for Moray - Forres oaout'!A:E,2,FALSE))</f>
        <v>9</v>
      </c>
      <c r="AM61">
        <f>IF(ISNUMBER(VLOOKUP(A61,'M for Moray - Keith oaout'!A:E,5,FALSE)), VLOOKUP(A61,'M for Moray - Keith oaout'!A:E,5,FALSE), VLOOKUP(A61,'M for Moray - Keith oaout'!A:E,2,FALSE))</f>
        <v>20</v>
      </c>
      <c r="AN61">
        <f>IF(ISNUMBER(VLOOKUP(A61,'M for Moray - Speyside oaout'!A:E,5,FALSE)), VLOOKUP(A61,'M for Moray - Speyside oaout'!A:E,5,FALSE), VLOOKUP(A61,'M for Moray - Speyside oaout'!A:E,2,FALSE))</f>
        <v>15</v>
      </c>
      <c r="AO61">
        <v>0</v>
      </c>
      <c r="AP61" t="str">
        <f>IF(ISNUMBER(VLOOKUP(A61,'Banffshire Partnership oaout'!A:E,5,FALSE)), VLOOKUP(A61,'Banffshire Partnership oaout'!A:E,5,FALSE), VLOOKUP(A61,'Banffshire Partnership oaout'!A:E,2,FALSE))</f>
        <v xml:space="preserve"> N/A</v>
      </c>
      <c r="AR61">
        <f>IF(ISNUMBER(VLOOKUP(A61,'Huntly A2B service oawut'!A:E,5,FALSE)), VLOOKUP(A61,'Huntly A2B service oawut'!A:E,5,FALSE), 1000)</f>
        <v>1000</v>
      </c>
      <c r="AS61">
        <f>IF(ISNUMBER(VLOOKUP(A61,'M for Moray - Buckie oawut'!A:E,5,FALSE)), VLOOKUP(A61,'M for Moray - Buckie oawut'!A:E,5,FALSE), 1000)</f>
        <v>1000</v>
      </c>
      <c r="AT61">
        <f>IF(ISNUMBER(VLOOKUP(A61,'M for Moray - Forres oawut'!A:E,5,FALSE)), VLOOKUP(A61,'M for Moray - Forres oawut'!A:E,5,FALSE), 1000)</f>
        <v>1000</v>
      </c>
      <c r="AU61">
        <f>IF(ISNUMBER(VLOOKUP(A61,'M for Moray - Keith oawut'!A:E,5,FALSE)), VLOOKUP(A61,'M for Moray - Keith oawut'!A:E,5,FALSE), 1000)</f>
        <v>1000</v>
      </c>
      <c r="AV61">
        <f>IF(ISNUMBER(VLOOKUP(A61,'M for Moray - Speyside oawut'!A:E,5,FALSE)), VLOOKUP(A61,'M for Moray - Speyside oawut'!A:E,5,FALSE), 1000)</f>
        <v>1000</v>
      </c>
      <c r="AW61">
        <f>IF(ISNUMBER(VLOOKUP(A61,'M for Moray - Elgin oawut'!A:E,5,FALSE)), VLOOKUP(A61,'M for Moray - Elgin oawut'!A:E,5,FALSE), 1000)</f>
        <v>1000</v>
      </c>
      <c r="AX61">
        <f>IF(ISNUMBER(VLOOKUP(A61,'Banffshire Partnership oawut'!A:E,5,FALSE)), VLOOKUP(A61,'Banffshire Partnership oawut'!A:E,5,FALSE), 1000)</f>
        <v>61</v>
      </c>
      <c r="AZ61">
        <f>IF(ISNUMBER(VLOOKUP(A61,'Huntly A2B service ot'!A:E,4,FALSE)), VLOOKUP(A61,'Huntly A2B service ot'!A:E,4,FALSE), 0)</f>
        <v>4.5</v>
      </c>
      <c r="BA61">
        <f>IF(ISNUMBER(VLOOKUP(A61,'M for Moray - Buckie ot'!A:E,4,FALSE)), VLOOKUP(A61,'M for Moray - Buckie ot'!A:E,4,FALSE), 0)</f>
        <v>4.5</v>
      </c>
      <c r="BB61">
        <f>IF(ISNUMBER(VLOOKUP(A61,'M for Moray - Forres ot'!A:E,4,FALSE)), VLOOKUP(A61,'M for Moray - Forres ot'!A:E,4,FALSE), 0)</f>
        <v>4.5</v>
      </c>
      <c r="BC61">
        <f>IF(ISNUMBER(VLOOKUP(A61,'M for Moray - Keith ot'!A:E,4,FALSE)), VLOOKUP(A61,'M for Moray - Keith ot'!A:E,4,FALSE), 0)</f>
        <v>4.5</v>
      </c>
      <c r="BD61">
        <f>IF(ISNUMBER(VLOOKUP(A61,'M for Moray - Speyside ot'!A:E,4,FALSE)), VLOOKUP(A61,'M for Moray - Speyside ot'!A:E,4,FALSE), 0)</f>
        <v>4.5</v>
      </c>
      <c r="BE61">
        <f>IF(ISNUMBER(VLOOKUP(A61,'M for Moray - Elgin ot'!A:E,4,FALSE)), VLOOKUP(A61,'M for Moray - Elgin ot'!A:E,4,FALSE), 0)</f>
        <v>4.5</v>
      </c>
      <c r="BF61">
        <f>IF(ISNUMBER(VLOOKUP(A61,'Banffshire Partnership ot'!A:E,4,FALSE)), VLOOKUP(A61,'Banffshire Partnership ot'!A:E,4,FALSE), 0)</f>
        <v>0</v>
      </c>
      <c r="BI61">
        <f>IF(ISNUMBER(VLOOKUP(A61,'Huntly A2B service oaout'!A:E,3,FALSE)), VLOOKUP(A61,'Huntly A2B service oaout'!A:E,3,FALSE), VLOOKUP(A61,'Huntly A2B service oaout'!A:E,2,FALSE))</f>
        <v>16.2</v>
      </c>
      <c r="BJ61">
        <f>IF(ISNUMBER(VLOOKUP(A61,'M for Moray - Buckie oaout'!A:E,3,FALSE)), VLOOKUP(A61,'M for Moray - Buckie oaout'!A:E,3,FALSE), VLOOKUP(A61,'M for Moray - Buckie oaout'!A:E,2,FALSE))</f>
        <v>9.3000000000000007</v>
      </c>
      <c r="BK61">
        <f>IF(ISNUMBER(VLOOKUP(A61,'M for Moray - Forres oaout'!A:E,3,FALSE)), VLOOKUP(A61,'M for Moray - Forres oaout'!A:E,3,FALSE), VLOOKUP(A61,'M for Moray - Forres oaout'!A:E,2,FALSE))</f>
        <v>4.2</v>
      </c>
      <c r="BL61">
        <f>IF(ISNUMBER(VLOOKUP(A61,'M for Moray - Keith oaout'!A:E,3,FALSE)), VLOOKUP(A61,'M for Moray - Keith oaout'!A:E,3,FALSE), VLOOKUP(A61,'M for Moray - Keith oaout'!A:E,2,FALSE))</f>
        <v>9.9</v>
      </c>
      <c r="BM61">
        <f>IF(ISNUMBER(VLOOKUP(A61,'M for Moray - Speyside oaout'!A:E,3,FALSE)), VLOOKUP(A61,'M for Moray - Speyside oaout'!A:E,3,FALSE), VLOOKUP(A61,'M for Moray - Speyside oaout'!A:E,2,FALSE))</f>
        <v>7.3</v>
      </c>
      <c r="BN61">
        <v>0</v>
      </c>
      <c r="BO61" t="str">
        <f>IF(ISNUMBER(VLOOKUP(A61,'Banffshire Partnership oaout'!A:E,3,FALSE)), VLOOKUP(A61,'Banffshire Partnership oaout'!A:E,3,FALSE), VLOOKUP(A61,'Banffshire Partnership oaout'!A:E,2,FALSE))</f>
        <v xml:space="preserve"> N/A</v>
      </c>
      <c r="BQ61" t="str">
        <f>IF(ISNUMBER(VLOOKUP(A61,'Huntly A2B service oawut'!A:E,3,FALSE)), VLOOKUP(A61,'Huntly A2B service oawut'!A:E,3,FALSE), VLOOKUP(A61,'Huntly A2B service oawut'!A:E,2,FALSE))</f>
        <v xml:space="preserve"> N/A</v>
      </c>
      <c r="BR61" t="str">
        <f>IF(ISNUMBER(VLOOKUP(A61,'M for Moray - Buckie oawut'!A:E,3,FALSE)), VLOOKUP(A61,'M for Moray - Buckie oawut'!A:E,3,FALSE), VLOOKUP(A61,'M for Moray - Buckie oawut'!A:E,2,FALSE))</f>
        <v xml:space="preserve"> N/A</v>
      </c>
      <c r="BS61" t="str">
        <f>IF(ISNUMBER(VLOOKUP(A61,'M for Moray - Forres oawut'!A:E,3,FALSE)), VLOOKUP(A61,'M for Moray - Forres oawut'!A:E,3,FALSE), VLOOKUP(A61,'M for Moray - Forres oawut'!A:E,2,FALSE))</f>
        <v xml:space="preserve"> N/A</v>
      </c>
      <c r="BT61" t="str">
        <f>IF(ISNUMBER(VLOOKUP(A61,'M for Moray - Keith oawut'!A:E,3,FALSE)), VLOOKUP(A61,'M for Moray - Keith oawut'!A:E,3,FALSE), VLOOKUP(A61,'M for Moray - Keith oawut'!A:E,2,FALSE))</f>
        <v xml:space="preserve"> N/A</v>
      </c>
      <c r="BU61" t="str">
        <f>IF(ISNUMBER(VLOOKUP(A61,'M for Moray - Speyside oawut'!A:E,3,FALSE)), VLOOKUP(A61,'M for Moray - Speyside oawut'!A:E,3,FALSE), VLOOKUP(A61,'M for Moray - Speyside oawut'!A:E,2,FALSE))</f>
        <v xml:space="preserve"> N/A</v>
      </c>
      <c r="BV61" t="str">
        <f>IF(ISNUMBER(VLOOKUP(A61,'M for Moray - Elgin oawut'!A:E,3,FALSE)), VLOOKUP(A61,'M for Moray - Elgin oawut'!A:E,3,FALSE), VLOOKUP(A61,'M for Moray - Elgin oawut'!A:E,2,FALSE))</f>
        <v xml:space="preserve"> N/A</v>
      </c>
      <c r="BW61">
        <f>IF(ISNUMBER(VLOOKUP(A61,'Banffshire Partnership oawut'!A:E,3,FALSE)), VLOOKUP(A61,'Banffshire Partnership oawut'!A:E,3,FALSE), VLOOKUP(A61,'Banffshire Partnership oawut'!A:E,2,FALSE))</f>
        <v>21.1</v>
      </c>
      <c r="BZ61">
        <f>IF(ISNUMBER(VLOOKUP(A61,'Huntly A2B service ot'!A:E,3,FALSE)), VLOOKUP(A61,'Huntly A2B service ot'!A:E,3,FALSE), VLOOKUP(A61,'Huntly A2B service ot'!A:E,2,FALSE))</f>
        <v>30</v>
      </c>
      <c r="CA61">
        <f>IF(ISNUMBER(VLOOKUP(A61,'M for Moray - Buckie ot'!A:E,3,FALSE)), VLOOKUP(A61,'M for Moray - Buckie ot'!A:E,3,FALSE), VLOOKUP(A61,'M for Moray - Buckie ot'!A:E,2,FALSE))</f>
        <v>30</v>
      </c>
      <c r="CB61">
        <f>IF(ISNUMBER(VLOOKUP(A61,'M for Moray - Forres ot'!A:E,3,FALSE)), VLOOKUP(A61,'M for Moray - Forres ot'!A:E,3,FALSE), VLOOKUP(A61,'M for Moray - Forres ot'!A:E,2,FALSE))</f>
        <v>30</v>
      </c>
      <c r="CC61">
        <f>IF(ISNUMBER(VLOOKUP(A61,'M for Moray - Keith ot'!A:E,3,FALSE)), VLOOKUP(A61,'M for Moray - Keith ot'!A:E,3,FALSE), VLOOKUP(A61,'M for Moray - Keith ot'!A:E,2,FALSE))</f>
        <v>30</v>
      </c>
      <c r="CD61">
        <f>IF(ISNUMBER(VLOOKUP(A61,'M for Moray - Speyside ot'!A:E,3,FALSE)), VLOOKUP(A61,'M for Moray - Speyside ot'!A:E,3,FALSE), VLOOKUP(A61,'M for Moray - Speyside ot'!A:E,2,FALSE))</f>
        <v>30</v>
      </c>
      <c r="CE61">
        <f>IF(ISNUMBER(VLOOKUP(A61,'M for Moray - Elgin ot'!A:E,3,FALSE)), VLOOKUP(A61,'M for Moray - Elgin ot'!A:E,3,FALSE), VLOOKUP(A61,'M for Moray - Elgin ot'!A:E,2,FALSE))</f>
        <v>30</v>
      </c>
      <c r="CF61">
        <f>IF(ISNUMBER(VLOOKUP(A61,'Banffshire Partnership ot'!A:E,3,FALSE)), VLOOKUP(A61,'Banffshire Partnership ot'!A:E,3,FALSE), VLOOKUP(A61,'Banffshire Partnership ot'!A:E,2,FALSE))</f>
        <v>0</v>
      </c>
    </row>
    <row r="62" spans="1:84">
      <c r="A62" t="s">
        <v>320</v>
      </c>
      <c r="B62" t="str">
        <f t="shared" si="28"/>
        <v>M for Moray - Elgin service</v>
      </c>
      <c r="C62">
        <f t="shared" si="29"/>
        <v>1.6</v>
      </c>
      <c r="D62">
        <f t="shared" si="30"/>
        <v>0</v>
      </c>
      <c r="E62">
        <f t="shared" si="31"/>
        <v>4.5</v>
      </c>
      <c r="F62">
        <f t="shared" si="32"/>
        <v>0</v>
      </c>
      <c r="G62" s="18">
        <f t="shared" si="33"/>
        <v>0.5</v>
      </c>
      <c r="H62">
        <f t="shared" si="6"/>
        <v>0</v>
      </c>
      <c r="I62">
        <v>2.1</v>
      </c>
      <c r="J62">
        <f t="shared" si="7"/>
        <v>6.18</v>
      </c>
      <c r="K62">
        <f t="shared" si="8"/>
        <v>6.1</v>
      </c>
      <c r="L62">
        <f t="shared" si="9"/>
        <v>1</v>
      </c>
      <c r="M62">
        <f t="shared" si="10"/>
        <v>1</v>
      </c>
      <c r="N62">
        <f t="shared" si="11"/>
        <v>8.0000000000000071E-2</v>
      </c>
      <c r="O62">
        <f t="shared" si="12"/>
        <v>8.0000000000000071E-2</v>
      </c>
      <c r="P62">
        <f t="shared" si="13"/>
        <v>4.5</v>
      </c>
      <c r="Q62">
        <f t="shared" si="14"/>
        <v>4.5</v>
      </c>
      <c r="S62">
        <f t="shared" si="15"/>
        <v>34.5</v>
      </c>
      <c r="T62">
        <f t="shared" si="16"/>
        <v>23.1</v>
      </c>
      <c r="U62">
        <f t="shared" si="17"/>
        <v>17.100000000000001</v>
      </c>
      <c r="V62">
        <f t="shared" si="18"/>
        <v>24.1</v>
      </c>
      <c r="W62">
        <f t="shared" si="19"/>
        <v>20.100000000000001</v>
      </c>
      <c r="X62">
        <f t="shared" si="20"/>
        <v>6.1</v>
      </c>
      <c r="Y62">
        <f t="shared" si="21"/>
        <v>58.06</v>
      </c>
      <c r="AA62">
        <v>0</v>
      </c>
      <c r="AB62">
        <f t="shared" si="34"/>
        <v>1.6</v>
      </c>
      <c r="AC62">
        <f t="shared" si="35"/>
        <v>1.6</v>
      </c>
      <c r="AD62">
        <f t="shared" si="36"/>
        <v>1.6</v>
      </c>
      <c r="AE62">
        <f t="shared" si="37"/>
        <v>1.6</v>
      </c>
      <c r="AF62">
        <f t="shared" si="38"/>
        <v>1.6</v>
      </c>
      <c r="AG62">
        <f t="shared" si="39"/>
        <v>1.56</v>
      </c>
      <c r="AJ62">
        <f>IF(ISNUMBER(VLOOKUP(A62,'Huntly A2B service oaout'!A:E,5,FALSE)), VLOOKUP(A62,'Huntly A2B service oaout'!A:E,5,FALSE), VLOOKUP(A62,'Huntly A2B service oaout'!A:E,2,FALSE))</f>
        <v>30</v>
      </c>
      <c r="AK62">
        <f>IF(ISNUMBER(VLOOKUP(A62,'M for Moray - Buckie oaout'!A:E,5,FALSE)), VLOOKUP(A62,'M for Moray - Buckie oaout'!A:E,5,FALSE), VLOOKUP(A62,'M for Moray - Buckie oaout'!A:E,2,FALSE))</f>
        <v>17</v>
      </c>
      <c r="AL62">
        <f>IF(ISNUMBER(VLOOKUP(A62,'M for Moray - Forres oaout'!A:E,5,FALSE)), VLOOKUP(A62,'M for Moray - Forres oaout'!A:E,5,FALSE), VLOOKUP(A62,'M for Moray - Forres oaout'!A:E,2,FALSE))</f>
        <v>11</v>
      </c>
      <c r="AM62">
        <f>IF(ISNUMBER(VLOOKUP(A62,'M for Moray - Keith oaout'!A:E,5,FALSE)), VLOOKUP(A62,'M for Moray - Keith oaout'!A:E,5,FALSE), VLOOKUP(A62,'M for Moray - Keith oaout'!A:E,2,FALSE))</f>
        <v>18</v>
      </c>
      <c r="AN62">
        <f>IF(ISNUMBER(VLOOKUP(A62,'M for Moray - Speyside oaout'!A:E,5,FALSE)), VLOOKUP(A62,'M for Moray - Speyside oaout'!A:E,5,FALSE), VLOOKUP(A62,'M for Moray - Speyside oaout'!A:E,2,FALSE))</f>
        <v>14</v>
      </c>
      <c r="AO62">
        <v>0</v>
      </c>
      <c r="AP62" t="str">
        <f>IF(ISNUMBER(VLOOKUP(A62,'Banffshire Partnership oaout'!A:E,5,FALSE)), VLOOKUP(A62,'Banffshire Partnership oaout'!A:E,5,FALSE), VLOOKUP(A62,'Banffshire Partnership oaout'!A:E,2,FALSE))</f>
        <v xml:space="preserve"> N/A</v>
      </c>
      <c r="AR62">
        <f>IF(ISNUMBER(VLOOKUP(A62,'Huntly A2B service oawut'!A:E,5,FALSE)), VLOOKUP(A62,'Huntly A2B service oawut'!A:E,5,FALSE), 1000)</f>
        <v>1000</v>
      </c>
      <c r="AS62">
        <f>IF(ISNUMBER(VLOOKUP(A62,'M for Moray - Buckie oawut'!A:E,5,FALSE)), VLOOKUP(A62,'M for Moray - Buckie oawut'!A:E,5,FALSE), 1000)</f>
        <v>1000</v>
      </c>
      <c r="AT62">
        <f>IF(ISNUMBER(VLOOKUP(A62,'M for Moray - Forres oawut'!A:E,5,FALSE)), VLOOKUP(A62,'M for Moray - Forres oawut'!A:E,5,FALSE), 1000)</f>
        <v>1000</v>
      </c>
      <c r="AU62">
        <f>IF(ISNUMBER(VLOOKUP(A62,'M for Moray - Keith oawut'!A:E,5,FALSE)), VLOOKUP(A62,'M for Moray - Keith oawut'!A:E,5,FALSE), 1000)</f>
        <v>1000</v>
      </c>
      <c r="AV62">
        <f>IF(ISNUMBER(VLOOKUP(A62,'M for Moray - Speyside oawut'!A:E,5,FALSE)), VLOOKUP(A62,'M for Moray - Speyside oawut'!A:E,5,FALSE), 1000)</f>
        <v>1000</v>
      </c>
      <c r="AW62">
        <f>IF(ISNUMBER(VLOOKUP(A62,'M for Moray - Elgin oawut'!A:E,5,FALSE)), VLOOKUP(A62,'M for Moray - Elgin oawut'!A:E,5,FALSE), 1000)</f>
        <v>1000</v>
      </c>
      <c r="AX62">
        <f>IF(ISNUMBER(VLOOKUP(A62,'Banffshire Partnership oawut'!A:E,5,FALSE)), VLOOKUP(A62,'Banffshire Partnership oawut'!A:E,5,FALSE), 1000)</f>
        <v>56.5</v>
      </c>
      <c r="AZ62">
        <f>IF(ISNUMBER(VLOOKUP(A62,'Huntly A2B service ot'!A:E,4,FALSE)), VLOOKUP(A62,'Huntly A2B service ot'!A:E,4,FALSE), 0)</f>
        <v>4.5</v>
      </c>
      <c r="BA62">
        <f>IF(ISNUMBER(VLOOKUP(A62,'M for Moray - Buckie ot'!A:E,4,FALSE)), VLOOKUP(A62,'M for Moray - Buckie ot'!A:E,4,FALSE), 0)</f>
        <v>4.5</v>
      </c>
      <c r="BB62">
        <f>IF(ISNUMBER(VLOOKUP(A62,'M for Moray - Forres ot'!A:E,4,FALSE)), VLOOKUP(A62,'M for Moray - Forres ot'!A:E,4,FALSE), 0)</f>
        <v>4.5</v>
      </c>
      <c r="BC62">
        <f>IF(ISNUMBER(VLOOKUP(A62,'M for Moray - Keith ot'!A:E,4,FALSE)), VLOOKUP(A62,'M for Moray - Keith ot'!A:E,4,FALSE), 0)</f>
        <v>4.5</v>
      </c>
      <c r="BD62">
        <f>IF(ISNUMBER(VLOOKUP(A62,'M for Moray - Speyside ot'!A:E,4,FALSE)), VLOOKUP(A62,'M for Moray - Speyside ot'!A:E,4,FALSE), 0)</f>
        <v>4.5</v>
      </c>
      <c r="BE62">
        <f>IF(ISNUMBER(VLOOKUP(A62,'M for Moray - Elgin ot'!A:E,4,FALSE)), VLOOKUP(A62,'M for Moray - Elgin ot'!A:E,4,FALSE), 0)</f>
        <v>4.5</v>
      </c>
      <c r="BF62">
        <f>IF(ISNUMBER(VLOOKUP(A62,'Banffshire Partnership ot'!A:E,4,FALSE)), VLOOKUP(A62,'Banffshire Partnership ot'!A:E,4,FALSE), 0)</f>
        <v>0</v>
      </c>
      <c r="BI62">
        <f>IF(ISNUMBER(VLOOKUP(A62,'Huntly A2B service oaout'!A:E,3,FALSE)), VLOOKUP(A62,'Huntly A2B service oaout'!A:E,3,FALSE), VLOOKUP(A62,'Huntly A2B service oaout'!A:E,2,FALSE))</f>
        <v>15.5</v>
      </c>
      <c r="BJ62">
        <f>IF(ISNUMBER(VLOOKUP(A62,'M for Moray - Buckie oaout'!A:E,3,FALSE)), VLOOKUP(A62,'M for Moray - Buckie oaout'!A:E,3,FALSE), VLOOKUP(A62,'M for Moray - Buckie oaout'!A:E,2,FALSE))</f>
        <v>8.9</v>
      </c>
      <c r="BK62">
        <f>IF(ISNUMBER(VLOOKUP(A62,'M for Moray - Forres oaout'!A:E,3,FALSE)), VLOOKUP(A62,'M for Moray - Forres oaout'!A:E,3,FALSE), VLOOKUP(A62,'M for Moray - Forres oaout'!A:E,2,FALSE))</f>
        <v>5.9</v>
      </c>
      <c r="BL62">
        <f>IF(ISNUMBER(VLOOKUP(A62,'M for Moray - Keith oaout'!A:E,3,FALSE)), VLOOKUP(A62,'M for Moray - Keith oaout'!A:E,3,FALSE), VLOOKUP(A62,'M for Moray - Keith oaout'!A:E,2,FALSE))</f>
        <v>9.1</v>
      </c>
      <c r="BM62">
        <f>IF(ISNUMBER(VLOOKUP(A62,'M for Moray - Speyside oaout'!A:E,3,FALSE)), VLOOKUP(A62,'M for Moray - Speyside oaout'!A:E,3,FALSE), VLOOKUP(A62,'M for Moray - Speyside oaout'!A:E,2,FALSE))</f>
        <v>6.7</v>
      </c>
      <c r="BN62">
        <v>0</v>
      </c>
      <c r="BO62" t="str">
        <f>IF(ISNUMBER(VLOOKUP(A62,'Banffshire Partnership oaout'!A:E,3,FALSE)), VLOOKUP(A62,'Banffshire Partnership oaout'!A:E,3,FALSE), VLOOKUP(A62,'Banffshire Partnership oaout'!A:E,2,FALSE))</f>
        <v xml:space="preserve"> N/A</v>
      </c>
      <c r="BQ62" t="str">
        <f>IF(ISNUMBER(VLOOKUP(A62,'Huntly A2B service oawut'!A:E,3,FALSE)), VLOOKUP(A62,'Huntly A2B service oawut'!A:E,3,FALSE), VLOOKUP(A62,'Huntly A2B service oawut'!A:E,2,FALSE))</f>
        <v xml:space="preserve"> N/A</v>
      </c>
      <c r="BR62" t="str">
        <f>IF(ISNUMBER(VLOOKUP(A62,'M for Moray - Buckie oawut'!A:E,3,FALSE)), VLOOKUP(A62,'M for Moray - Buckie oawut'!A:E,3,FALSE), VLOOKUP(A62,'M for Moray - Buckie oawut'!A:E,2,FALSE))</f>
        <v xml:space="preserve"> N/A</v>
      </c>
      <c r="BS62" t="str">
        <f>IF(ISNUMBER(VLOOKUP(A62,'M for Moray - Forres oawut'!A:E,3,FALSE)), VLOOKUP(A62,'M for Moray - Forres oawut'!A:E,3,FALSE), VLOOKUP(A62,'M for Moray - Forres oawut'!A:E,2,FALSE))</f>
        <v xml:space="preserve"> N/A</v>
      </c>
      <c r="BT62" t="str">
        <f>IF(ISNUMBER(VLOOKUP(A62,'M for Moray - Keith oawut'!A:E,3,FALSE)), VLOOKUP(A62,'M for Moray - Keith oawut'!A:E,3,FALSE), VLOOKUP(A62,'M for Moray - Keith oawut'!A:E,2,FALSE))</f>
        <v xml:space="preserve"> N/A</v>
      </c>
      <c r="BU62" t="str">
        <f>IF(ISNUMBER(VLOOKUP(A62,'M for Moray - Speyside oawut'!A:E,3,FALSE)), VLOOKUP(A62,'M for Moray - Speyside oawut'!A:E,3,FALSE), VLOOKUP(A62,'M for Moray - Speyside oawut'!A:E,2,FALSE))</f>
        <v xml:space="preserve"> N/A</v>
      </c>
      <c r="BV62" t="str">
        <f>IF(ISNUMBER(VLOOKUP(A62,'M for Moray - Elgin oawut'!A:E,3,FALSE)), VLOOKUP(A62,'M for Moray - Elgin oawut'!A:E,3,FALSE), VLOOKUP(A62,'M for Moray - Elgin oawut'!A:E,2,FALSE))</f>
        <v xml:space="preserve"> N/A</v>
      </c>
      <c r="BW62">
        <f>IF(ISNUMBER(VLOOKUP(A62,'Banffshire Partnership oawut'!A:E,3,FALSE)), VLOOKUP(A62,'Banffshire Partnership oawut'!A:E,3,FALSE), VLOOKUP(A62,'Banffshire Partnership oawut'!A:E,2,FALSE))</f>
        <v>20.5</v>
      </c>
      <c r="BZ62">
        <f>IF(ISNUMBER(VLOOKUP(A62,'Huntly A2B service ot'!A:E,3,FALSE)), VLOOKUP(A62,'Huntly A2B service ot'!A:E,3,FALSE), VLOOKUP(A62,'Huntly A2B service ot'!A:E,2,FALSE))</f>
        <v>30</v>
      </c>
      <c r="CA62">
        <f>IF(ISNUMBER(VLOOKUP(A62,'M for Moray - Buckie ot'!A:E,3,FALSE)), VLOOKUP(A62,'M for Moray - Buckie ot'!A:E,3,FALSE), VLOOKUP(A62,'M for Moray - Buckie ot'!A:E,2,FALSE))</f>
        <v>30</v>
      </c>
      <c r="CB62">
        <f>IF(ISNUMBER(VLOOKUP(A62,'M for Moray - Forres ot'!A:E,3,FALSE)), VLOOKUP(A62,'M for Moray - Forres ot'!A:E,3,FALSE), VLOOKUP(A62,'M for Moray - Forres ot'!A:E,2,FALSE))</f>
        <v>30</v>
      </c>
      <c r="CC62">
        <f>IF(ISNUMBER(VLOOKUP(A62,'M for Moray - Keith ot'!A:E,3,FALSE)), VLOOKUP(A62,'M for Moray - Keith ot'!A:E,3,FALSE), VLOOKUP(A62,'M for Moray - Keith ot'!A:E,2,FALSE))</f>
        <v>30</v>
      </c>
      <c r="CD62">
        <f>IF(ISNUMBER(VLOOKUP(A62,'M for Moray - Speyside ot'!A:E,3,FALSE)), VLOOKUP(A62,'M for Moray - Speyside ot'!A:E,3,FALSE), VLOOKUP(A62,'M for Moray - Speyside ot'!A:E,2,FALSE))</f>
        <v>30</v>
      </c>
      <c r="CE62">
        <f>IF(ISNUMBER(VLOOKUP(A62,'M for Moray - Elgin ot'!A:E,3,FALSE)), VLOOKUP(A62,'M for Moray - Elgin ot'!A:E,3,FALSE), VLOOKUP(A62,'M for Moray - Elgin ot'!A:E,2,FALSE))</f>
        <v>30</v>
      </c>
      <c r="CF62">
        <f>IF(ISNUMBER(VLOOKUP(A62,'Banffshire Partnership ot'!A:E,3,FALSE)), VLOOKUP(A62,'Banffshire Partnership ot'!A:E,3,FALSE), VLOOKUP(A62,'Banffshire Partnership ot'!A:E,2,FALSE))</f>
        <v>0</v>
      </c>
    </row>
    <row r="63" spans="1:84">
      <c r="A63" t="s">
        <v>321</v>
      </c>
      <c r="B63" t="str">
        <f t="shared" si="28"/>
        <v>M for Moray - Elgin service</v>
      </c>
      <c r="C63">
        <f t="shared" si="29"/>
        <v>1.55</v>
      </c>
      <c r="D63">
        <f t="shared" si="30"/>
        <v>0</v>
      </c>
      <c r="E63">
        <f t="shared" si="31"/>
        <v>4.5</v>
      </c>
      <c r="F63">
        <f t="shared" si="32"/>
        <v>0</v>
      </c>
      <c r="G63" s="18">
        <f t="shared" si="33"/>
        <v>0.5</v>
      </c>
      <c r="H63">
        <f t="shared" si="6"/>
        <v>0</v>
      </c>
      <c r="I63">
        <v>1.2</v>
      </c>
      <c r="J63">
        <f t="shared" si="7"/>
        <v>4.5600000000000005</v>
      </c>
      <c r="K63">
        <f t="shared" si="8"/>
        <v>6.05</v>
      </c>
      <c r="L63">
        <f t="shared" si="9"/>
        <v>0</v>
      </c>
      <c r="M63">
        <f t="shared" si="10"/>
        <v>0</v>
      </c>
      <c r="N63">
        <f t="shared" si="11"/>
        <v>0</v>
      </c>
      <c r="O63">
        <f t="shared" si="12"/>
        <v>0</v>
      </c>
      <c r="P63">
        <f t="shared" si="13"/>
        <v>0</v>
      </c>
      <c r="Q63">
        <f t="shared" si="14"/>
        <v>0</v>
      </c>
      <c r="S63">
        <f t="shared" si="15"/>
        <v>35.5</v>
      </c>
      <c r="T63">
        <f t="shared" si="16"/>
        <v>24.05</v>
      </c>
      <c r="U63">
        <f t="shared" si="17"/>
        <v>16.05</v>
      </c>
      <c r="V63">
        <f t="shared" si="18"/>
        <v>25.05</v>
      </c>
      <c r="W63">
        <f t="shared" si="19"/>
        <v>20.05</v>
      </c>
      <c r="X63">
        <f t="shared" si="20"/>
        <v>6.05</v>
      </c>
      <c r="Y63">
        <f t="shared" si="21"/>
        <v>59.5</v>
      </c>
      <c r="AA63">
        <v>0</v>
      </c>
      <c r="AB63">
        <f t="shared" si="34"/>
        <v>1.55</v>
      </c>
      <c r="AC63">
        <f t="shared" si="35"/>
        <v>1.55</v>
      </c>
      <c r="AD63">
        <f t="shared" si="36"/>
        <v>1.55</v>
      </c>
      <c r="AE63">
        <f t="shared" si="37"/>
        <v>1.55</v>
      </c>
      <c r="AF63">
        <f t="shared" si="38"/>
        <v>1.55</v>
      </c>
      <c r="AG63">
        <f t="shared" si="39"/>
        <v>1.5</v>
      </c>
      <c r="AJ63">
        <f>IF(ISNUMBER(VLOOKUP(A63,'Huntly A2B service oaout'!A:E,5,FALSE)), VLOOKUP(A63,'Huntly A2B service oaout'!A:E,5,FALSE), VLOOKUP(A63,'Huntly A2B service oaout'!A:E,2,FALSE))</f>
        <v>31</v>
      </c>
      <c r="AK63">
        <f>IF(ISNUMBER(VLOOKUP(A63,'M for Moray - Buckie oaout'!A:E,5,FALSE)), VLOOKUP(A63,'M for Moray - Buckie oaout'!A:E,5,FALSE), VLOOKUP(A63,'M for Moray - Buckie oaout'!A:E,2,FALSE))</f>
        <v>18</v>
      </c>
      <c r="AL63">
        <f>IF(ISNUMBER(VLOOKUP(A63,'M for Moray - Forres oaout'!A:E,5,FALSE)), VLOOKUP(A63,'M for Moray - Forres oaout'!A:E,5,FALSE), VLOOKUP(A63,'M for Moray - Forres oaout'!A:E,2,FALSE))</f>
        <v>10</v>
      </c>
      <c r="AM63">
        <f>IF(ISNUMBER(VLOOKUP(A63,'M for Moray - Keith oaout'!A:E,5,FALSE)), VLOOKUP(A63,'M for Moray - Keith oaout'!A:E,5,FALSE), VLOOKUP(A63,'M for Moray - Keith oaout'!A:E,2,FALSE))</f>
        <v>19</v>
      </c>
      <c r="AN63">
        <f>IF(ISNUMBER(VLOOKUP(A63,'M for Moray - Speyside oaout'!A:E,5,FALSE)), VLOOKUP(A63,'M for Moray - Speyside oaout'!A:E,5,FALSE), VLOOKUP(A63,'M for Moray - Speyside oaout'!A:E,2,FALSE))</f>
        <v>14</v>
      </c>
      <c r="AO63">
        <v>0</v>
      </c>
      <c r="AP63" t="str">
        <f>IF(ISNUMBER(VLOOKUP(A63,'Banffshire Partnership oaout'!A:E,5,FALSE)), VLOOKUP(A63,'Banffshire Partnership oaout'!A:E,5,FALSE), VLOOKUP(A63,'Banffshire Partnership oaout'!A:E,2,FALSE))</f>
        <v xml:space="preserve"> N/A</v>
      </c>
      <c r="AR63">
        <f>IF(ISNUMBER(VLOOKUP(A63,'Huntly A2B service oawut'!A:E,5,FALSE)), VLOOKUP(A63,'Huntly A2B service oawut'!A:E,5,FALSE), 1000)</f>
        <v>1000</v>
      </c>
      <c r="AS63">
        <f>IF(ISNUMBER(VLOOKUP(A63,'M for Moray - Buckie oawut'!A:E,5,FALSE)), VLOOKUP(A63,'M for Moray - Buckie oawut'!A:E,5,FALSE), 1000)</f>
        <v>1000</v>
      </c>
      <c r="AT63">
        <f>IF(ISNUMBER(VLOOKUP(A63,'M for Moray - Forres oawut'!A:E,5,FALSE)), VLOOKUP(A63,'M for Moray - Forres oawut'!A:E,5,FALSE), 1000)</f>
        <v>1000</v>
      </c>
      <c r="AU63">
        <f>IF(ISNUMBER(VLOOKUP(A63,'M for Moray - Keith oawut'!A:E,5,FALSE)), VLOOKUP(A63,'M for Moray - Keith oawut'!A:E,5,FALSE), 1000)</f>
        <v>1000</v>
      </c>
      <c r="AV63">
        <f>IF(ISNUMBER(VLOOKUP(A63,'M for Moray - Speyside oawut'!A:E,5,FALSE)), VLOOKUP(A63,'M for Moray - Speyside oawut'!A:E,5,FALSE), 1000)</f>
        <v>1000</v>
      </c>
      <c r="AW63">
        <f>IF(ISNUMBER(VLOOKUP(A63,'M for Moray - Elgin oawut'!A:E,5,FALSE)), VLOOKUP(A63,'M for Moray - Elgin oawut'!A:E,5,FALSE), 1000)</f>
        <v>1000</v>
      </c>
      <c r="AX63">
        <f>IF(ISNUMBER(VLOOKUP(A63,'Banffshire Partnership oawut'!A:E,5,FALSE)), VLOOKUP(A63,'Banffshire Partnership oawut'!A:E,5,FALSE), 1000)</f>
        <v>58</v>
      </c>
      <c r="AZ63">
        <f>IF(ISNUMBER(VLOOKUP(A63,'Huntly A2B service ot'!A:E,4,FALSE)), VLOOKUP(A63,'Huntly A2B service ot'!A:E,4,FALSE), 0)</f>
        <v>4.5</v>
      </c>
      <c r="BA63">
        <f>IF(ISNUMBER(VLOOKUP(A63,'M for Moray - Buckie ot'!A:E,4,FALSE)), VLOOKUP(A63,'M for Moray - Buckie ot'!A:E,4,FALSE), 0)</f>
        <v>4.5</v>
      </c>
      <c r="BB63">
        <f>IF(ISNUMBER(VLOOKUP(A63,'M for Moray - Forres ot'!A:E,4,FALSE)), VLOOKUP(A63,'M for Moray - Forres ot'!A:E,4,FALSE), 0)</f>
        <v>4.5</v>
      </c>
      <c r="BC63">
        <f>IF(ISNUMBER(VLOOKUP(A63,'M for Moray - Keith ot'!A:E,4,FALSE)), VLOOKUP(A63,'M for Moray - Keith ot'!A:E,4,FALSE), 0)</f>
        <v>4.5</v>
      </c>
      <c r="BD63">
        <f>IF(ISNUMBER(VLOOKUP(A63,'M for Moray - Speyside ot'!A:E,4,FALSE)), VLOOKUP(A63,'M for Moray - Speyside ot'!A:E,4,FALSE), 0)</f>
        <v>4.5</v>
      </c>
      <c r="BE63">
        <f>IF(ISNUMBER(VLOOKUP(A63,'M for Moray - Elgin ot'!A:E,4,FALSE)), VLOOKUP(A63,'M for Moray - Elgin ot'!A:E,4,FALSE), 0)</f>
        <v>4.5</v>
      </c>
      <c r="BF63">
        <f>IF(ISNUMBER(VLOOKUP(A63,'Banffshire Partnership ot'!A:E,4,FALSE)), VLOOKUP(A63,'Banffshire Partnership ot'!A:E,4,FALSE), 0)</f>
        <v>0</v>
      </c>
      <c r="BI63">
        <f>IF(ISNUMBER(VLOOKUP(A63,'Huntly A2B service oaout'!A:E,3,FALSE)), VLOOKUP(A63,'Huntly A2B service oaout'!A:E,3,FALSE), VLOOKUP(A63,'Huntly A2B service oaout'!A:E,2,FALSE))</f>
        <v>15.5</v>
      </c>
      <c r="BJ63">
        <f>IF(ISNUMBER(VLOOKUP(A63,'M for Moray - Buckie oaout'!A:E,3,FALSE)), VLOOKUP(A63,'M for Moray - Buckie oaout'!A:E,3,FALSE), VLOOKUP(A63,'M for Moray - Buckie oaout'!A:E,2,FALSE))</f>
        <v>8.9</v>
      </c>
      <c r="BK63">
        <f>IF(ISNUMBER(VLOOKUP(A63,'M for Moray - Forres oaout'!A:E,3,FALSE)), VLOOKUP(A63,'M for Moray - Forres oaout'!A:E,3,FALSE), VLOOKUP(A63,'M for Moray - Forres oaout'!A:E,2,FALSE))</f>
        <v>5</v>
      </c>
      <c r="BL63">
        <f>IF(ISNUMBER(VLOOKUP(A63,'M for Moray - Keith oaout'!A:E,3,FALSE)), VLOOKUP(A63,'M for Moray - Keith oaout'!A:E,3,FALSE), VLOOKUP(A63,'M for Moray - Keith oaout'!A:E,2,FALSE))</f>
        <v>9.1</v>
      </c>
      <c r="BM63">
        <f>IF(ISNUMBER(VLOOKUP(A63,'M for Moray - Speyside oaout'!A:E,3,FALSE)), VLOOKUP(A63,'M for Moray - Speyside oaout'!A:E,3,FALSE), VLOOKUP(A63,'M for Moray - Speyside oaout'!A:E,2,FALSE))</f>
        <v>6.7</v>
      </c>
      <c r="BN63">
        <v>0</v>
      </c>
      <c r="BO63" t="str">
        <f>IF(ISNUMBER(VLOOKUP(A63,'Banffshire Partnership oaout'!A:E,3,FALSE)), VLOOKUP(A63,'Banffshire Partnership oaout'!A:E,3,FALSE), VLOOKUP(A63,'Banffshire Partnership oaout'!A:E,2,FALSE))</f>
        <v xml:space="preserve"> N/A</v>
      </c>
      <c r="BQ63" t="str">
        <f>IF(ISNUMBER(VLOOKUP(A63,'Huntly A2B service oawut'!A:E,3,FALSE)), VLOOKUP(A63,'Huntly A2B service oawut'!A:E,3,FALSE), VLOOKUP(A63,'Huntly A2B service oawut'!A:E,2,FALSE))</f>
        <v xml:space="preserve"> N/A</v>
      </c>
      <c r="BR63" t="str">
        <f>IF(ISNUMBER(VLOOKUP(A63,'M for Moray - Buckie oawut'!A:E,3,FALSE)), VLOOKUP(A63,'M for Moray - Buckie oawut'!A:E,3,FALSE), VLOOKUP(A63,'M for Moray - Buckie oawut'!A:E,2,FALSE))</f>
        <v xml:space="preserve"> N/A</v>
      </c>
      <c r="BS63" t="str">
        <f>IF(ISNUMBER(VLOOKUP(A63,'M for Moray - Forres oawut'!A:E,3,FALSE)), VLOOKUP(A63,'M for Moray - Forres oawut'!A:E,3,FALSE), VLOOKUP(A63,'M for Moray - Forres oawut'!A:E,2,FALSE))</f>
        <v xml:space="preserve"> N/A</v>
      </c>
      <c r="BT63" t="str">
        <f>IF(ISNUMBER(VLOOKUP(A63,'M for Moray - Keith oawut'!A:E,3,FALSE)), VLOOKUP(A63,'M for Moray - Keith oawut'!A:E,3,FALSE), VLOOKUP(A63,'M for Moray - Keith oawut'!A:E,2,FALSE))</f>
        <v xml:space="preserve"> N/A</v>
      </c>
      <c r="BU63" t="str">
        <f>IF(ISNUMBER(VLOOKUP(A63,'M for Moray - Speyside oawut'!A:E,3,FALSE)), VLOOKUP(A63,'M for Moray - Speyside oawut'!A:E,3,FALSE), VLOOKUP(A63,'M for Moray - Speyside oawut'!A:E,2,FALSE))</f>
        <v xml:space="preserve"> N/A</v>
      </c>
      <c r="BV63" t="str">
        <f>IF(ISNUMBER(VLOOKUP(A63,'M for Moray - Elgin oawut'!A:E,3,FALSE)), VLOOKUP(A63,'M for Moray - Elgin oawut'!A:E,3,FALSE), VLOOKUP(A63,'M for Moray - Elgin oawut'!A:E,2,FALSE))</f>
        <v xml:space="preserve"> N/A</v>
      </c>
      <c r="BW63">
        <f>IF(ISNUMBER(VLOOKUP(A63,'Banffshire Partnership oawut'!A:E,3,FALSE)), VLOOKUP(A63,'Banffshire Partnership oawut'!A:E,3,FALSE), VLOOKUP(A63,'Banffshire Partnership oawut'!A:E,2,FALSE))</f>
        <v>20.5</v>
      </c>
      <c r="BZ63">
        <f>IF(ISNUMBER(VLOOKUP(A63,'Huntly A2B service ot'!A:E,3,FALSE)), VLOOKUP(A63,'Huntly A2B service ot'!A:E,3,FALSE), VLOOKUP(A63,'Huntly A2B service ot'!A:E,2,FALSE))</f>
        <v>30</v>
      </c>
      <c r="CA63">
        <f>IF(ISNUMBER(VLOOKUP(A63,'M for Moray - Buckie ot'!A:E,3,FALSE)), VLOOKUP(A63,'M for Moray - Buckie ot'!A:E,3,FALSE), VLOOKUP(A63,'M for Moray - Buckie ot'!A:E,2,FALSE))</f>
        <v>30</v>
      </c>
      <c r="CB63">
        <f>IF(ISNUMBER(VLOOKUP(A63,'M for Moray - Forres ot'!A:E,3,FALSE)), VLOOKUP(A63,'M for Moray - Forres ot'!A:E,3,FALSE), VLOOKUP(A63,'M for Moray - Forres ot'!A:E,2,FALSE))</f>
        <v>30</v>
      </c>
      <c r="CC63">
        <f>IF(ISNUMBER(VLOOKUP(A63,'M for Moray - Keith ot'!A:E,3,FALSE)), VLOOKUP(A63,'M for Moray - Keith ot'!A:E,3,FALSE), VLOOKUP(A63,'M for Moray - Keith ot'!A:E,2,FALSE))</f>
        <v>30</v>
      </c>
      <c r="CD63">
        <f>IF(ISNUMBER(VLOOKUP(A63,'M for Moray - Speyside ot'!A:E,3,FALSE)), VLOOKUP(A63,'M for Moray - Speyside ot'!A:E,3,FALSE), VLOOKUP(A63,'M for Moray - Speyside ot'!A:E,2,FALSE))</f>
        <v>30</v>
      </c>
      <c r="CE63">
        <f>IF(ISNUMBER(VLOOKUP(A63,'M for Moray - Elgin ot'!A:E,3,FALSE)), VLOOKUP(A63,'M for Moray - Elgin ot'!A:E,3,FALSE), VLOOKUP(A63,'M for Moray - Elgin ot'!A:E,2,FALSE))</f>
        <v>30</v>
      </c>
      <c r="CF63">
        <f>IF(ISNUMBER(VLOOKUP(A63,'Banffshire Partnership ot'!A:E,3,FALSE)), VLOOKUP(A63,'Banffshire Partnership ot'!A:E,3,FALSE), VLOOKUP(A63,'Banffshire Partnership ot'!A:E,2,FALSE))</f>
        <v>0</v>
      </c>
    </row>
    <row r="64" spans="1:84">
      <c r="A64" t="s">
        <v>322</v>
      </c>
      <c r="B64" t="str">
        <f t="shared" si="28"/>
        <v>M for Moray - Elgin service</v>
      </c>
      <c r="C64">
        <f t="shared" si="29"/>
        <v>1.55</v>
      </c>
      <c r="D64">
        <f t="shared" si="30"/>
        <v>0</v>
      </c>
      <c r="E64">
        <f t="shared" si="31"/>
        <v>4.5</v>
      </c>
      <c r="F64">
        <f t="shared" si="32"/>
        <v>0</v>
      </c>
      <c r="G64" s="18">
        <f t="shared" si="33"/>
        <v>0.5</v>
      </c>
      <c r="H64">
        <f t="shared" si="6"/>
        <v>0</v>
      </c>
      <c r="I64">
        <v>0.9</v>
      </c>
      <c r="J64">
        <f t="shared" si="7"/>
        <v>4.0199999999999996</v>
      </c>
      <c r="K64">
        <f t="shared" si="8"/>
        <v>6.05</v>
      </c>
      <c r="L64">
        <f t="shared" si="9"/>
        <v>0</v>
      </c>
      <c r="M64">
        <f t="shared" si="10"/>
        <v>0</v>
      </c>
      <c r="N64">
        <f t="shared" si="11"/>
        <v>0</v>
      </c>
      <c r="O64">
        <f t="shared" si="12"/>
        <v>0</v>
      </c>
      <c r="P64">
        <f t="shared" si="13"/>
        <v>0</v>
      </c>
      <c r="Q64">
        <f t="shared" si="14"/>
        <v>0</v>
      </c>
      <c r="S64">
        <f t="shared" si="15"/>
        <v>35.5</v>
      </c>
      <c r="T64">
        <f t="shared" si="16"/>
        <v>24.05</v>
      </c>
      <c r="U64">
        <f t="shared" si="17"/>
        <v>16.05</v>
      </c>
      <c r="V64">
        <f t="shared" si="18"/>
        <v>25.05</v>
      </c>
      <c r="W64">
        <f t="shared" si="19"/>
        <v>20.05</v>
      </c>
      <c r="X64">
        <f t="shared" si="20"/>
        <v>6.05</v>
      </c>
      <c r="Y64">
        <f t="shared" si="21"/>
        <v>59.5</v>
      </c>
      <c r="AA64">
        <v>0</v>
      </c>
      <c r="AB64">
        <f t="shared" si="34"/>
        <v>1.55</v>
      </c>
      <c r="AC64">
        <f t="shared" si="35"/>
        <v>1.55</v>
      </c>
      <c r="AD64">
        <f t="shared" si="36"/>
        <v>1.55</v>
      </c>
      <c r="AE64">
        <f t="shared" si="37"/>
        <v>1.55</v>
      </c>
      <c r="AF64">
        <f t="shared" si="38"/>
        <v>1.55</v>
      </c>
      <c r="AG64">
        <f t="shared" si="39"/>
        <v>1.5</v>
      </c>
      <c r="AJ64">
        <f>IF(ISNUMBER(VLOOKUP(A64,'Huntly A2B service oaout'!A:E,5,FALSE)), VLOOKUP(A64,'Huntly A2B service oaout'!A:E,5,FALSE), VLOOKUP(A64,'Huntly A2B service oaout'!A:E,2,FALSE))</f>
        <v>31</v>
      </c>
      <c r="AK64">
        <f>IF(ISNUMBER(VLOOKUP(A64,'M for Moray - Buckie oaout'!A:E,5,FALSE)), VLOOKUP(A64,'M for Moray - Buckie oaout'!A:E,5,FALSE), VLOOKUP(A64,'M for Moray - Buckie oaout'!A:E,2,FALSE))</f>
        <v>18</v>
      </c>
      <c r="AL64">
        <f>IF(ISNUMBER(VLOOKUP(A64,'M for Moray - Forres oaout'!A:E,5,FALSE)), VLOOKUP(A64,'M for Moray - Forres oaout'!A:E,5,FALSE), VLOOKUP(A64,'M for Moray - Forres oaout'!A:E,2,FALSE))</f>
        <v>10</v>
      </c>
      <c r="AM64">
        <f>IF(ISNUMBER(VLOOKUP(A64,'M for Moray - Keith oaout'!A:E,5,FALSE)), VLOOKUP(A64,'M for Moray - Keith oaout'!A:E,5,FALSE), VLOOKUP(A64,'M for Moray - Keith oaout'!A:E,2,FALSE))</f>
        <v>19</v>
      </c>
      <c r="AN64">
        <f>IF(ISNUMBER(VLOOKUP(A64,'M for Moray - Speyside oaout'!A:E,5,FALSE)), VLOOKUP(A64,'M for Moray - Speyside oaout'!A:E,5,FALSE), VLOOKUP(A64,'M for Moray - Speyside oaout'!A:E,2,FALSE))</f>
        <v>14</v>
      </c>
      <c r="AO64">
        <v>0</v>
      </c>
      <c r="AP64" t="str">
        <f>IF(ISNUMBER(VLOOKUP(A64,'Banffshire Partnership oaout'!A:E,5,FALSE)), VLOOKUP(A64,'Banffshire Partnership oaout'!A:E,5,FALSE), VLOOKUP(A64,'Banffshire Partnership oaout'!A:E,2,FALSE))</f>
        <v xml:space="preserve"> N/A</v>
      </c>
      <c r="AR64">
        <f>IF(ISNUMBER(VLOOKUP(A64,'Huntly A2B service oawut'!A:E,5,FALSE)), VLOOKUP(A64,'Huntly A2B service oawut'!A:E,5,FALSE), 1000)</f>
        <v>1000</v>
      </c>
      <c r="AS64">
        <f>IF(ISNUMBER(VLOOKUP(A64,'M for Moray - Buckie oawut'!A:E,5,FALSE)), VLOOKUP(A64,'M for Moray - Buckie oawut'!A:E,5,FALSE), 1000)</f>
        <v>1000</v>
      </c>
      <c r="AT64">
        <f>IF(ISNUMBER(VLOOKUP(A64,'M for Moray - Forres oawut'!A:E,5,FALSE)), VLOOKUP(A64,'M for Moray - Forres oawut'!A:E,5,FALSE), 1000)</f>
        <v>1000</v>
      </c>
      <c r="AU64">
        <f>IF(ISNUMBER(VLOOKUP(A64,'M for Moray - Keith oawut'!A:E,5,FALSE)), VLOOKUP(A64,'M for Moray - Keith oawut'!A:E,5,FALSE), 1000)</f>
        <v>1000</v>
      </c>
      <c r="AV64">
        <f>IF(ISNUMBER(VLOOKUP(A64,'M for Moray - Speyside oawut'!A:E,5,FALSE)), VLOOKUP(A64,'M for Moray - Speyside oawut'!A:E,5,FALSE), 1000)</f>
        <v>1000</v>
      </c>
      <c r="AW64">
        <f>IF(ISNUMBER(VLOOKUP(A64,'M for Moray - Elgin oawut'!A:E,5,FALSE)), VLOOKUP(A64,'M for Moray - Elgin oawut'!A:E,5,FALSE), 1000)</f>
        <v>1000</v>
      </c>
      <c r="AX64">
        <f>IF(ISNUMBER(VLOOKUP(A64,'Banffshire Partnership oawut'!A:E,5,FALSE)), VLOOKUP(A64,'Banffshire Partnership oawut'!A:E,5,FALSE), 1000)</f>
        <v>58</v>
      </c>
      <c r="AZ64">
        <f>IF(ISNUMBER(VLOOKUP(A64,'Huntly A2B service ot'!A:E,4,FALSE)), VLOOKUP(A64,'Huntly A2B service ot'!A:E,4,FALSE), 0)</f>
        <v>4.5</v>
      </c>
      <c r="BA64">
        <f>IF(ISNUMBER(VLOOKUP(A64,'M for Moray - Buckie ot'!A:E,4,FALSE)), VLOOKUP(A64,'M for Moray - Buckie ot'!A:E,4,FALSE), 0)</f>
        <v>4.5</v>
      </c>
      <c r="BB64">
        <f>IF(ISNUMBER(VLOOKUP(A64,'M for Moray - Forres ot'!A:E,4,FALSE)), VLOOKUP(A64,'M for Moray - Forres ot'!A:E,4,FALSE), 0)</f>
        <v>4.5</v>
      </c>
      <c r="BC64">
        <f>IF(ISNUMBER(VLOOKUP(A64,'M for Moray - Keith ot'!A:E,4,FALSE)), VLOOKUP(A64,'M for Moray - Keith ot'!A:E,4,FALSE), 0)</f>
        <v>4.5</v>
      </c>
      <c r="BD64">
        <f>IF(ISNUMBER(VLOOKUP(A64,'M for Moray - Speyside ot'!A:E,4,FALSE)), VLOOKUP(A64,'M for Moray - Speyside ot'!A:E,4,FALSE), 0)</f>
        <v>4.5</v>
      </c>
      <c r="BE64">
        <f>IF(ISNUMBER(VLOOKUP(A64,'M for Moray - Elgin ot'!A:E,4,FALSE)), VLOOKUP(A64,'M for Moray - Elgin ot'!A:E,4,FALSE), 0)</f>
        <v>4.5</v>
      </c>
      <c r="BF64">
        <f>IF(ISNUMBER(VLOOKUP(A64,'Banffshire Partnership ot'!A:E,4,FALSE)), VLOOKUP(A64,'Banffshire Partnership ot'!A:E,4,FALSE), 0)</f>
        <v>0</v>
      </c>
      <c r="BI64">
        <f>IF(ISNUMBER(VLOOKUP(A64,'Huntly A2B service oaout'!A:E,3,FALSE)), VLOOKUP(A64,'Huntly A2B service oaout'!A:E,3,FALSE), VLOOKUP(A64,'Huntly A2B service oaout'!A:E,2,FALSE))</f>
        <v>15.5</v>
      </c>
      <c r="BJ64">
        <f>IF(ISNUMBER(VLOOKUP(A64,'M for Moray - Buckie oaout'!A:E,3,FALSE)), VLOOKUP(A64,'M for Moray - Buckie oaout'!A:E,3,FALSE), VLOOKUP(A64,'M for Moray - Buckie oaout'!A:E,2,FALSE))</f>
        <v>8.9</v>
      </c>
      <c r="BK64">
        <f>IF(ISNUMBER(VLOOKUP(A64,'M for Moray - Forres oaout'!A:E,3,FALSE)), VLOOKUP(A64,'M for Moray - Forres oaout'!A:E,3,FALSE), VLOOKUP(A64,'M for Moray - Forres oaout'!A:E,2,FALSE))</f>
        <v>4.8</v>
      </c>
      <c r="BL64">
        <f>IF(ISNUMBER(VLOOKUP(A64,'M for Moray - Keith oaout'!A:E,3,FALSE)), VLOOKUP(A64,'M for Moray - Keith oaout'!A:E,3,FALSE), VLOOKUP(A64,'M for Moray - Keith oaout'!A:E,2,FALSE))</f>
        <v>9.1</v>
      </c>
      <c r="BM64">
        <f>IF(ISNUMBER(VLOOKUP(A64,'M for Moray - Speyside oaout'!A:E,3,FALSE)), VLOOKUP(A64,'M for Moray - Speyside oaout'!A:E,3,FALSE), VLOOKUP(A64,'M for Moray - Speyside oaout'!A:E,2,FALSE))</f>
        <v>6.7</v>
      </c>
      <c r="BN64">
        <v>0</v>
      </c>
      <c r="BO64" t="str">
        <f>IF(ISNUMBER(VLOOKUP(A64,'Banffshire Partnership oaout'!A:E,3,FALSE)), VLOOKUP(A64,'Banffshire Partnership oaout'!A:E,3,FALSE), VLOOKUP(A64,'Banffshire Partnership oaout'!A:E,2,FALSE))</f>
        <v xml:space="preserve"> N/A</v>
      </c>
      <c r="BQ64" t="str">
        <f>IF(ISNUMBER(VLOOKUP(A64,'Huntly A2B service oawut'!A:E,3,FALSE)), VLOOKUP(A64,'Huntly A2B service oawut'!A:E,3,FALSE), VLOOKUP(A64,'Huntly A2B service oawut'!A:E,2,FALSE))</f>
        <v xml:space="preserve"> N/A</v>
      </c>
      <c r="BR64" t="str">
        <f>IF(ISNUMBER(VLOOKUP(A64,'M for Moray - Buckie oawut'!A:E,3,FALSE)), VLOOKUP(A64,'M for Moray - Buckie oawut'!A:E,3,FALSE), VLOOKUP(A64,'M for Moray - Buckie oawut'!A:E,2,FALSE))</f>
        <v xml:space="preserve"> N/A</v>
      </c>
      <c r="BS64" t="str">
        <f>IF(ISNUMBER(VLOOKUP(A64,'M for Moray - Forres oawut'!A:E,3,FALSE)), VLOOKUP(A64,'M for Moray - Forres oawut'!A:E,3,FALSE), VLOOKUP(A64,'M for Moray - Forres oawut'!A:E,2,FALSE))</f>
        <v xml:space="preserve"> N/A</v>
      </c>
      <c r="BT64" t="str">
        <f>IF(ISNUMBER(VLOOKUP(A64,'M for Moray - Keith oawut'!A:E,3,FALSE)), VLOOKUP(A64,'M for Moray - Keith oawut'!A:E,3,FALSE), VLOOKUP(A64,'M for Moray - Keith oawut'!A:E,2,FALSE))</f>
        <v xml:space="preserve"> N/A</v>
      </c>
      <c r="BU64" t="str">
        <f>IF(ISNUMBER(VLOOKUP(A64,'M for Moray - Speyside oawut'!A:E,3,FALSE)), VLOOKUP(A64,'M for Moray - Speyside oawut'!A:E,3,FALSE), VLOOKUP(A64,'M for Moray - Speyside oawut'!A:E,2,FALSE))</f>
        <v xml:space="preserve"> N/A</v>
      </c>
      <c r="BV64" t="str">
        <f>IF(ISNUMBER(VLOOKUP(A64,'M for Moray - Elgin oawut'!A:E,3,FALSE)), VLOOKUP(A64,'M for Moray - Elgin oawut'!A:E,3,FALSE), VLOOKUP(A64,'M for Moray - Elgin oawut'!A:E,2,FALSE))</f>
        <v xml:space="preserve"> N/A</v>
      </c>
      <c r="BW64">
        <f>IF(ISNUMBER(VLOOKUP(A64,'Banffshire Partnership oawut'!A:E,3,FALSE)), VLOOKUP(A64,'Banffshire Partnership oawut'!A:E,3,FALSE), VLOOKUP(A64,'Banffshire Partnership oawut'!A:E,2,FALSE))</f>
        <v>20.5</v>
      </c>
      <c r="BZ64">
        <f>IF(ISNUMBER(VLOOKUP(A64,'Huntly A2B service ot'!A:E,3,FALSE)), VLOOKUP(A64,'Huntly A2B service ot'!A:E,3,FALSE), VLOOKUP(A64,'Huntly A2B service ot'!A:E,2,FALSE))</f>
        <v>30</v>
      </c>
      <c r="CA64">
        <f>IF(ISNUMBER(VLOOKUP(A64,'M for Moray - Buckie ot'!A:E,3,FALSE)), VLOOKUP(A64,'M for Moray - Buckie ot'!A:E,3,FALSE), VLOOKUP(A64,'M for Moray - Buckie ot'!A:E,2,FALSE))</f>
        <v>30</v>
      </c>
      <c r="CB64">
        <f>IF(ISNUMBER(VLOOKUP(A64,'M for Moray - Forres ot'!A:E,3,FALSE)), VLOOKUP(A64,'M for Moray - Forres ot'!A:E,3,FALSE), VLOOKUP(A64,'M for Moray - Forres ot'!A:E,2,FALSE))</f>
        <v>30</v>
      </c>
      <c r="CC64">
        <f>IF(ISNUMBER(VLOOKUP(A64,'M for Moray - Keith ot'!A:E,3,FALSE)), VLOOKUP(A64,'M for Moray - Keith ot'!A:E,3,FALSE), VLOOKUP(A64,'M for Moray - Keith ot'!A:E,2,FALSE))</f>
        <v>30</v>
      </c>
      <c r="CD64">
        <f>IF(ISNUMBER(VLOOKUP(A64,'M for Moray - Speyside ot'!A:E,3,FALSE)), VLOOKUP(A64,'M for Moray - Speyside ot'!A:E,3,FALSE), VLOOKUP(A64,'M for Moray - Speyside ot'!A:E,2,FALSE))</f>
        <v>30</v>
      </c>
      <c r="CE64">
        <f>IF(ISNUMBER(VLOOKUP(A64,'M for Moray - Elgin ot'!A:E,3,FALSE)), VLOOKUP(A64,'M for Moray - Elgin ot'!A:E,3,FALSE), VLOOKUP(A64,'M for Moray - Elgin ot'!A:E,2,FALSE))</f>
        <v>30</v>
      </c>
      <c r="CF64">
        <f>IF(ISNUMBER(VLOOKUP(A64,'Banffshire Partnership ot'!A:E,3,FALSE)), VLOOKUP(A64,'Banffshire Partnership ot'!A:E,3,FALSE), VLOOKUP(A64,'Banffshire Partnership ot'!A:E,2,FALSE))</f>
        <v>0</v>
      </c>
    </row>
    <row r="65" spans="1:84">
      <c r="A65" t="s">
        <v>323</v>
      </c>
      <c r="B65" t="str">
        <f t="shared" si="28"/>
        <v>M for Moray - Elgin service</v>
      </c>
      <c r="C65">
        <f t="shared" si="29"/>
        <v>1.6</v>
      </c>
      <c r="D65">
        <f t="shared" si="30"/>
        <v>0</v>
      </c>
      <c r="E65">
        <f t="shared" si="31"/>
        <v>4.5</v>
      </c>
      <c r="F65">
        <f t="shared" si="32"/>
        <v>0</v>
      </c>
      <c r="G65" s="18">
        <f t="shared" si="33"/>
        <v>0.5</v>
      </c>
      <c r="H65">
        <f t="shared" si="6"/>
        <v>0</v>
      </c>
      <c r="I65">
        <v>2.1</v>
      </c>
      <c r="J65">
        <f t="shared" si="7"/>
        <v>6.18</v>
      </c>
      <c r="K65">
        <f t="shared" si="8"/>
        <v>6.1</v>
      </c>
      <c r="L65">
        <f t="shared" si="9"/>
        <v>1</v>
      </c>
      <c r="M65">
        <f t="shared" si="10"/>
        <v>1</v>
      </c>
      <c r="N65">
        <f t="shared" si="11"/>
        <v>8.0000000000000071E-2</v>
      </c>
      <c r="O65">
        <f t="shared" si="12"/>
        <v>8.0000000000000071E-2</v>
      </c>
      <c r="P65">
        <f t="shared" si="13"/>
        <v>4.5</v>
      </c>
      <c r="Q65">
        <f t="shared" si="14"/>
        <v>4.5</v>
      </c>
      <c r="S65">
        <f t="shared" si="15"/>
        <v>35.5</v>
      </c>
      <c r="T65">
        <f t="shared" si="16"/>
        <v>23.1</v>
      </c>
      <c r="U65">
        <f t="shared" si="17"/>
        <v>17.100000000000001</v>
      </c>
      <c r="V65">
        <f t="shared" si="18"/>
        <v>24.1</v>
      </c>
      <c r="W65">
        <f t="shared" si="19"/>
        <v>20.100000000000001</v>
      </c>
      <c r="X65">
        <f t="shared" si="20"/>
        <v>6.1</v>
      </c>
      <c r="Y65">
        <f t="shared" si="21"/>
        <v>59.56</v>
      </c>
      <c r="AA65">
        <v>0</v>
      </c>
      <c r="AB65">
        <f t="shared" si="34"/>
        <v>1.6</v>
      </c>
      <c r="AC65">
        <f t="shared" si="35"/>
        <v>1.6</v>
      </c>
      <c r="AD65">
        <f t="shared" si="36"/>
        <v>1.6</v>
      </c>
      <c r="AE65">
        <f t="shared" si="37"/>
        <v>1.6</v>
      </c>
      <c r="AF65">
        <f t="shared" si="38"/>
        <v>1.6</v>
      </c>
      <c r="AG65">
        <f t="shared" si="39"/>
        <v>1.56</v>
      </c>
      <c r="AJ65">
        <f>IF(ISNUMBER(VLOOKUP(A65,'Huntly A2B service oaout'!A:E,5,FALSE)), VLOOKUP(A65,'Huntly A2B service oaout'!A:E,5,FALSE), VLOOKUP(A65,'Huntly A2B service oaout'!A:E,2,FALSE))</f>
        <v>31</v>
      </c>
      <c r="AK65">
        <f>IF(ISNUMBER(VLOOKUP(A65,'M for Moray - Buckie oaout'!A:E,5,FALSE)), VLOOKUP(A65,'M for Moray - Buckie oaout'!A:E,5,FALSE), VLOOKUP(A65,'M for Moray - Buckie oaout'!A:E,2,FALSE))</f>
        <v>17</v>
      </c>
      <c r="AL65">
        <f>IF(ISNUMBER(VLOOKUP(A65,'M for Moray - Forres oaout'!A:E,5,FALSE)), VLOOKUP(A65,'M for Moray - Forres oaout'!A:E,5,FALSE), VLOOKUP(A65,'M for Moray - Forres oaout'!A:E,2,FALSE))</f>
        <v>11</v>
      </c>
      <c r="AM65">
        <f>IF(ISNUMBER(VLOOKUP(A65,'M for Moray - Keith oaout'!A:E,5,FALSE)), VLOOKUP(A65,'M for Moray - Keith oaout'!A:E,5,FALSE), VLOOKUP(A65,'M for Moray - Keith oaout'!A:E,2,FALSE))</f>
        <v>18</v>
      </c>
      <c r="AN65">
        <f>IF(ISNUMBER(VLOOKUP(A65,'M for Moray - Speyside oaout'!A:E,5,FALSE)), VLOOKUP(A65,'M for Moray - Speyside oaout'!A:E,5,FALSE), VLOOKUP(A65,'M for Moray - Speyside oaout'!A:E,2,FALSE))</f>
        <v>14</v>
      </c>
      <c r="AO65">
        <v>0</v>
      </c>
      <c r="AP65" t="str">
        <f>IF(ISNUMBER(VLOOKUP(A65,'Banffshire Partnership oaout'!A:E,5,FALSE)), VLOOKUP(A65,'Banffshire Partnership oaout'!A:E,5,FALSE), VLOOKUP(A65,'Banffshire Partnership oaout'!A:E,2,FALSE))</f>
        <v xml:space="preserve"> N/A</v>
      </c>
      <c r="AR65">
        <f>IF(ISNUMBER(VLOOKUP(A65,'Huntly A2B service oawut'!A:E,5,FALSE)), VLOOKUP(A65,'Huntly A2B service oawut'!A:E,5,FALSE), 1000)</f>
        <v>1000</v>
      </c>
      <c r="AS65">
        <f>IF(ISNUMBER(VLOOKUP(A65,'M for Moray - Buckie oawut'!A:E,5,FALSE)), VLOOKUP(A65,'M for Moray - Buckie oawut'!A:E,5,FALSE), 1000)</f>
        <v>1000</v>
      </c>
      <c r="AT65">
        <f>IF(ISNUMBER(VLOOKUP(A65,'M for Moray - Forres oawut'!A:E,5,FALSE)), VLOOKUP(A65,'M for Moray - Forres oawut'!A:E,5,FALSE), 1000)</f>
        <v>1000</v>
      </c>
      <c r="AU65">
        <f>IF(ISNUMBER(VLOOKUP(A65,'M for Moray - Keith oawut'!A:E,5,FALSE)), VLOOKUP(A65,'M for Moray - Keith oawut'!A:E,5,FALSE), 1000)</f>
        <v>1000</v>
      </c>
      <c r="AV65">
        <f>IF(ISNUMBER(VLOOKUP(A65,'M for Moray - Speyside oawut'!A:E,5,FALSE)), VLOOKUP(A65,'M for Moray - Speyside oawut'!A:E,5,FALSE), 1000)</f>
        <v>1000</v>
      </c>
      <c r="AW65">
        <f>IF(ISNUMBER(VLOOKUP(A65,'M for Moray - Elgin oawut'!A:E,5,FALSE)), VLOOKUP(A65,'M for Moray - Elgin oawut'!A:E,5,FALSE), 1000)</f>
        <v>1000</v>
      </c>
      <c r="AX65">
        <f>IF(ISNUMBER(VLOOKUP(A65,'Banffshire Partnership oawut'!A:E,5,FALSE)), VLOOKUP(A65,'Banffshire Partnership oawut'!A:E,5,FALSE), 1000)</f>
        <v>58</v>
      </c>
      <c r="AZ65">
        <f>IF(ISNUMBER(VLOOKUP(A65,'Huntly A2B service ot'!A:E,4,FALSE)), VLOOKUP(A65,'Huntly A2B service ot'!A:E,4,FALSE), 0)</f>
        <v>4.5</v>
      </c>
      <c r="BA65">
        <f>IF(ISNUMBER(VLOOKUP(A65,'M for Moray - Buckie ot'!A:E,4,FALSE)), VLOOKUP(A65,'M for Moray - Buckie ot'!A:E,4,FALSE), 0)</f>
        <v>4.5</v>
      </c>
      <c r="BB65">
        <f>IF(ISNUMBER(VLOOKUP(A65,'M for Moray - Forres ot'!A:E,4,FALSE)), VLOOKUP(A65,'M for Moray - Forres ot'!A:E,4,FALSE), 0)</f>
        <v>4.5</v>
      </c>
      <c r="BC65">
        <f>IF(ISNUMBER(VLOOKUP(A65,'M for Moray - Keith ot'!A:E,4,FALSE)), VLOOKUP(A65,'M for Moray - Keith ot'!A:E,4,FALSE), 0)</f>
        <v>4.5</v>
      </c>
      <c r="BD65">
        <f>IF(ISNUMBER(VLOOKUP(A65,'M for Moray - Speyside ot'!A:E,4,FALSE)), VLOOKUP(A65,'M for Moray - Speyside ot'!A:E,4,FALSE), 0)</f>
        <v>4.5</v>
      </c>
      <c r="BE65">
        <f>IF(ISNUMBER(VLOOKUP(A65,'M for Moray - Elgin ot'!A:E,4,FALSE)), VLOOKUP(A65,'M for Moray - Elgin ot'!A:E,4,FALSE), 0)</f>
        <v>4.5</v>
      </c>
      <c r="BF65">
        <f>IF(ISNUMBER(VLOOKUP(A65,'Banffshire Partnership ot'!A:E,4,FALSE)), VLOOKUP(A65,'Banffshire Partnership ot'!A:E,4,FALSE), 0)</f>
        <v>0</v>
      </c>
      <c r="BI65">
        <f>IF(ISNUMBER(VLOOKUP(A65,'Huntly A2B service oaout'!A:E,3,FALSE)), VLOOKUP(A65,'Huntly A2B service oaout'!A:E,3,FALSE), VLOOKUP(A65,'Huntly A2B service oaout'!A:E,2,FALSE))</f>
        <v>15.5</v>
      </c>
      <c r="BJ65">
        <f>IF(ISNUMBER(VLOOKUP(A65,'M for Moray - Buckie oaout'!A:E,3,FALSE)), VLOOKUP(A65,'M for Moray - Buckie oaout'!A:E,3,FALSE), VLOOKUP(A65,'M for Moray - Buckie oaout'!A:E,2,FALSE))</f>
        <v>8.9</v>
      </c>
      <c r="BK65">
        <f>IF(ISNUMBER(VLOOKUP(A65,'M for Moray - Forres oaout'!A:E,3,FALSE)), VLOOKUP(A65,'M for Moray - Forres oaout'!A:E,3,FALSE), VLOOKUP(A65,'M for Moray - Forres oaout'!A:E,2,FALSE))</f>
        <v>5.3</v>
      </c>
      <c r="BL65">
        <f>IF(ISNUMBER(VLOOKUP(A65,'M for Moray - Keith oaout'!A:E,3,FALSE)), VLOOKUP(A65,'M for Moray - Keith oaout'!A:E,3,FALSE), VLOOKUP(A65,'M for Moray - Keith oaout'!A:E,2,FALSE))</f>
        <v>9.1</v>
      </c>
      <c r="BM65">
        <f>IF(ISNUMBER(VLOOKUP(A65,'M for Moray - Speyside oaout'!A:E,3,FALSE)), VLOOKUP(A65,'M for Moray - Speyside oaout'!A:E,3,FALSE), VLOOKUP(A65,'M for Moray - Speyside oaout'!A:E,2,FALSE))</f>
        <v>6.7</v>
      </c>
      <c r="BN65">
        <v>0</v>
      </c>
      <c r="BO65" t="str">
        <f>IF(ISNUMBER(VLOOKUP(A65,'Banffshire Partnership oaout'!A:E,3,FALSE)), VLOOKUP(A65,'Banffshire Partnership oaout'!A:E,3,FALSE), VLOOKUP(A65,'Banffshire Partnership oaout'!A:E,2,FALSE))</f>
        <v xml:space="preserve"> N/A</v>
      </c>
      <c r="BQ65" t="str">
        <f>IF(ISNUMBER(VLOOKUP(A65,'Huntly A2B service oawut'!A:E,3,FALSE)), VLOOKUP(A65,'Huntly A2B service oawut'!A:E,3,FALSE), VLOOKUP(A65,'Huntly A2B service oawut'!A:E,2,FALSE))</f>
        <v xml:space="preserve"> N/A</v>
      </c>
      <c r="BR65" t="str">
        <f>IF(ISNUMBER(VLOOKUP(A65,'M for Moray - Buckie oawut'!A:E,3,FALSE)), VLOOKUP(A65,'M for Moray - Buckie oawut'!A:E,3,FALSE), VLOOKUP(A65,'M for Moray - Buckie oawut'!A:E,2,FALSE))</f>
        <v xml:space="preserve"> N/A</v>
      </c>
      <c r="BS65" t="str">
        <f>IF(ISNUMBER(VLOOKUP(A65,'M for Moray - Forres oawut'!A:E,3,FALSE)), VLOOKUP(A65,'M for Moray - Forres oawut'!A:E,3,FALSE), VLOOKUP(A65,'M for Moray - Forres oawut'!A:E,2,FALSE))</f>
        <v xml:space="preserve"> N/A</v>
      </c>
      <c r="BT65" t="str">
        <f>IF(ISNUMBER(VLOOKUP(A65,'M for Moray - Keith oawut'!A:E,3,FALSE)), VLOOKUP(A65,'M for Moray - Keith oawut'!A:E,3,FALSE), VLOOKUP(A65,'M for Moray - Keith oawut'!A:E,2,FALSE))</f>
        <v xml:space="preserve"> N/A</v>
      </c>
      <c r="BU65" t="str">
        <f>IF(ISNUMBER(VLOOKUP(A65,'M for Moray - Speyside oawut'!A:E,3,FALSE)), VLOOKUP(A65,'M for Moray - Speyside oawut'!A:E,3,FALSE), VLOOKUP(A65,'M for Moray - Speyside oawut'!A:E,2,FALSE))</f>
        <v xml:space="preserve"> N/A</v>
      </c>
      <c r="BV65" t="str">
        <f>IF(ISNUMBER(VLOOKUP(A65,'M for Moray - Elgin oawut'!A:E,3,FALSE)), VLOOKUP(A65,'M for Moray - Elgin oawut'!A:E,3,FALSE), VLOOKUP(A65,'M for Moray - Elgin oawut'!A:E,2,FALSE))</f>
        <v xml:space="preserve"> N/A</v>
      </c>
      <c r="BW65">
        <f>IF(ISNUMBER(VLOOKUP(A65,'Banffshire Partnership oawut'!A:E,3,FALSE)), VLOOKUP(A65,'Banffshire Partnership oawut'!A:E,3,FALSE), VLOOKUP(A65,'Banffshire Partnership oawut'!A:E,2,FALSE))</f>
        <v>20.5</v>
      </c>
      <c r="BZ65">
        <f>IF(ISNUMBER(VLOOKUP(A65,'Huntly A2B service ot'!A:E,3,FALSE)), VLOOKUP(A65,'Huntly A2B service ot'!A:E,3,FALSE), VLOOKUP(A65,'Huntly A2B service ot'!A:E,2,FALSE))</f>
        <v>30</v>
      </c>
      <c r="CA65">
        <f>IF(ISNUMBER(VLOOKUP(A65,'M for Moray - Buckie ot'!A:E,3,FALSE)), VLOOKUP(A65,'M for Moray - Buckie ot'!A:E,3,FALSE), VLOOKUP(A65,'M for Moray - Buckie ot'!A:E,2,FALSE))</f>
        <v>30</v>
      </c>
      <c r="CB65">
        <f>IF(ISNUMBER(VLOOKUP(A65,'M for Moray - Forres ot'!A:E,3,FALSE)), VLOOKUP(A65,'M for Moray - Forres ot'!A:E,3,FALSE), VLOOKUP(A65,'M for Moray - Forres ot'!A:E,2,FALSE))</f>
        <v>30</v>
      </c>
      <c r="CC65">
        <f>IF(ISNUMBER(VLOOKUP(A65,'M for Moray - Keith ot'!A:E,3,FALSE)), VLOOKUP(A65,'M for Moray - Keith ot'!A:E,3,FALSE), VLOOKUP(A65,'M for Moray - Keith ot'!A:E,2,FALSE))</f>
        <v>30</v>
      </c>
      <c r="CD65">
        <f>IF(ISNUMBER(VLOOKUP(A65,'M for Moray - Speyside ot'!A:E,3,FALSE)), VLOOKUP(A65,'M for Moray - Speyside ot'!A:E,3,FALSE), VLOOKUP(A65,'M for Moray - Speyside ot'!A:E,2,FALSE))</f>
        <v>30</v>
      </c>
      <c r="CE65">
        <f>IF(ISNUMBER(VLOOKUP(A65,'M for Moray - Elgin ot'!A:E,3,FALSE)), VLOOKUP(A65,'M for Moray - Elgin ot'!A:E,3,FALSE), VLOOKUP(A65,'M for Moray - Elgin ot'!A:E,2,FALSE))</f>
        <v>30</v>
      </c>
      <c r="CF65">
        <f>IF(ISNUMBER(VLOOKUP(A65,'Banffshire Partnership ot'!A:E,3,FALSE)), VLOOKUP(A65,'Banffshire Partnership ot'!A:E,3,FALSE), VLOOKUP(A65,'Banffshire Partnership ot'!A:E,2,FALSE))</f>
        <v>0</v>
      </c>
    </row>
    <row r="66" spans="1:84">
      <c r="A66" t="s">
        <v>324</v>
      </c>
      <c r="B66" t="str">
        <f t="shared" si="28"/>
        <v>M for Moray - Elgin service</v>
      </c>
      <c r="C66">
        <f t="shared" ref="C66:C97" si="40">INDEX(AA66:AG66,MATCH(B66,AZ$1:BF$1,0))</f>
        <v>1.55</v>
      </c>
      <c r="D66">
        <f t="shared" ref="D66:D97" si="41">IF(E66&gt;0, INDEX(AJ66:AP66,MATCH(B66,AZ$1:BF$1,0)), INDEX(AR66:AX66,MATCH(B66,AZ$1:BF$1,0)))</f>
        <v>0</v>
      </c>
      <c r="E66">
        <f t="shared" ref="E66:E97" si="42">INDEX(AZ66:BF66,MATCH(B66,AZ$1:BF$1,0))</f>
        <v>4.5</v>
      </c>
      <c r="F66">
        <f t="shared" ref="F66:F97" si="43">IF(E66&gt;0, INDEX(BI66:BO66,MATCH(B66,AZ$1:BF$1,0)), INDEX(BQ66:BW66,MATCH(B66,AZ$1:BF$1,0)))</f>
        <v>0</v>
      </c>
      <c r="G66" s="18">
        <f t="shared" ref="G66:G97" si="44">IF(E66&gt;0, INDEX(BZ66:CF66,MATCH(B66,AZ$1:BF$1,0))/60,0)</f>
        <v>0.5</v>
      </c>
      <c r="H66">
        <f t="shared" si="6"/>
        <v>0</v>
      </c>
      <c r="I66">
        <v>1.6</v>
      </c>
      <c r="J66">
        <f t="shared" si="7"/>
        <v>5.28</v>
      </c>
      <c r="K66">
        <f t="shared" si="8"/>
        <v>6.05</v>
      </c>
      <c r="L66">
        <f t="shared" si="9"/>
        <v>0</v>
      </c>
      <c r="M66">
        <f t="shared" si="10"/>
        <v>0</v>
      </c>
      <c r="N66">
        <f t="shared" si="11"/>
        <v>0</v>
      </c>
      <c r="O66">
        <f t="shared" si="12"/>
        <v>0</v>
      </c>
      <c r="P66">
        <f t="shared" si="13"/>
        <v>0</v>
      </c>
      <c r="Q66">
        <f t="shared" si="14"/>
        <v>0</v>
      </c>
      <c r="S66">
        <f t="shared" si="15"/>
        <v>35.5</v>
      </c>
      <c r="T66">
        <f t="shared" si="16"/>
        <v>23.05</v>
      </c>
      <c r="U66">
        <f t="shared" si="17"/>
        <v>17.05</v>
      </c>
      <c r="V66">
        <f t="shared" si="18"/>
        <v>25.05</v>
      </c>
      <c r="W66">
        <f t="shared" si="19"/>
        <v>20.05</v>
      </c>
      <c r="X66">
        <f t="shared" si="20"/>
        <v>6.05</v>
      </c>
      <c r="Y66">
        <f t="shared" si="21"/>
        <v>59.5</v>
      </c>
      <c r="AA66">
        <v>0</v>
      </c>
      <c r="AB66">
        <f t="shared" ref="AB66:AB97" si="45">IF(I66&lt;2,1.55,IF(I66&gt;13,7.1,1.55+0.5*(I66-2)))</f>
        <v>1.55</v>
      </c>
      <c r="AC66">
        <f t="shared" ref="AC66:AC97" si="46">IF(I66&lt;2,1.55,IF(I66&gt;13,7.1,1.55+0.5*(I66-2)))</f>
        <v>1.55</v>
      </c>
      <c r="AD66">
        <f t="shared" ref="AD66:AD97" si="47">IF(I66&lt;2,1.55,IF(I66&gt;13,7.1,1.55+0.5*(I66-2)))</f>
        <v>1.55</v>
      </c>
      <c r="AE66">
        <f t="shared" ref="AE66:AE97" si="48">IF(I66&lt;2,1.55,IF(I66&gt;13,7.1,1.55+0.5*(I66-2)))</f>
        <v>1.55</v>
      </c>
      <c r="AF66">
        <f t="shared" ref="AF66:AF97" si="49">IF(I66&lt;2,1.55,IF(I66&gt;13,7.1,1.55+0.5*(I66-2)))</f>
        <v>1.55</v>
      </c>
      <c r="AG66">
        <f t="shared" ref="AG66:AG97" si="50">IF(I66&lt;2,1.5,IF(AND(I66&gt;=2,I66&lt;5),1.5+0.6*(I66-2),IF(AND(I66&gt;=5,I66&lt;15),3.3+0.2*(I66-5),5.5)))</f>
        <v>1.5</v>
      </c>
      <c r="AJ66">
        <f>IF(ISNUMBER(VLOOKUP(A66,'Huntly A2B service oaout'!A:E,5,FALSE)), VLOOKUP(A66,'Huntly A2B service oaout'!A:E,5,FALSE), VLOOKUP(A66,'Huntly A2B service oaout'!A:E,2,FALSE))</f>
        <v>31</v>
      </c>
      <c r="AK66">
        <f>IF(ISNUMBER(VLOOKUP(A66,'M for Moray - Buckie oaout'!A:E,5,FALSE)), VLOOKUP(A66,'M for Moray - Buckie oaout'!A:E,5,FALSE), VLOOKUP(A66,'M for Moray - Buckie oaout'!A:E,2,FALSE))</f>
        <v>17</v>
      </c>
      <c r="AL66">
        <f>IF(ISNUMBER(VLOOKUP(A66,'M for Moray - Forres oaout'!A:E,5,FALSE)), VLOOKUP(A66,'M for Moray - Forres oaout'!A:E,5,FALSE), VLOOKUP(A66,'M for Moray - Forres oaout'!A:E,2,FALSE))</f>
        <v>11</v>
      </c>
      <c r="AM66">
        <f>IF(ISNUMBER(VLOOKUP(A66,'M for Moray - Keith oaout'!A:E,5,FALSE)), VLOOKUP(A66,'M for Moray - Keith oaout'!A:E,5,FALSE), VLOOKUP(A66,'M for Moray - Keith oaout'!A:E,2,FALSE))</f>
        <v>19</v>
      </c>
      <c r="AN66">
        <f>IF(ISNUMBER(VLOOKUP(A66,'M for Moray - Speyside oaout'!A:E,5,FALSE)), VLOOKUP(A66,'M for Moray - Speyside oaout'!A:E,5,FALSE), VLOOKUP(A66,'M for Moray - Speyside oaout'!A:E,2,FALSE))</f>
        <v>14</v>
      </c>
      <c r="AO66">
        <v>0</v>
      </c>
      <c r="AP66" t="str">
        <f>IF(ISNUMBER(VLOOKUP(A66,'Banffshire Partnership oaout'!A:E,5,FALSE)), VLOOKUP(A66,'Banffshire Partnership oaout'!A:E,5,FALSE), VLOOKUP(A66,'Banffshire Partnership oaout'!A:E,2,FALSE))</f>
        <v xml:space="preserve"> N/A</v>
      </c>
      <c r="AR66">
        <f>IF(ISNUMBER(VLOOKUP(A66,'Huntly A2B service oawut'!A:E,5,FALSE)), VLOOKUP(A66,'Huntly A2B service oawut'!A:E,5,FALSE), 1000)</f>
        <v>1000</v>
      </c>
      <c r="AS66">
        <f>IF(ISNUMBER(VLOOKUP(A66,'M for Moray - Buckie oawut'!A:E,5,FALSE)), VLOOKUP(A66,'M for Moray - Buckie oawut'!A:E,5,FALSE), 1000)</f>
        <v>1000</v>
      </c>
      <c r="AT66">
        <f>IF(ISNUMBER(VLOOKUP(A66,'M for Moray - Forres oawut'!A:E,5,FALSE)), VLOOKUP(A66,'M for Moray - Forres oawut'!A:E,5,FALSE), 1000)</f>
        <v>1000</v>
      </c>
      <c r="AU66">
        <f>IF(ISNUMBER(VLOOKUP(A66,'M for Moray - Keith oawut'!A:E,5,FALSE)), VLOOKUP(A66,'M for Moray - Keith oawut'!A:E,5,FALSE), 1000)</f>
        <v>1000</v>
      </c>
      <c r="AV66">
        <f>IF(ISNUMBER(VLOOKUP(A66,'M for Moray - Speyside oawut'!A:E,5,FALSE)), VLOOKUP(A66,'M for Moray - Speyside oawut'!A:E,5,FALSE), 1000)</f>
        <v>1000</v>
      </c>
      <c r="AW66">
        <f>IF(ISNUMBER(VLOOKUP(A66,'M for Moray - Elgin oawut'!A:E,5,FALSE)), VLOOKUP(A66,'M for Moray - Elgin oawut'!A:E,5,FALSE), 1000)</f>
        <v>1000</v>
      </c>
      <c r="AX66">
        <f>IF(ISNUMBER(VLOOKUP(A66,'Banffshire Partnership oawut'!A:E,5,FALSE)), VLOOKUP(A66,'Banffshire Partnership oawut'!A:E,5,FALSE), 1000)</f>
        <v>58</v>
      </c>
      <c r="AZ66">
        <f>IF(ISNUMBER(VLOOKUP(A66,'Huntly A2B service ot'!A:E,4,FALSE)), VLOOKUP(A66,'Huntly A2B service ot'!A:E,4,FALSE), 0)</f>
        <v>4.5</v>
      </c>
      <c r="BA66">
        <f>IF(ISNUMBER(VLOOKUP(A66,'M for Moray - Buckie ot'!A:E,4,FALSE)), VLOOKUP(A66,'M for Moray - Buckie ot'!A:E,4,FALSE), 0)</f>
        <v>4.5</v>
      </c>
      <c r="BB66">
        <f>IF(ISNUMBER(VLOOKUP(A66,'M for Moray - Forres ot'!A:E,4,FALSE)), VLOOKUP(A66,'M for Moray - Forres ot'!A:E,4,FALSE), 0)</f>
        <v>4.5</v>
      </c>
      <c r="BC66">
        <f>IF(ISNUMBER(VLOOKUP(A66,'M for Moray - Keith ot'!A:E,4,FALSE)), VLOOKUP(A66,'M for Moray - Keith ot'!A:E,4,FALSE), 0)</f>
        <v>4.5</v>
      </c>
      <c r="BD66">
        <f>IF(ISNUMBER(VLOOKUP(A66,'M for Moray - Speyside ot'!A:E,4,FALSE)), VLOOKUP(A66,'M for Moray - Speyside ot'!A:E,4,FALSE), 0)</f>
        <v>4.5</v>
      </c>
      <c r="BE66">
        <f>IF(ISNUMBER(VLOOKUP(A66,'M for Moray - Elgin ot'!A:E,4,FALSE)), VLOOKUP(A66,'M for Moray - Elgin ot'!A:E,4,FALSE), 0)</f>
        <v>4.5</v>
      </c>
      <c r="BF66">
        <f>IF(ISNUMBER(VLOOKUP(A66,'Banffshire Partnership ot'!A:E,4,FALSE)), VLOOKUP(A66,'Banffshire Partnership ot'!A:E,4,FALSE), 0)</f>
        <v>0</v>
      </c>
      <c r="BI66">
        <f>IF(ISNUMBER(VLOOKUP(A66,'Huntly A2B service oaout'!A:E,3,FALSE)), VLOOKUP(A66,'Huntly A2B service oaout'!A:E,3,FALSE), VLOOKUP(A66,'Huntly A2B service oaout'!A:E,2,FALSE))</f>
        <v>15.5</v>
      </c>
      <c r="BJ66">
        <f>IF(ISNUMBER(VLOOKUP(A66,'M for Moray - Buckie oaout'!A:E,3,FALSE)), VLOOKUP(A66,'M for Moray - Buckie oaout'!A:E,3,FALSE), VLOOKUP(A66,'M for Moray - Buckie oaout'!A:E,2,FALSE))</f>
        <v>8.9</v>
      </c>
      <c r="BK66">
        <f>IF(ISNUMBER(VLOOKUP(A66,'M for Moray - Forres oaout'!A:E,3,FALSE)), VLOOKUP(A66,'M for Moray - Forres oaout'!A:E,3,FALSE), VLOOKUP(A66,'M for Moray - Forres oaout'!A:E,2,FALSE))</f>
        <v>5.2</v>
      </c>
      <c r="BL66">
        <f>IF(ISNUMBER(VLOOKUP(A66,'M for Moray - Keith oaout'!A:E,3,FALSE)), VLOOKUP(A66,'M for Moray - Keith oaout'!A:E,3,FALSE), VLOOKUP(A66,'M for Moray - Keith oaout'!A:E,2,FALSE))</f>
        <v>9.1</v>
      </c>
      <c r="BM66">
        <f>IF(ISNUMBER(VLOOKUP(A66,'M for Moray - Speyside oaout'!A:E,3,FALSE)), VLOOKUP(A66,'M for Moray - Speyside oaout'!A:E,3,FALSE), VLOOKUP(A66,'M for Moray - Speyside oaout'!A:E,2,FALSE))</f>
        <v>6.7</v>
      </c>
      <c r="BN66">
        <v>0</v>
      </c>
      <c r="BO66" t="str">
        <f>IF(ISNUMBER(VLOOKUP(A66,'Banffshire Partnership oaout'!A:E,3,FALSE)), VLOOKUP(A66,'Banffshire Partnership oaout'!A:E,3,FALSE), VLOOKUP(A66,'Banffshire Partnership oaout'!A:E,2,FALSE))</f>
        <v xml:space="preserve"> N/A</v>
      </c>
      <c r="BQ66" t="str">
        <f>IF(ISNUMBER(VLOOKUP(A66,'Huntly A2B service oawut'!A:E,3,FALSE)), VLOOKUP(A66,'Huntly A2B service oawut'!A:E,3,FALSE), VLOOKUP(A66,'Huntly A2B service oawut'!A:E,2,FALSE))</f>
        <v xml:space="preserve"> N/A</v>
      </c>
      <c r="BR66" t="str">
        <f>IF(ISNUMBER(VLOOKUP(A66,'M for Moray - Buckie oawut'!A:E,3,FALSE)), VLOOKUP(A66,'M for Moray - Buckie oawut'!A:E,3,FALSE), VLOOKUP(A66,'M for Moray - Buckie oawut'!A:E,2,FALSE))</f>
        <v xml:space="preserve"> N/A</v>
      </c>
      <c r="BS66" t="str">
        <f>IF(ISNUMBER(VLOOKUP(A66,'M for Moray - Forres oawut'!A:E,3,FALSE)), VLOOKUP(A66,'M for Moray - Forres oawut'!A:E,3,FALSE), VLOOKUP(A66,'M for Moray - Forres oawut'!A:E,2,FALSE))</f>
        <v xml:space="preserve"> N/A</v>
      </c>
      <c r="BT66" t="str">
        <f>IF(ISNUMBER(VLOOKUP(A66,'M for Moray - Keith oawut'!A:E,3,FALSE)), VLOOKUP(A66,'M for Moray - Keith oawut'!A:E,3,FALSE), VLOOKUP(A66,'M for Moray - Keith oawut'!A:E,2,FALSE))</f>
        <v xml:space="preserve"> N/A</v>
      </c>
      <c r="BU66" t="str">
        <f>IF(ISNUMBER(VLOOKUP(A66,'M for Moray - Speyside oawut'!A:E,3,FALSE)), VLOOKUP(A66,'M for Moray - Speyside oawut'!A:E,3,FALSE), VLOOKUP(A66,'M for Moray - Speyside oawut'!A:E,2,FALSE))</f>
        <v xml:space="preserve"> N/A</v>
      </c>
      <c r="BV66" t="str">
        <f>IF(ISNUMBER(VLOOKUP(A66,'M for Moray - Elgin oawut'!A:E,3,FALSE)), VLOOKUP(A66,'M for Moray - Elgin oawut'!A:E,3,FALSE), VLOOKUP(A66,'M for Moray - Elgin oawut'!A:E,2,FALSE))</f>
        <v xml:space="preserve"> N/A</v>
      </c>
      <c r="BW66">
        <f>IF(ISNUMBER(VLOOKUP(A66,'Banffshire Partnership oawut'!A:E,3,FALSE)), VLOOKUP(A66,'Banffshire Partnership oawut'!A:E,3,FALSE), VLOOKUP(A66,'Banffshire Partnership oawut'!A:E,2,FALSE))</f>
        <v>20.5</v>
      </c>
      <c r="BZ66">
        <f>IF(ISNUMBER(VLOOKUP(A66,'Huntly A2B service ot'!A:E,3,FALSE)), VLOOKUP(A66,'Huntly A2B service ot'!A:E,3,FALSE), VLOOKUP(A66,'Huntly A2B service ot'!A:E,2,FALSE))</f>
        <v>30</v>
      </c>
      <c r="CA66">
        <f>IF(ISNUMBER(VLOOKUP(A66,'M for Moray - Buckie ot'!A:E,3,FALSE)), VLOOKUP(A66,'M for Moray - Buckie ot'!A:E,3,FALSE), VLOOKUP(A66,'M for Moray - Buckie ot'!A:E,2,FALSE))</f>
        <v>30</v>
      </c>
      <c r="CB66">
        <f>IF(ISNUMBER(VLOOKUP(A66,'M for Moray - Forres ot'!A:E,3,FALSE)), VLOOKUP(A66,'M for Moray - Forres ot'!A:E,3,FALSE), VLOOKUP(A66,'M for Moray - Forres ot'!A:E,2,FALSE))</f>
        <v>30</v>
      </c>
      <c r="CC66">
        <f>IF(ISNUMBER(VLOOKUP(A66,'M for Moray - Keith ot'!A:E,3,FALSE)), VLOOKUP(A66,'M for Moray - Keith ot'!A:E,3,FALSE), VLOOKUP(A66,'M for Moray - Keith ot'!A:E,2,FALSE))</f>
        <v>30</v>
      </c>
      <c r="CD66">
        <f>IF(ISNUMBER(VLOOKUP(A66,'M for Moray - Speyside ot'!A:E,3,FALSE)), VLOOKUP(A66,'M for Moray - Speyside ot'!A:E,3,FALSE), VLOOKUP(A66,'M for Moray - Speyside ot'!A:E,2,FALSE))</f>
        <v>30</v>
      </c>
      <c r="CE66">
        <f>IF(ISNUMBER(VLOOKUP(A66,'M for Moray - Elgin ot'!A:E,3,FALSE)), VLOOKUP(A66,'M for Moray - Elgin ot'!A:E,3,FALSE), VLOOKUP(A66,'M for Moray - Elgin ot'!A:E,2,FALSE))</f>
        <v>30</v>
      </c>
      <c r="CF66">
        <f>IF(ISNUMBER(VLOOKUP(A66,'Banffshire Partnership ot'!A:E,3,FALSE)), VLOOKUP(A66,'Banffshire Partnership ot'!A:E,3,FALSE), VLOOKUP(A66,'Banffshire Partnership ot'!A:E,2,FALSE))</f>
        <v>0</v>
      </c>
    </row>
    <row r="67" spans="1:84">
      <c r="A67" t="s">
        <v>325</v>
      </c>
      <c r="B67" t="str">
        <f t="shared" si="28"/>
        <v>M for Moray - Elgin service</v>
      </c>
      <c r="C67">
        <f t="shared" si="40"/>
        <v>1.55</v>
      </c>
      <c r="D67">
        <f t="shared" si="41"/>
        <v>0</v>
      </c>
      <c r="E67">
        <f t="shared" si="42"/>
        <v>4.5</v>
      </c>
      <c r="F67">
        <f t="shared" si="43"/>
        <v>0</v>
      </c>
      <c r="G67" s="18">
        <f t="shared" si="44"/>
        <v>0.5</v>
      </c>
      <c r="H67">
        <f t="shared" ref="H67:H130" si="51">IF(G67&gt;0,F67/G67,0)</f>
        <v>0</v>
      </c>
      <c r="I67">
        <v>1.9</v>
      </c>
      <c r="J67">
        <f t="shared" ref="J67:J130" si="52">(1.8*I67)+2.4</f>
        <v>5.82</v>
      </c>
      <c r="K67">
        <f t="shared" ref="K67:K130" si="53">MIN(S67:Y67)</f>
        <v>6.05</v>
      </c>
      <c r="L67">
        <f t="shared" ref="L67:L130" si="54">IF(K67&lt;J67,1,0)</f>
        <v>0</v>
      </c>
      <c r="M67">
        <f t="shared" ref="M67:M130" si="55">IF(AND(K67&lt;J67,H67&lt;20),1,0)</f>
        <v>0</v>
      </c>
      <c r="N67">
        <f t="shared" ref="N67:N130" si="56">IF(L67=1,J67-K67,0)</f>
        <v>0</v>
      </c>
      <c r="O67">
        <f t="shared" ref="O67:O130" si="57">IF(M67=1,J67-K67,0)</f>
        <v>0</v>
      </c>
      <c r="P67">
        <f t="shared" ref="P67:P130" si="58">IF(L67=1,D67+E67,0)</f>
        <v>0</v>
      </c>
      <c r="Q67">
        <f t="shared" ref="Q67:Q130" si="59">IF(M67=1,D67+E67,0)</f>
        <v>0</v>
      </c>
      <c r="S67">
        <f t="shared" ref="S67:S130" si="60">IF(ISNUMBER(AZ67), IF(AZ67&gt;0,AA67+AZ67+AJ67, AA67+AR67), 1000)</f>
        <v>35.5</v>
      </c>
      <c r="T67">
        <f t="shared" ref="T67:T130" si="61">IF(ISNUMBER(BA67), IF(BA67&gt;0,AB67+BA67+AK67, AB67+AS67), 1000)</f>
        <v>23.05</v>
      </c>
      <c r="U67">
        <f t="shared" ref="U67:U130" si="62">IF(ISNUMBER(BB67), IF(BB67&gt;0,AC67+BB67+AL67, AC67+AT67), 1000)</f>
        <v>17.05</v>
      </c>
      <c r="V67">
        <f t="shared" ref="V67:V130" si="63">IF(ISNUMBER(BC67), IF(BC67&gt;0,AD67+BC67+AM67, AD67+AU67), 1000)</f>
        <v>24.05</v>
      </c>
      <c r="W67">
        <f t="shared" ref="W67:W130" si="64">IF(ISNUMBER(BD67), IF(BD67&gt;0,AE67+BD67+AN67, AE67+AV67), 1000)</f>
        <v>19.05</v>
      </c>
      <c r="X67">
        <f t="shared" ref="X67:X130" si="65">IF(ISNUMBER(BE67), IF(BE67&gt;0,AF67+BE67+AO67, AF67+AW67), 1000)</f>
        <v>6.05</v>
      </c>
      <c r="Y67">
        <f t="shared" ref="Y67:Y130" si="66">IF(ISNUMBER(BF67), IF(BF67&gt;0,AG67+BF67+AP67, AG67+AX67), 1000)</f>
        <v>59.5</v>
      </c>
      <c r="AA67">
        <v>0</v>
      </c>
      <c r="AB67">
        <f t="shared" si="45"/>
        <v>1.55</v>
      </c>
      <c r="AC67">
        <f t="shared" si="46"/>
        <v>1.55</v>
      </c>
      <c r="AD67">
        <f t="shared" si="47"/>
        <v>1.55</v>
      </c>
      <c r="AE67">
        <f t="shared" si="48"/>
        <v>1.55</v>
      </c>
      <c r="AF67">
        <f t="shared" si="49"/>
        <v>1.55</v>
      </c>
      <c r="AG67">
        <f t="shared" si="50"/>
        <v>1.5</v>
      </c>
      <c r="AJ67">
        <f>IF(ISNUMBER(VLOOKUP(A67,'Huntly A2B service oaout'!A:E,5,FALSE)), VLOOKUP(A67,'Huntly A2B service oaout'!A:E,5,FALSE), VLOOKUP(A67,'Huntly A2B service oaout'!A:E,2,FALSE))</f>
        <v>31</v>
      </c>
      <c r="AK67">
        <f>IF(ISNUMBER(VLOOKUP(A67,'M for Moray - Buckie oaout'!A:E,5,FALSE)), VLOOKUP(A67,'M for Moray - Buckie oaout'!A:E,5,FALSE), VLOOKUP(A67,'M for Moray - Buckie oaout'!A:E,2,FALSE))</f>
        <v>17</v>
      </c>
      <c r="AL67">
        <f>IF(ISNUMBER(VLOOKUP(A67,'M for Moray - Forres oaout'!A:E,5,FALSE)), VLOOKUP(A67,'M for Moray - Forres oaout'!A:E,5,FALSE), VLOOKUP(A67,'M for Moray - Forres oaout'!A:E,2,FALSE))</f>
        <v>11</v>
      </c>
      <c r="AM67">
        <f>IF(ISNUMBER(VLOOKUP(A67,'M for Moray - Keith oaout'!A:E,5,FALSE)), VLOOKUP(A67,'M for Moray - Keith oaout'!A:E,5,FALSE), VLOOKUP(A67,'M for Moray - Keith oaout'!A:E,2,FALSE))</f>
        <v>18</v>
      </c>
      <c r="AN67">
        <f>IF(ISNUMBER(VLOOKUP(A67,'M for Moray - Speyside oaout'!A:E,5,FALSE)), VLOOKUP(A67,'M for Moray - Speyside oaout'!A:E,5,FALSE), VLOOKUP(A67,'M for Moray - Speyside oaout'!A:E,2,FALSE))</f>
        <v>13</v>
      </c>
      <c r="AO67">
        <v>0</v>
      </c>
      <c r="AP67" t="str">
        <f>IF(ISNUMBER(VLOOKUP(A67,'Banffshire Partnership oaout'!A:E,5,FALSE)), VLOOKUP(A67,'Banffshire Partnership oaout'!A:E,5,FALSE), VLOOKUP(A67,'Banffshire Partnership oaout'!A:E,2,FALSE))</f>
        <v xml:space="preserve"> N/A</v>
      </c>
      <c r="AR67">
        <f>IF(ISNUMBER(VLOOKUP(A67,'Huntly A2B service oawut'!A:E,5,FALSE)), VLOOKUP(A67,'Huntly A2B service oawut'!A:E,5,FALSE), 1000)</f>
        <v>1000</v>
      </c>
      <c r="AS67">
        <f>IF(ISNUMBER(VLOOKUP(A67,'M for Moray - Buckie oawut'!A:E,5,FALSE)), VLOOKUP(A67,'M for Moray - Buckie oawut'!A:E,5,FALSE), 1000)</f>
        <v>1000</v>
      </c>
      <c r="AT67">
        <f>IF(ISNUMBER(VLOOKUP(A67,'M for Moray - Forres oawut'!A:E,5,FALSE)), VLOOKUP(A67,'M for Moray - Forres oawut'!A:E,5,FALSE), 1000)</f>
        <v>1000</v>
      </c>
      <c r="AU67">
        <f>IF(ISNUMBER(VLOOKUP(A67,'M for Moray - Keith oawut'!A:E,5,FALSE)), VLOOKUP(A67,'M for Moray - Keith oawut'!A:E,5,FALSE), 1000)</f>
        <v>1000</v>
      </c>
      <c r="AV67">
        <f>IF(ISNUMBER(VLOOKUP(A67,'M for Moray - Speyside oawut'!A:E,5,FALSE)), VLOOKUP(A67,'M for Moray - Speyside oawut'!A:E,5,FALSE), 1000)</f>
        <v>1000</v>
      </c>
      <c r="AW67">
        <f>IF(ISNUMBER(VLOOKUP(A67,'M for Moray - Elgin oawut'!A:E,5,FALSE)), VLOOKUP(A67,'M for Moray - Elgin oawut'!A:E,5,FALSE), 1000)</f>
        <v>1000</v>
      </c>
      <c r="AX67">
        <f>IF(ISNUMBER(VLOOKUP(A67,'Banffshire Partnership oawut'!A:E,5,FALSE)), VLOOKUP(A67,'Banffshire Partnership oawut'!A:E,5,FALSE), 1000)</f>
        <v>58</v>
      </c>
      <c r="AZ67">
        <f>IF(ISNUMBER(VLOOKUP(A67,'Huntly A2B service ot'!A:E,4,FALSE)), VLOOKUP(A67,'Huntly A2B service ot'!A:E,4,FALSE), 0)</f>
        <v>4.5</v>
      </c>
      <c r="BA67">
        <f>IF(ISNUMBER(VLOOKUP(A67,'M for Moray - Buckie ot'!A:E,4,FALSE)), VLOOKUP(A67,'M for Moray - Buckie ot'!A:E,4,FALSE), 0)</f>
        <v>4.5</v>
      </c>
      <c r="BB67">
        <f>IF(ISNUMBER(VLOOKUP(A67,'M for Moray - Forres ot'!A:E,4,FALSE)), VLOOKUP(A67,'M for Moray - Forres ot'!A:E,4,FALSE), 0)</f>
        <v>4.5</v>
      </c>
      <c r="BC67">
        <f>IF(ISNUMBER(VLOOKUP(A67,'M for Moray - Keith ot'!A:E,4,FALSE)), VLOOKUP(A67,'M for Moray - Keith ot'!A:E,4,FALSE), 0)</f>
        <v>4.5</v>
      </c>
      <c r="BD67">
        <f>IF(ISNUMBER(VLOOKUP(A67,'M for Moray - Speyside ot'!A:E,4,FALSE)), VLOOKUP(A67,'M for Moray - Speyside ot'!A:E,4,FALSE), 0)</f>
        <v>4.5</v>
      </c>
      <c r="BE67">
        <f>IF(ISNUMBER(VLOOKUP(A67,'M for Moray - Elgin ot'!A:E,4,FALSE)), VLOOKUP(A67,'M for Moray - Elgin ot'!A:E,4,FALSE), 0)</f>
        <v>4.5</v>
      </c>
      <c r="BF67">
        <f>IF(ISNUMBER(VLOOKUP(A67,'Banffshire Partnership ot'!A:E,4,FALSE)), VLOOKUP(A67,'Banffshire Partnership ot'!A:E,4,FALSE), 0)</f>
        <v>0</v>
      </c>
      <c r="BI67">
        <f>IF(ISNUMBER(VLOOKUP(A67,'Huntly A2B service oaout'!A:E,3,FALSE)), VLOOKUP(A67,'Huntly A2B service oaout'!A:E,3,FALSE), VLOOKUP(A67,'Huntly A2B service oaout'!A:E,2,FALSE))</f>
        <v>15.5</v>
      </c>
      <c r="BJ67">
        <f>IF(ISNUMBER(VLOOKUP(A67,'M for Moray - Buckie oaout'!A:E,3,FALSE)), VLOOKUP(A67,'M for Moray - Buckie oaout'!A:E,3,FALSE), VLOOKUP(A67,'M for Moray - Buckie oaout'!A:E,2,FALSE))</f>
        <v>8.9</v>
      </c>
      <c r="BK67">
        <f>IF(ISNUMBER(VLOOKUP(A67,'M for Moray - Forres oaout'!A:E,3,FALSE)), VLOOKUP(A67,'M for Moray - Forres oaout'!A:E,3,FALSE), VLOOKUP(A67,'M for Moray - Forres oaout'!A:E,2,FALSE))</f>
        <v>5.2</v>
      </c>
      <c r="BL67">
        <f>IF(ISNUMBER(VLOOKUP(A67,'M for Moray - Keith oaout'!A:E,3,FALSE)), VLOOKUP(A67,'M for Moray - Keith oaout'!A:E,3,FALSE), VLOOKUP(A67,'M for Moray - Keith oaout'!A:E,2,FALSE))</f>
        <v>9.1</v>
      </c>
      <c r="BM67">
        <f>IF(ISNUMBER(VLOOKUP(A67,'M for Moray - Speyside oaout'!A:E,3,FALSE)), VLOOKUP(A67,'M for Moray - Speyside oaout'!A:E,3,FALSE), VLOOKUP(A67,'M for Moray - Speyside oaout'!A:E,2,FALSE))</f>
        <v>6.7</v>
      </c>
      <c r="BN67">
        <v>0</v>
      </c>
      <c r="BO67" t="str">
        <f>IF(ISNUMBER(VLOOKUP(A67,'Banffshire Partnership oaout'!A:E,3,FALSE)), VLOOKUP(A67,'Banffshire Partnership oaout'!A:E,3,FALSE), VLOOKUP(A67,'Banffshire Partnership oaout'!A:E,2,FALSE))</f>
        <v xml:space="preserve"> N/A</v>
      </c>
      <c r="BQ67" t="str">
        <f>IF(ISNUMBER(VLOOKUP(A67,'Huntly A2B service oawut'!A:E,3,FALSE)), VLOOKUP(A67,'Huntly A2B service oawut'!A:E,3,FALSE), VLOOKUP(A67,'Huntly A2B service oawut'!A:E,2,FALSE))</f>
        <v xml:space="preserve"> N/A</v>
      </c>
      <c r="BR67" t="str">
        <f>IF(ISNUMBER(VLOOKUP(A67,'M for Moray - Buckie oawut'!A:E,3,FALSE)), VLOOKUP(A67,'M for Moray - Buckie oawut'!A:E,3,FALSE), VLOOKUP(A67,'M for Moray - Buckie oawut'!A:E,2,FALSE))</f>
        <v xml:space="preserve"> N/A</v>
      </c>
      <c r="BS67" t="str">
        <f>IF(ISNUMBER(VLOOKUP(A67,'M for Moray - Forres oawut'!A:E,3,FALSE)), VLOOKUP(A67,'M for Moray - Forres oawut'!A:E,3,FALSE), VLOOKUP(A67,'M for Moray - Forres oawut'!A:E,2,FALSE))</f>
        <v xml:space="preserve"> N/A</v>
      </c>
      <c r="BT67" t="str">
        <f>IF(ISNUMBER(VLOOKUP(A67,'M for Moray - Keith oawut'!A:E,3,FALSE)), VLOOKUP(A67,'M for Moray - Keith oawut'!A:E,3,FALSE), VLOOKUP(A67,'M for Moray - Keith oawut'!A:E,2,FALSE))</f>
        <v xml:space="preserve"> N/A</v>
      </c>
      <c r="BU67" t="str">
        <f>IF(ISNUMBER(VLOOKUP(A67,'M for Moray - Speyside oawut'!A:E,3,FALSE)), VLOOKUP(A67,'M for Moray - Speyside oawut'!A:E,3,FALSE), VLOOKUP(A67,'M for Moray - Speyside oawut'!A:E,2,FALSE))</f>
        <v xml:space="preserve"> N/A</v>
      </c>
      <c r="BV67" t="str">
        <f>IF(ISNUMBER(VLOOKUP(A67,'M for Moray - Elgin oawut'!A:E,3,FALSE)), VLOOKUP(A67,'M for Moray - Elgin oawut'!A:E,3,FALSE), VLOOKUP(A67,'M for Moray - Elgin oawut'!A:E,2,FALSE))</f>
        <v xml:space="preserve"> N/A</v>
      </c>
      <c r="BW67">
        <f>IF(ISNUMBER(VLOOKUP(A67,'Banffshire Partnership oawut'!A:E,3,FALSE)), VLOOKUP(A67,'Banffshire Partnership oawut'!A:E,3,FALSE), VLOOKUP(A67,'Banffshire Partnership oawut'!A:E,2,FALSE))</f>
        <v>20.5</v>
      </c>
      <c r="BZ67">
        <f>IF(ISNUMBER(VLOOKUP(A67,'Huntly A2B service ot'!A:E,3,FALSE)), VLOOKUP(A67,'Huntly A2B service ot'!A:E,3,FALSE), VLOOKUP(A67,'Huntly A2B service ot'!A:E,2,FALSE))</f>
        <v>30</v>
      </c>
      <c r="CA67">
        <f>IF(ISNUMBER(VLOOKUP(A67,'M for Moray - Buckie ot'!A:E,3,FALSE)), VLOOKUP(A67,'M for Moray - Buckie ot'!A:E,3,FALSE), VLOOKUP(A67,'M for Moray - Buckie ot'!A:E,2,FALSE))</f>
        <v>30</v>
      </c>
      <c r="CB67">
        <f>IF(ISNUMBER(VLOOKUP(A67,'M for Moray - Forres ot'!A:E,3,FALSE)), VLOOKUP(A67,'M for Moray - Forres ot'!A:E,3,FALSE), VLOOKUP(A67,'M for Moray - Forres ot'!A:E,2,FALSE))</f>
        <v>30</v>
      </c>
      <c r="CC67">
        <f>IF(ISNUMBER(VLOOKUP(A67,'M for Moray - Keith ot'!A:E,3,FALSE)), VLOOKUP(A67,'M for Moray - Keith ot'!A:E,3,FALSE), VLOOKUP(A67,'M for Moray - Keith ot'!A:E,2,FALSE))</f>
        <v>30</v>
      </c>
      <c r="CD67">
        <f>IF(ISNUMBER(VLOOKUP(A67,'M for Moray - Speyside ot'!A:E,3,FALSE)), VLOOKUP(A67,'M for Moray - Speyside ot'!A:E,3,FALSE), VLOOKUP(A67,'M for Moray - Speyside ot'!A:E,2,FALSE))</f>
        <v>30</v>
      </c>
      <c r="CE67">
        <f>IF(ISNUMBER(VLOOKUP(A67,'M for Moray - Elgin ot'!A:E,3,FALSE)), VLOOKUP(A67,'M for Moray - Elgin ot'!A:E,3,FALSE), VLOOKUP(A67,'M for Moray - Elgin ot'!A:E,2,FALSE))</f>
        <v>30</v>
      </c>
      <c r="CF67">
        <f>IF(ISNUMBER(VLOOKUP(A67,'Banffshire Partnership ot'!A:E,3,FALSE)), VLOOKUP(A67,'Banffshire Partnership ot'!A:E,3,FALSE), VLOOKUP(A67,'Banffshire Partnership ot'!A:E,2,FALSE))</f>
        <v>0</v>
      </c>
    </row>
    <row r="68" spans="1:84">
      <c r="A68" t="s">
        <v>326</v>
      </c>
      <c r="B68" t="str">
        <f t="shared" ref="B68:B131" si="67">INDEX(S$1:Y$1,MATCH(MIN(S68:Y68),S68:Y68,0))</f>
        <v>M for Moray - Elgin service</v>
      </c>
      <c r="C68">
        <f t="shared" si="40"/>
        <v>1.55</v>
      </c>
      <c r="D68">
        <f t="shared" si="41"/>
        <v>0</v>
      </c>
      <c r="E68">
        <f t="shared" si="42"/>
        <v>4.5</v>
      </c>
      <c r="F68">
        <f t="shared" si="43"/>
        <v>0</v>
      </c>
      <c r="G68" s="18">
        <f t="shared" si="44"/>
        <v>0.5</v>
      </c>
      <c r="H68">
        <f t="shared" si="51"/>
        <v>0</v>
      </c>
      <c r="I68">
        <v>0.2</v>
      </c>
      <c r="J68">
        <f t="shared" si="52"/>
        <v>2.76</v>
      </c>
      <c r="K68">
        <f t="shared" si="53"/>
        <v>6.05</v>
      </c>
      <c r="L68">
        <f t="shared" si="54"/>
        <v>0</v>
      </c>
      <c r="M68">
        <f t="shared" si="55"/>
        <v>0</v>
      </c>
      <c r="N68">
        <f t="shared" si="56"/>
        <v>0</v>
      </c>
      <c r="O68">
        <f t="shared" si="57"/>
        <v>0</v>
      </c>
      <c r="P68">
        <f t="shared" si="58"/>
        <v>0</v>
      </c>
      <c r="Q68">
        <f t="shared" si="59"/>
        <v>0</v>
      </c>
      <c r="S68">
        <f t="shared" si="60"/>
        <v>36.5</v>
      </c>
      <c r="T68">
        <f t="shared" si="61"/>
        <v>24.05</v>
      </c>
      <c r="U68">
        <f t="shared" si="62"/>
        <v>16.05</v>
      </c>
      <c r="V68">
        <f t="shared" si="63"/>
        <v>26.05</v>
      </c>
      <c r="W68">
        <f t="shared" si="64"/>
        <v>20.05</v>
      </c>
      <c r="X68">
        <f t="shared" si="65"/>
        <v>6.05</v>
      </c>
      <c r="Y68">
        <f t="shared" si="66"/>
        <v>61</v>
      </c>
      <c r="AA68">
        <v>0</v>
      </c>
      <c r="AB68">
        <f t="shared" si="45"/>
        <v>1.55</v>
      </c>
      <c r="AC68">
        <f t="shared" si="46"/>
        <v>1.55</v>
      </c>
      <c r="AD68">
        <f t="shared" si="47"/>
        <v>1.55</v>
      </c>
      <c r="AE68">
        <f t="shared" si="48"/>
        <v>1.55</v>
      </c>
      <c r="AF68">
        <f t="shared" si="49"/>
        <v>1.55</v>
      </c>
      <c r="AG68">
        <f t="shared" si="50"/>
        <v>1.5</v>
      </c>
      <c r="AJ68">
        <f>IF(ISNUMBER(VLOOKUP(A68,'Huntly A2B service oaout'!A:E,5,FALSE)), VLOOKUP(A68,'Huntly A2B service oaout'!A:E,5,FALSE), VLOOKUP(A68,'Huntly A2B service oaout'!A:E,2,FALSE))</f>
        <v>32</v>
      </c>
      <c r="AK68">
        <f>IF(ISNUMBER(VLOOKUP(A68,'M for Moray - Buckie oaout'!A:E,5,FALSE)), VLOOKUP(A68,'M for Moray - Buckie oaout'!A:E,5,FALSE), VLOOKUP(A68,'M for Moray - Buckie oaout'!A:E,2,FALSE))</f>
        <v>18</v>
      </c>
      <c r="AL68">
        <f>IF(ISNUMBER(VLOOKUP(A68,'M for Moray - Forres oaout'!A:E,5,FALSE)), VLOOKUP(A68,'M for Moray - Forres oaout'!A:E,5,FALSE), VLOOKUP(A68,'M for Moray - Forres oaout'!A:E,2,FALSE))</f>
        <v>10</v>
      </c>
      <c r="AM68">
        <f>IF(ISNUMBER(VLOOKUP(A68,'M for Moray - Keith oaout'!A:E,5,FALSE)), VLOOKUP(A68,'M for Moray - Keith oaout'!A:E,5,FALSE), VLOOKUP(A68,'M for Moray - Keith oaout'!A:E,2,FALSE))</f>
        <v>20</v>
      </c>
      <c r="AN68">
        <f>IF(ISNUMBER(VLOOKUP(A68,'M for Moray - Speyside oaout'!A:E,5,FALSE)), VLOOKUP(A68,'M for Moray - Speyside oaout'!A:E,5,FALSE), VLOOKUP(A68,'M for Moray - Speyside oaout'!A:E,2,FALSE))</f>
        <v>14</v>
      </c>
      <c r="AO68">
        <v>0</v>
      </c>
      <c r="AP68" t="str">
        <f>IF(ISNUMBER(VLOOKUP(A68,'Banffshire Partnership oaout'!A:E,5,FALSE)), VLOOKUP(A68,'Banffshire Partnership oaout'!A:E,5,FALSE), VLOOKUP(A68,'Banffshire Partnership oaout'!A:E,2,FALSE))</f>
        <v xml:space="preserve"> N/A</v>
      </c>
      <c r="AR68">
        <f>IF(ISNUMBER(VLOOKUP(A68,'Huntly A2B service oawut'!A:E,5,FALSE)), VLOOKUP(A68,'Huntly A2B service oawut'!A:E,5,FALSE), 1000)</f>
        <v>1000</v>
      </c>
      <c r="AS68">
        <f>IF(ISNUMBER(VLOOKUP(A68,'M for Moray - Buckie oawut'!A:E,5,FALSE)), VLOOKUP(A68,'M for Moray - Buckie oawut'!A:E,5,FALSE), 1000)</f>
        <v>1000</v>
      </c>
      <c r="AT68">
        <f>IF(ISNUMBER(VLOOKUP(A68,'M for Moray - Forres oawut'!A:E,5,FALSE)), VLOOKUP(A68,'M for Moray - Forres oawut'!A:E,5,FALSE), 1000)</f>
        <v>1000</v>
      </c>
      <c r="AU68">
        <f>IF(ISNUMBER(VLOOKUP(A68,'M for Moray - Keith oawut'!A:E,5,FALSE)), VLOOKUP(A68,'M for Moray - Keith oawut'!A:E,5,FALSE), 1000)</f>
        <v>1000</v>
      </c>
      <c r="AV68">
        <f>IF(ISNUMBER(VLOOKUP(A68,'M for Moray - Speyside oawut'!A:E,5,FALSE)), VLOOKUP(A68,'M for Moray - Speyside oawut'!A:E,5,FALSE), 1000)</f>
        <v>1000</v>
      </c>
      <c r="AW68">
        <f>IF(ISNUMBER(VLOOKUP(A68,'M for Moray - Elgin oawut'!A:E,5,FALSE)), VLOOKUP(A68,'M for Moray - Elgin oawut'!A:E,5,FALSE), 1000)</f>
        <v>1000</v>
      </c>
      <c r="AX68">
        <f>IF(ISNUMBER(VLOOKUP(A68,'Banffshire Partnership oawut'!A:E,5,FALSE)), VLOOKUP(A68,'Banffshire Partnership oawut'!A:E,5,FALSE), 1000)</f>
        <v>59.5</v>
      </c>
      <c r="AZ68">
        <f>IF(ISNUMBER(VLOOKUP(A68,'Huntly A2B service ot'!A:E,4,FALSE)), VLOOKUP(A68,'Huntly A2B service ot'!A:E,4,FALSE), 0)</f>
        <v>4.5</v>
      </c>
      <c r="BA68">
        <f>IF(ISNUMBER(VLOOKUP(A68,'M for Moray - Buckie ot'!A:E,4,FALSE)), VLOOKUP(A68,'M for Moray - Buckie ot'!A:E,4,FALSE), 0)</f>
        <v>4.5</v>
      </c>
      <c r="BB68">
        <f>IF(ISNUMBER(VLOOKUP(A68,'M for Moray - Forres ot'!A:E,4,FALSE)), VLOOKUP(A68,'M for Moray - Forres ot'!A:E,4,FALSE), 0)</f>
        <v>4.5</v>
      </c>
      <c r="BC68">
        <f>IF(ISNUMBER(VLOOKUP(A68,'M for Moray - Keith ot'!A:E,4,FALSE)), VLOOKUP(A68,'M for Moray - Keith ot'!A:E,4,FALSE), 0)</f>
        <v>4.5</v>
      </c>
      <c r="BD68">
        <f>IF(ISNUMBER(VLOOKUP(A68,'M for Moray - Speyside ot'!A:E,4,FALSE)), VLOOKUP(A68,'M for Moray - Speyside ot'!A:E,4,FALSE), 0)</f>
        <v>4.5</v>
      </c>
      <c r="BE68">
        <f>IF(ISNUMBER(VLOOKUP(A68,'M for Moray - Elgin ot'!A:E,4,FALSE)), VLOOKUP(A68,'M for Moray - Elgin ot'!A:E,4,FALSE), 0)</f>
        <v>4.5</v>
      </c>
      <c r="BF68">
        <f>IF(ISNUMBER(VLOOKUP(A68,'Banffshire Partnership ot'!A:E,4,FALSE)), VLOOKUP(A68,'Banffshire Partnership ot'!A:E,4,FALSE), 0)</f>
        <v>0</v>
      </c>
      <c r="BI68">
        <f>IF(ISNUMBER(VLOOKUP(A68,'Huntly A2B service oaout'!A:E,3,FALSE)), VLOOKUP(A68,'Huntly A2B service oaout'!A:E,3,FALSE), VLOOKUP(A68,'Huntly A2B service oaout'!A:E,2,FALSE))</f>
        <v>15.5</v>
      </c>
      <c r="BJ68">
        <f>IF(ISNUMBER(VLOOKUP(A68,'M for Moray - Buckie oaout'!A:E,3,FALSE)), VLOOKUP(A68,'M for Moray - Buckie oaout'!A:E,3,FALSE), VLOOKUP(A68,'M for Moray - Buckie oaout'!A:E,2,FALSE))</f>
        <v>8.9</v>
      </c>
      <c r="BK68">
        <f>IF(ISNUMBER(VLOOKUP(A68,'M for Moray - Forres oaout'!A:E,3,FALSE)), VLOOKUP(A68,'M for Moray - Forres oaout'!A:E,3,FALSE), VLOOKUP(A68,'M for Moray - Forres oaout'!A:E,2,FALSE))</f>
        <v>4.4000000000000004</v>
      </c>
      <c r="BL68">
        <f>IF(ISNUMBER(VLOOKUP(A68,'M for Moray - Keith oaout'!A:E,3,FALSE)), VLOOKUP(A68,'M for Moray - Keith oaout'!A:E,3,FALSE), VLOOKUP(A68,'M for Moray - Keith oaout'!A:E,2,FALSE))</f>
        <v>9.1</v>
      </c>
      <c r="BM68">
        <f>IF(ISNUMBER(VLOOKUP(A68,'M for Moray - Speyside oaout'!A:E,3,FALSE)), VLOOKUP(A68,'M for Moray - Speyside oaout'!A:E,3,FALSE), VLOOKUP(A68,'M for Moray - Speyside oaout'!A:E,2,FALSE))</f>
        <v>6.7</v>
      </c>
      <c r="BN68">
        <v>0</v>
      </c>
      <c r="BO68" t="str">
        <f>IF(ISNUMBER(VLOOKUP(A68,'Banffshire Partnership oaout'!A:E,3,FALSE)), VLOOKUP(A68,'Banffshire Partnership oaout'!A:E,3,FALSE), VLOOKUP(A68,'Banffshire Partnership oaout'!A:E,2,FALSE))</f>
        <v xml:space="preserve"> N/A</v>
      </c>
      <c r="BQ68" t="str">
        <f>IF(ISNUMBER(VLOOKUP(A68,'Huntly A2B service oawut'!A:E,3,FALSE)), VLOOKUP(A68,'Huntly A2B service oawut'!A:E,3,FALSE), VLOOKUP(A68,'Huntly A2B service oawut'!A:E,2,FALSE))</f>
        <v xml:space="preserve"> N/A</v>
      </c>
      <c r="BR68" t="str">
        <f>IF(ISNUMBER(VLOOKUP(A68,'M for Moray - Buckie oawut'!A:E,3,FALSE)), VLOOKUP(A68,'M for Moray - Buckie oawut'!A:E,3,FALSE), VLOOKUP(A68,'M for Moray - Buckie oawut'!A:E,2,FALSE))</f>
        <v xml:space="preserve"> N/A</v>
      </c>
      <c r="BS68" t="str">
        <f>IF(ISNUMBER(VLOOKUP(A68,'M for Moray - Forres oawut'!A:E,3,FALSE)), VLOOKUP(A68,'M for Moray - Forres oawut'!A:E,3,FALSE), VLOOKUP(A68,'M for Moray - Forres oawut'!A:E,2,FALSE))</f>
        <v xml:space="preserve"> N/A</v>
      </c>
      <c r="BT68" t="str">
        <f>IF(ISNUMBER(VLOOKUP(A68,'M for Moray - Keith oawut'!A:E,3,FALSE)), VLOOKUP(A68,'M for Moray - Keith oawut'!A:E,3,FALSE), VLOOKUP(A68,'M for Moray - Keith oawut'!A:E,2,FALSE))</f>
        <v xml:space="preserve"> N/A</v>
      </c>
      <c r="BU68" t="str">
        <f>IF(ISNUMBER(VLOOKUP(A68,'M for Moray - Speyside oawut'!A:E,3,FALSE)), VLOOKUP(A68,'M for Moray - Speyside oawut'!A:E,3,FALSE), VLOOKUP(A68,'M for Moray - Speyside oawut'!A:E,2,FALSE))</f>
        <v xml:space="preserve"> N/A</v>
      </c>
      <c r="BV68" t="str">
        <f>IF(ISNUMBER(VLOOKUP(A68,'M for Moray - Elgin oawut'!A:E,3,FALSE)), VLOOKUP(A68,'M for Moray - Elgin oawut'!A:E,3,FALSE), VLOOKUP(A68,'M for Moray - Elgin oawut'!A:E,2,FALSE))</f>
        <v xml:space="preserve"> N/A</v>
      </c>
      <c r="BW68">
        <f>IF(ISNUMBER(VLOOKUP(A68,'Banffshire Partnership oawut'!A:E,3,FALSE)), VLOOKUP(A68,'Banffshire Partnership oawut'!A:E,3,FALSE), VLOOKUP(A68,'Banffshire Partnership oawut'!A:E,2,FALSE))</f>
        <v>20.5</v>
      </c>
      <c r="BZ68">
        <f>IF(ISNUMBER(VLOOKUP(A68,'Huntly A2B service ot'!A:E,3,FALSE)), VLOOKUP(A68,'Huntly A2B service ot'!A:E,3,FALSE), VLOOKUP(A68,'Huntly A2B service ot'!A:E,2,FALSE))</f>
        <v>30</v>
      </c>
      <c r="CA68">
        <f>IF(ISNUMBER(VLOOKUP(A68,'M for Moray - Buckie ot'!A:E,3,FALSE)), VLOOKUP(A68,'M for Moray - Buckie ot'!A:E,3,FALSE), VLOOKUP(A68,'M for Moray - Buckie ot'!A:E,2,FALSE))</f>
        <v>30</v>
      </c>
      <c r="CB68">
        <f>IF(ISNUMBER(VLOOKUP(A68,'M for Moray - Forres ot'!A:E,3,FALSE)), VLOOKUP(A68,'M for Moray - Forres ot'!A:E,3,FALSE), VLOOKUP(A68,'M for Moray - Forres ot'!A:E,2,FALSE))</f>
        <v>30</v>
      </c>
      <c r="CC68">
        <f>IF(ISNUMBER(VLOOKUP(A68,'M for Moray - Keith ot'!A:E,3,FALSE)), VLOOKUP(A68,'M for Moray - Keith ot'!A:E,3,FALSE), VLOOKUP(A68,'M for Moray - Keith ot'!A:E,2,FALSE))</f>
        <v>30</v>
      </c>
      <c r="CD68">
        <f>IF(ISNUMBER(VLOOKUP(A68,'M for Moray - Speyside ot'!A:E,3,FALSE)), VLOOKUP(A68,'M for Moray - Speyside ot'!A:E,3,FALSE), VLOOKUP(A68,'M for Moray - Speyside ot'!A:E,2,FALSE))</f>
        <v>30</v>
      </c>
      <c r="CE68">
        <f>IF(ISNUMBER(VLOOKUP(A68,'M for Moray - Elgin ot'!A:E,3,FALSE)), VLOOKUP(A68,'M for Moray - Elgin ot'!A:E,3,FALSE), VLOOKUP(A68,'M for Moray - Elgin ot'!A:E,2,FALSE))</f>
        <v>30</v>
      </c>
      <c r="CF68">
        <f>IF(ISNUMBER(VLOOKUP(A68,'Banffshire Partnership ot'!A:E,3,FALSE)), VLOOKUP(A68,'Banffshire Partnership ot'!A:E,3,FALSE), VLOOKUP(A68,'Banffshire Partnership ot'!A:E,2,FALSE))</f>
        <v>0</v>
      </c>
    </row>
    <row r="69" spans="1:84">
      <c r="A69" t="s">
        <v>327</v>
      </c>
      <c r="B69" t="str">
        <f t="shared" si="67"/>
        <v>M for Moray - Elgin service</v>
      </c>
      <c r="C69">
        <f t="shared" si="40"/>
        <v>1.55</v>
      </c>
      <c r="D69">
        <f t="shared" si="41"/>
        <v>0</v>
      </c>
      <c r="E69">
        <f t="shared" si="42"/>
        <v>4.5</v>
      </c>
      <c r="F69">
        <f t="shared" si="43"/>
        <v>0</v>
      </c>
      <c r="G69" s="18">
        <f t="shared" si="44"/>
        <v>0.5</v>
      </c>
      <c r="H69">
        <f t="shared" si="51"/>
        <v>0</v>
      </c>
      <c r="I69">
        <v>1.6</v>
      </c>
      <c r="J69">
        <f t="shared" si="52"/>
        <v>5.28</v>
      </c>
      <c r="K69">
        <f t="shared" si="53"/>
        <v>6.05</v>
      </c>
      <c r="L69">
        <f t="shared" si="54"/>
        <v>0</v>
      </c>
      <c r="M69">
        <f t="shared" si="55"/>
        <v>0</v>
      </c>
      <c r="N69">
        <f t="shared" si="56"/>
        <v>0</v>
      </c>
      <c r="O69">
        <f t="shared" si="57"/>
        <v>0</v>
      </c>
      <c r="P69">
        <f t="shared" si="58"/>
        <v>0</v>
      </c>
      <c r="Q69">
        <f t="shared" si="59"/>
        <v>0</v>
      </c>
      <c r="S69">
        <f t="shared" si="60"/>
        <v>35.5</v>
      </c>
      <c r="T69">
        <f t="shared" si="61"/>
        <v>23.05</v>
      </c>
      <c r="U69">
        <f t="shared" si="62"/>
        <v>17.05</v>
      </c>
      <c r="V69">
        <f t="shared" si="63"/>
        <v>25.05</v>
      </c>
      <c r="W69">
        <f t="shared" si="64"/>
        <v>20.05</v>
      </c>
      <c r="X69">
        <f t="shared" si="65"/>
        <v>6.05</v>
      </c>
      <c r="Y69">
        <f t="shared" si="66"/>
        <v>59.5</v>
      </c>
      <c r="AA69">
        <v>0</v>
      </c>
      <c r="AB69">
        <f t="shared" si="45"/>
        <v>1.55</v>
      </c>
      <c r="AC69">
        <f t="shared" si="46"/>
        <v>1.55</v>
      </c>
      <c r="AD69">
        <f t="shared" si="47"/>
        <v>1.55</v>
      </c>
      <c r="AE69">
        <f t="shared" si="48"/>
        <v>1.55</v>
      </c>
      <c r="AF69">
        <f t="shared" si="49"/>
        <v>1.55</v>
      </c>
      <c r="AG69">
        <f t="shared" si="50"/>
        <v>1.5</v>
      </c>
      <c r="AJ69">
        <f>IF(ISNUMBER(VLOOKUP(A69,'Huntly A2B service oaout'!A:E,5,FALSE)), VLOOKUP(A69,'Huntly A2B service oaout'!A:E,5,FALSE), VLOOKUP(A69,'Huntly A2B service oaout'!A:E,2,FALSE))</f>
        <v>31</v>
      </c>
      <c r="AK69">
        <f>IF(ISNUMBER(VLOOKUP(A69,'M for Moray - Buckie oaout'!A:E,5,FALSE)), VLOOKUP(A69,'M for Moray - Buckie oaout'!A:E,5,FALSE), VLOOKUP(A69,'M for Moray - Buckie oaout'!A:E,2,FALSE))</f>
        <v>17</v>
      </c>
      <c r="AL69">
        <f>IF(ISNUMBER(VLOOKUP(A69,'M for Moray - Forres oaout'!A:E,5,FALSE)), VLOOKUP(A69,'M for Moray - Forres oaout'!A:E,5,FALSE), VLOOKUP(A69,'M for Moray - Forres oaout'!A:E,2,FALSE))</f>
        <v>11</v>
      </c>
      <c r="AM69">
        <f>IF(ISNUMBER(VLOOKUP(A69,'M for Moray - Keith oaout'!A:E,5,FALSE)), VLOOKUP(A69,'M for Moray - Keith oaout'!A:E,5,FALSE), VLOOKUP(A69,'M for Moray - Keith oaout'!A:E,2,FALSE))</f>
        <v>19</v>
      </c>
      <c r="AN69">
        <f>IF(ISNUMBER(VLOOKUP(A69,'M for Moray - Speyside oaout'!A:E,5,FALSE)), VLOOKUP(A69,'M for Moray - Speyside oaout'!A:E,5,FALSE), VLOOKUP(A69,'M for Moray - Speyside oaout'!A:E,2,FALSE))</f>
        <v>14</v>
      </c>
      <c r="AO69">
        <v>0</v>
      </c>
      <c r="AP69" t="str">
        <f>IF(ISNUMBER(VLOOKUP(A69,'Banffshire Partnership oaout'!A:E,5,FALSE)), VLOOKUP(A69,'Banffshire Partnership oaout'!A:E,5,FALSE), VLOOKUP(A69,'Banffshire Partnership oaout'!A:E,2,FALSE))</f>
        <v xml:space="preserve"> N/A</v>
      </c>
      <c r="AR69">
        <f>IF(ISNUMBER(VLOOKUP(A69,'Huntly A2B service oawut'!A:E,5,FALSE)), VLOOKUP(A69,'Huntly A2B service oawut'!A:E,5,FALSE), 1000)</f>
        <v>1000</v>
      </c>
      <c r="AS69">
        <f>IF(ISNUMBER(VLOOKUP(A69,'M for Moray - Buckie oawut'!A:E,5,FALSE)), VLOOKUP(A69,'M for Moray - Buckie oawut'!A:E,5,FALSE), 1000)</f>
        <v>1000</v>
      </c>
      <c r="AT69">
        <f>IF(ISNUMBER(VLOOKUP(A69,'M for Moray - Forres oawut'!A:E,5,FALSE)), VLOOKUP(A69,'M for Moray - Forres oawut'!A:E,5,FALSE), 1000)</f>
        <v>1000</v>
      </c>
      <c r="AU69">
        <f>IF(ISNUMBER(VLOOKUP(A69,'M for Moray - Keith oawut'!A:E,5,FALSE)), VLOOKUP(A69,'M for Moray - Keith oawut'!A:E,5,FALSE), 1000)</f>
        <v>1000</v>
      </c>
      <c r="AV69">
        <f>IF(ISNUMBER(VLOOKUP(A69,'M for Moray - Speyside oawut'!A:E,5,FALSE)), VLOOKUP(A69,'M for Moray - Speyside oawut'!A:E,5,FALSE), 1000)</f>
        <v>1000</v>
      </c>
      <c r="AW69">
        <f>IF(ISNUMBER(VLOOKUP(A69,'M for Moray - Elgin oawut'!A:E,5,FALSE)), VLOOKUP(A69,'M for Moray - Elgin oawut'!A:E,5,FALSE), 1000)</f>
        <v>1000</v>
      </c>
      <c r="AX69">
        <f>IF(ISNUMBER(VLOOKUP(A69,'Banffshire Partnership oawut'!A:E,5,FALSE)), VLOOKUP(A69,'Banffshire Partnership oawut'!A:E,5,FALSE), 1000)</f>
        <v>58</v>
      </c>
      <c r="AZ69">
        <f>IF(ISNUMBER(VLOOKUP(A69,'Huntly A2B service ot'!A:E,4,FALSE)), VLOOKUP(A69,'Huntly A2B service ot'!A:E,4,FALSE), 0)</f>
        <v>4.5</v>
      </c>
      <c r="BA69">
        <f>IF(ISNUMBER(VLOOKUP(A69,'M for Moray - Buckie ot'!A:E,4,FALSE)), VLOOKUP(A69,'M for Moray - Buckie ot'!A:E,4,FALSE), 0)</f>
        <v>4.5</v>
      </c>
      <c r="BB69">
        <f>IF(ISNUMBER(VLOOKUP(A69,'M for Moray - Forres ot'!A:E,4,FALSE)), VLOOKUP(A69,'M for Moray - Forres ot'!A:E,4,FALSE), 0)</f>
        <v>4.5</v>
      </c>
      <c r="BC69">
        <f>IF(ISNUMBER(VLOOKUP(A69,'M for Moray - Keith ot'!A:E,4,FALSE)), VLOOKUP(A69,'M for Moray - Keith ot'!A:E,4,FALSE), 0)</f>
        <v>4.5</v>
      </c>
      <c r="BD69">
        <f>IF(ISNUMBER(VLOOKUP(A69,'M for Moray - Speyside ot'!A:E,4,FALSE)), VLOOKUP(A69,'M for Moray - Speyside ot'!A:E,4,FALSE), 0)</f>
        <v>4.5</v>
      </c>
      <c r="BE69">
        <f>IF(ISNUMBER(VLOOKUP(A69,'M for Moray - Elgin ot'!A:E,4,FALSE)), VLOOKUP(A69,'M for Moray - Elgin ot'!A:E,4,FALSE), 0)</f>
        <v>4.5</v>
      </c>
      <c r="BF69">
        <f>IF(ISNUMBER(VLOOKUP(A69,'Banffshire Partnership ot'!A:E,4,FALSE)), VLOOKUP(A69,'Banffshire Partnership ot'!A:E,4,FALSE), 0)</f>
        <v>0</v>
      </c>
      <c r="BI69">
        <f>IF(ISNUMBER(VLOOKUP(A69,'Huntly A2B service oaout'!A:E,3,FALSE)), VLOOKUP(A69,'Huntly A2B service oaout'!A:E,3,FALSE), VLOOKUP(A69,'Huntly A2B service oaout'!A:E,2,FALSE))</f>
        <v>15.5</v>
      </c>
      <c r="BJ69">
        <f>IF(ISNUMBER(VLOOKUP(A69,'M for Moray - Buckie oaout'!A:E,3,FALSE)), VLOOKUP(A69,'M for Moray - Buckie oaout'!A:E,3,FALSE), VLOOKUP(A69,'M for Moray - Buckie oaout'!A:E,2,FALSE))</f>
        <v>8.9</v>
      </c>
      <c r="BK69">
        <f>IF(ISNUMBER(VLOOKUP(A69,'M for Moray - Forres oaout'!A:E,3,FALSE)), VLOOKUP(A69,'M for Moray - Forres oaout'!A:E,3,FALSE), VLOOKUP(A69,'M for Moray - Forres oaout'!A:E,2,FALSE))</f>
        <v>5.2</v>
      </c>
      <c r="BL69">
        <f>IF(ISNUMBER(VLOOKUP(A69,'M for Moray - Keith oaout'!A:E,3,FALSE)), VLOOKUP(A69,'M for Moray - Keith oaout'!A:E,3,FALSE), VLOOKUP(A69,'M for Moray - Keith oaout'!A:E,2,FALSE))</f>
        <v>9.1</v>
      </c>
      <c r="BM69">
        <f>IF(ISNUMBER(VLOOKUP(A69,'M for Moray - Speyside oaout'!A:E,3,FALSE)), VLOOKUP(A69,'M for Moray - Speyside oaout'!A:E,3,FALSE), VLOOKUP(A69,'M for Moray - Speyside oaout'!A:E,2,FALSE))</f>
        <v>6.7</v>
      </c>
      <c r="BN69">
        <v>0</v>
      </c>
      <c r="BO69" t="str">
        <f>IF(ISNUMBER(VLOOKUP(A69,'Banffshire Partnership oaout'!A:E,3,FALSE)), VLOOKUP(A69,'Banffshire Partnership oaout'!A:E,3,FALSE), VLOOKUP(A69,'Banffshire Partnership oaout'!A:E,2,FALSE))</f>
        <v xml:space="preserve"> N/A</v>
      </c>
      <c r="BQ69" t="str">
        <f>IF(ISNUMBER(VLOOKUP(A69,'Huntly A2B service oawut'!A:E,3,FALSE)), VLOOKUP(A69,'Huntly A2B service oawut'!A:E,3,FALSE), VLOOKUP(A69,'Huntly A2B service oawut'!A:E,2,FALSE))</f>
        <v xml:space="preserve"> N/A</v>
      </c>
      <c r="BR69" t="str">
        <f>IF(ISNUMBER(VLOOKUP(A69,'M for Moray - Buckie oawut'!A:E,3,FALSE)), VLOOKUP(A69,'M for Moray - Buckie oawut'!A:E,3,FALSE), VLOOKUP(A69,'M for Moray - Buckie oawut'!A:E,2,FALSE))</f>
        <v xml:space="preserve"> N/A</v>
      </c>
      <c r="BS69" t="str">
        <f>IF(ISNUMBER(VLOOKUP(A69,'M for Moray - Forres oawut'!A:E,3,FALSE)), VLOOKUP(A69,'M for Moray - Forres oawut'!A:E,3,FALSE), VLOOKUP(A69,'M for Moray - Forres oawut'!A:E,2,FALSE))</f>
        <v xml:space="preserve"> N/A</v>
      </c>
      <c r="BT69" t="str">
        <f>IF(ISNUMBER(VLOOKUP(A69,'M for Moray - Keith oawut'!A:E,3,FALSE)), VLOOKUP(A69,'M for Moray - Keith oawut'!A:E,3,FALSE), VLOOKUP(A69,'M for Moray - Keith oawut'!A:E,2,FALSE))</f>
        <v xml:space="preserve"> N/A</v>
      </c>
      <c r="BU69" t="str">
        <f>IF(ISNUMBER(VLOOKUP(A69,'M for Moray - Speyside oawut'!A:E,3,FALSE)), VLOOKUP(A69,'M for Moray - Speyside oawut'!A:E,3,FALSE), VLOOKUP(A69,'M for Moray - Speyside oawut'!A:E,2,FALSE))</f>
        <v xml:space="preserve"> N/A</v>
      </c>
      <c r="BV69" t="str">
        <f>IF(ISNUMBER(VLOOKUP(A69,'M for Moray - Elgin oawut'!A:E,3,FALSE)), VLOOKUP(A69,'M for Moray - Elgin oawut'!A:E,3,FALSE), VLOOKUP(A69,'M for Moray - Elgin oawut'!A:E,2,FALSE))</f>
        <v xml:space="preserve"> N/A</v>
      </c>
      <c r="BW69">
        <f>IF(ISNUMBER(VLOOKUP(A69,'Banffshire Partnership oawut'!A:E,3,FALSE)), VLOOKUP(A69,'Banffshire Partnership oawut'!A:E,3,FALSE), VLOOKUP(A69,'Banffshire Partnership oawut'!A:E,2,FALSE))</f>
        <v>20.5</v>
      </c>
      <c r="BZ69">
        <f>IF(ISNUMBER(VLOOKUP(A69,'Huntly A2B service ot'!A:E,3,FALSE)), VLOOKUP(A69,'Huntly A2B service ot'!A:E,3,FALSE), VLOOKUP(A69,'Huntly A2B service ot'!A:E,2,FALSE))</f>
        <v>30</v>
      </c>
      <c r="CA69">
        <f>IF(ISNUMBER(VLOOKUP(A69,'M for Moray - Buckie ot'!A:E,3,FALSE)), VLOOKUP(A69,'M for Moray - Buckie ot'!A:E,3,FALSE), VLOOKUP(A69,'M for Moray - Buckie ot'!A:E,2,FALSE))</f>
        <v>30</v>
      </c>
      <c r="CB69">
        <f>IF(ISNUMBER(VLOOKUP(A69,'M for Moray - Forres ot'!A:E,3,FALSE)), VLOOKUP(A69,'M for Moray - Forres ot'!A:E,3,FALSE), VLOOKUP(A69,'M for Moray - Forres ot'!A:E,2,FALSE))</f>
        <v>30</v>
      </c>
      <c r="CC69">
        <f>IF(ISNUMBER(VLOOKUP(A69,'M for Moray - Keith ot'!A:E,3,FALSE)), VLOOKUP(A69,'M for Moray - Keith ot'!A:E,3,FALSE), VLOOKUP(A69,'M for Moray - Keith ot'!A:E,2,FALSE))</f>
        <v>30</v>
      </c>
      <c r="CD69">
        <f>IF(ISNUMBER(VLOOKUP(A69,'M for Moray - Speyside ot'!A:E,3,FALSE)), VLOOKUP(A69,'M for Moray - Speyside ot'!A:E,3,FALSE), VLOOKUP(A69,'M for Moray - Speyside ot'!A:E,2,FALSE))</f>
        <v>30</v>
      </c>
      <c r="CE69">
        <f>IF(ISNUMBER(VLOOKUP(A69,'M for Moray - Elgin ot'!A:E,3,FALSE)), VLOOKUP(A69,'M for Moray - Elgin ot'!A:E,3,FALSE), VLOOKUP(A69,'M for Moray - Elgin ot'!A:E,2,FALSE))</f>
        <v>30</v>
      </c>
      <c r="CF69">
        <f>IF(ISNUMBER(VLOOKUP(A69,'Banffshire Partnership ot'!A:E,3,FALSE)), VLOOKUP(A69,'Banffshire Partnership ot'!A:E,3,FALSE), VLOOKUP(A69,'Banffshire Partnership ot'!A:E,2,FALSE))</f>
        <v>0</v>
      </c>
    </row>
    <row r="70" spans="1:84">
      <c r="A70" t="s">
        <v>328</v>
      </c>
      <c r="B70" t="str">
        <f t="shared" si="67"/>
        <v>M for Moray - Elgin service</v>
      </c>
      <c r="C70">
        <f t="shared" si="40"/>
        <v>1.55</v>
      </c>
      <c r="D70">
        <f t="shared" si="41"/>
        <v>0</v>
      </c>
      <c r="E70">
        <f t="shared" si="42"/>
        <v>4.5</v>
      </c>
      <c r="F70">
        <f t="shared" si="43"/>
        <v>0</v>
      </c>
      <c r="G70" s="18">
        <f t="shared" si="44"/>
        <v>0.5</v>
      </c>
      <c r="H70">
        <f t="shared" si="51"/>
        <v>0</v>
      </c>
      <c r="I70">
        <v>1</v>
      </c>
      <c r="J70">
        <f t="shared" si="52"/>
        <v>4.2</v>
      </c>
      <c r="K70">
        <f t="shared" si="53"/>
        <v>6.05</v>
      </c>
      <c r="L70">
        <f t="shared" si="54"/>
        <v>0</v>
      </c>
      <c r="M70">
        <f t="shared" si="55"/>
        <v>0</v>
      </c>
      <c r="N70">
        <f t="shared" si="56"/>
        <v>0</v>
      </c>
      <c r="O70">
        <f t="shared" si="57"/>
        <v>0</v>
      </c>
      <c r="P70">
        <f t="shared" si="58"/>
        <v>0</v>
      </c>
      <c r="Q70">
        <f t="shared" si="59"/>
        <v>0</v>
      </c>
      <c r="S70">
        <f t="shared" si="60"/>
        <v>35.5</v>
      </c>
      <c r="T70">
        <f t="shared" si="61"/>
        <v>24.05</v>
      </c>
      <c r="U70">
        <f t="shared" si="62"/>
        <v>16.05</v>
      </c>
      <c r="V70">
        <f t="shared" si="63"/>
        <v>25.05</v>
      </c>
      <c r="W70">
        <f t="shared" si="64"/>
        <v>20.05</v>
      </c>
      <c r="X70">
        <f t="shared" si="65"/>
        <v>6.05</v>
      </c>
      <c r="Y70">
        <f t="shared" si="66"/>
        <v>59.5</v>
      </c>
      <c r="AA70">
        <v>0</v>
      </c>
      <c r="AB70">
        <f t="shared" si="45"/>
        <v>1.55</v>
      </c>
      <c r="AC70">
        <f t="shared" si="46"/>
        <v>1.55</v>
      </c>
      <c r="AD70">
        <f t="shared" si="47"/>
        <v>1.55</v>
      </c>
      <c r="AE70">
        <f t="shared" si="48"/>
        <v>1.55</v>
      </c>
      <c r="AF70">
        <f t="shared" si="49"/>
        <v>1.55</v>
      </c>
      <c r="AG70">
        <f t="shared" si="50"/>
        <v>1.5</v>
      </c>
      <c r="AJ70">
        <f>IF(ISNUMBER(VLOOKUP(A70,'Huntly A2B service oaout'!A:E,5,FALSE)), VLOOKUP(A70,'Huntly A2B service oaout'!A:E,5,FALSE), VLOOKUP(A70,'Huntly A2B service oaout'!A:E,2,FALSE))</f>
        <v>31</v>
      </c>
      <c r="AK70">
        <f>IF(ISNUMBER(VLOOKUP(A70,'M for Moray - Buckie oaout'!A:E,5,FALSE)), VLOOKUP(A70,'M for Moray - Buckie oaout'!A:E,5,FALSE), VLOOKUP(A70,'M for Moray - Buckie oaout'!A:E,2,FALSE))</f>
        <v>18</v>
      </c>
      <c r="AL70">
        <f>IF(ISNUMBER(VLOOKUP(A70,'M for Moray - Forres oaout'!A:E,5,FALSE)), VLOOKUP(A70,'M for Moray - Forres oaout'!A:E,5,FALSE), VLOOKUP(A70,'M for Moray - Forres oaout'!A:E,2,FALSE))</f>
        <v>10</v>
      </c>
      <c r="AM70">
        <f>IF(ISNUMBER(VLOOKUP(A70,'M for Moray - Keith oaout'!A:E,5,FALSE)), VLOOKUP(A70,'M for Moray - Keith oaout'!A:E,5,FALSE), VLOOKUP(A70,'M for Moray - Keith oaout'!A:E,2,FALSE))</f>
        <v>19</v>
      </c>
      <c r="AN70">
        <f>IF(ISNUMBER(VLOOKUP(A70,'M for Moray - Speyside oaout'!A:E,5,FALSE)), VLOOKUP(A70,'M for Moray - Speyside oaout'!A:E,5,FALSE), VLOOKUP(A70,'M for Moray - Speyside oaout'!A:E,2,FALSE))</f>
        <v>14</v>
      </c>
      <c r="AO70">
        <v>0</v>
      </c>
      <c r="AP70" t="str">
        <f>IF(ISNUMBER(VLOOKUP(A70,'Banffshire Partnership oaout'!A:E,5,FALSE)), VLOOKUP(A70,'Banffshire Partnership oaout'!A:E,5,FALSE), VLOOKUP(A70,'Banffshire Partnership oaout'!A:E,2,FALSE))</f>
        <v xml:space="preserve"> N/A</v>
      </c>
      <c r="AR70">
        <f>IF(ISNUMBER(VLOOKUP(A70,'Huntly A2B service oawut'!A:E,5,FALSE)), VLOOKUP(A70,'Huntly A2B service oawut'!A:E,5,FALSE), 1000)</f>
        <v>1000</v>
      </c>
      <c r="AS70">
        <f>IF(ISNUMBER(VLOOKUP(A70,'M for Moray - Buckie oawut'!A:E,5,FALSE)), VLOOKUP(A70,'M for Moray - Buckie oawut'!A:E,5,FALSE), 1000)</f>
        <v>1000</v>
      </c>
      <c r="AT70">
        <f>IF(ISNUMBER(VLOOKUP(A70,'M for Moray - Forres oawut'!A:E,5,FALSE)), VLOOKUP(A70,'M for Moray - Forres oawut'!A:E,5,FALSE), 1000)</f>
        <v>1000</v>
      </c>
      <c r="AU70">
        <f>IF(ISNUMBER(VLOOKUP(A70,'M for Moray - Keith oawut'!A:E,5,FALSE)), VLOOKUP(A70,'M for Moray - Keith oawut'!A:E,5,FALSE), 1000)</f>
        <v>1000</v>
      </c>
      <c r="AV70">
        <f>IF(ISNUMBER(VLOOKUP(A70,'M for Moray - Speyside oawut'!A:E,5,FALSE)), VLOOKUP(A70,'M for Moray - Speyside oawut'!A:E,5,FALSE), 1000)</f>
        <v>1000</v>
      </c>
      <c r="AW70">
        <f>IF(ISNUMBER(VLOOKUP(A70,'M for Moray - Elgin oawut'!A:E,5,FALSE)), VLOOKUP(A70,'M for Moray - Elgin oawut'!A:E,5,FALSE), 1000)</f>
        <v>1000</v>
      </c>
      <c r="AX70">
        <f>IF(ISNUMBER(VLOOKUP(A70,'Banffshire Partnership oawut'!A:E,5,FALSE)), VLOOKUP(A70,'Banffshire Partnership oawut'!A:E,5,FALSE), 1000)</f>
        <v>58</v>
      </c>
      <c r="AZ70">
        <f>IF(ISNUMBER(VLOOKUP(A70,'Huntly A2B service ot'!A:E,4,FALSE)), VLOOKUP(A70,'Huntly A2B service ot'!A:E,4,FALSE), 0)</f>
        <v>4.5</v>
      </c>
      <c r="BA70">
        <f>IF(ISNUMBER(VLOOKUP(A70,'M for Moray - Buckie ot'!A:E,4,FALSE)), VLOOKUP(A70,'M for Moray - Buckie ot'!A:E,4,FALSE), 0)</f>
        <v>4.5</v>
      </c>
      <c r="BB70">
        <f>IF(ISNUMBER(VLOOKUP(A70,'M for Moray - Forres ot'!A:E,4,FALSE)), VLOOKUP(A70,'M for Moray - Forres ot'!A:E,4,FALSE), 0)</f>
        <v>4.5</v>
      </c>
      <c r="BC70">
        <f>IF(ISNUMBER(VLOOKUP(A70,'M for Moray - Keith ot'!A:E,4,FALSE)), VLOOKUP(A70,'M for Moray - Keith ot'!A:E,4,FALSE), 0)</f>
        <v>4.5</v>
      </c>
      <c r="BD70">
        <f>IF(ISNUMBER(VLOOKUP(A70,'M for Moray - Speyside ot'!A:E,4,FALSE)), VLOOKUP(A70,'M for Moray - Speyside ot'!A:E,4,FALSE), 0)</f>
        <v>4.5</v>
      </c>
      <c r="BE70">
        <f>IF(ISNUMBER(VLOOKUP(A70,'M for Moray - Elgin ot'!A:E,4,FALSE)), VLOOKUP(A70,'M for Moray - Elgin ot'!A:E,4,FALSE), 0)</f>
        <v>4.5</v>
      </c>
      <c r="BF70">
        <f>IF(ISNUMBER(VLOOKUP(A70,'Banffshire Partnership ot'!A:E,4,FALSE)), VLOOKUP(A70,'Banffshire Partnership ot'!A:E,4,FALSE), 0)</f>
        <v>0</v>
      </c>
      <c r="BI70">
        <f>IF(ISNUMBER(VLOOKUP(A70,'Huntly A2B service oaout'!A:E,3,FALSE)), VLOOKUP(A70,'Huntly A2B service oaout'!A:E,3,FALSE), VLOOKUP(A70,'Huntly A2B service oaout'!A:E,2,FALSE))</f>
        <v>15.5</v>
      </c>
      <c r="BJ70">
        <f>IF(ISNUMBER(VLOOKUP(A70,'M for Moray - Buckie oaout'!A:E,3,FALSE)), VLOOKUP(A70,'M for Moray - Buckie oaout'!A:E,3,FALSE), VLOOKUP(A70,'M for Moray - Buckie oaout'!A:E,2,FALSE))</f>
        <v>8.9</v>
      </c>
      <c r="BK70">
        <f>IF(ISNUMBER(VLOOKUP(A70,'M for Moray - Forres oaout'!A:E,3,FALSE)), VLOOKUP(A70,'M for Moray - Forres oaout'!A:E,3,FALSE), VLOOKUP(A70,'M for Moray - Forres oaout'!A:E,2,FALSE))</f>
        <v>4.8</v>
      </c>
      <c r="BL70">
        <f>IF(ISNUMBER(VLOOKUP(A70,'M for Moray - Keith oaout'!A:E,3,FALSE)), VLOOKUP(A70,'M for Moray - Keith oaout'!A:E,3,FALSE), VLOOKUP(A70,'M for Moray - Keith oaout'!A:E,2,FALSE))</f>
        <v>9.1</v>
      </c>
      <c r="BM70">
        <f>IF(ISNUMBER(VLOOKUP(A70,'M for Moray - Speyside oaout'!A:E,3,FALSE)), VLOOKUP(A70,'M for Moray - Speyside oaout'!A:E,3,FALSE), VLOOKUP(A70,'M for Moray - Speyside oaout'!A:E,2,FALSE))</f>
        <v>6.7</v>
      </c>
      <c r="BN70">
        <v>0</v>
      </c>
      <c r="BO70" t="str">
        <f>IF(ISNUMBER(VLOOKUP(A70,'Banffshire Partnership oaout'!A:E,3,FALSE)), VLOOKUP(A70,'Banffshire Partnership oaout'!A:E,3,FALSE), VLOOKUP(A70,'Banffshire Partnership oaout'!A:E,2,FALSE))</f>
        <v xml:space="preserve"> N/A</v>
      </c>
      <c r="BQ70" t="str">
        <f>IF(ISNUMBER(VLOOKUP(A70,'Huntly A2B service oawut'!A:E,3,FALSE)), VLOOKUP(A70,'Huntly A2B service oawut'!A:E,3,FALSE), VLOOKUP(A70,'Huntly A2B service oawut'!A:E,2,FALSE))</f>
        <v xml:space="preserve"> N/A</v>
      </c>
      <c r="BR70" t="str">
        <f>IF(ISNUMBER(VLOOKUP(A70,'M for Moray - Buckie oawut'!A:E,3,FALSE)), VLOOKUP(A70,'M for Moray - Buckie oawut'!A:E,3,FALSE), VLOOKUP(A70,'M for Moray - Buckie oawut'!A:E,2,FALSE))</f>
        <v xml:space="preserve"> N/A</v>
      </c>
      <c r="BS70" t="str">
        <f>IF(ISNUMBER(VLOOKUP(A70,'M for Moray - Forres oawut'!A:E,3,FALSE)), VLOOKUP(A70,'M for Moray - Forres oawut'!A:E,3,FALSE), VLOOKUP(A70,'M for Moray - Forres oawut'!A:E,2,FALSE))</f>
        <v xml:space="preserve"> N/A</v>
      </c>
      <c r="BT70" t="str">
        <f>IF(ISNUMBER(VLOOKUP(A70,'M for Moray - Keith oawut'!A:E,3,FALSE)), VLOOKUP(A70,'M for Moray - Keith oawut'!A:E,3,FALSE), VLOOKUP(A70,'M for Moray - Keith oawut'!A:E,2,FALSE))</f>
        <v xml:space="preserve"> N/A</v>
      </c>
      <c r="BU70" t="str">
        <f>IF(ISNUMBER(VLOOKUP(A70,'M for Moray - Speyside oawut'!A:E,3,FALSE)), VLOOKUP(A70,'M for Moray - Speyside oawut'!A:E,3,FALSE), VLOOKUP(A70,'M for Moray - Speyside oawut'!A:E,2,FALSE))</f>
        <v xml:space="preserve"> N/A</v>
      </c>
      <c r="BV70" t="str">
        <f>IF(ISNUMBER(VLOOKUP(A70,'M for Moray - Elgin oawut'!A:E,3,FALSE)), VLOOKUP(A70,'M for Moray - Elgin oawut'!A:E,3,FALSE), VLOOKUP(A70,'M for Moray - Elgin oawut'!A:E,2,FALSE))</f>
        <v xml:space="preserve"> N/A</v>
      </c>
      <c r="BW70">
        <f>IF(ISNUMBER(VLOOKUP(A70,'Banffshire Partnership oawut'!A:E,3,FALSE)), VLOOKUP(A70,'Banffshire Partnership oawut'!A:E,3,FALSE), VLOOKUP(A70,'Banffshire Partnership oawut'!A:E,2,FALSE))</f>
        <v>20.5</v>
      </c>
      <c r="BZ70">
        <f>IF(ISNUMBER(VLOOKUP(A70,'Huntly A2B service ot'!A:E,3,FALSE)), VLOOKUP(A70,'Huntly A2B service ot'!A:E,3,FALSE), VLOOKUP(A70,'Huntly A2B service ot'!A:E,2,FALSE))</f>
        <v>30</v>
      </c>
      <c r="CA70">
        <f>IF(ISNUMBER(VLOOKUP(A70,'M for Moray - Buckie ot'!A:E,3,FALSE)), VLOOKUP(A70,'M for Moray - Buckie ot'!A:E,3,FALSE), VLOOKUP(A70,'M for Moray - Buckie ot'!A:E,2,FALSE))</f>
        <v>30</v>
      </c>
      <c r="CB70">
        <f>IF(ISNUMBER(VLOOKUP(A70,'M for Moray - Forres ot'!A:E,3,FALSE)), VLOOKUP(A70,'M for Moray - Forres ot'!A:E,3,FALSE), VLOOKUP(A70,'M for Moray - Forres ot'!A:E,2,FALSE))</f>
        <v>30</v>
      </c>
      <c r="CC70">
        <f>IF(ISNUMBER(VLOOKUP(A70,'M for Moray - Keith ot'!A:E,3,FALSE)), VLOOKUP(A70,'M for Moray - Keith ot'!A:E,3,FALSE), VLOOKUP(A70,'M for Moray - Keith ot'!A:E,2,FALSE))</f>
        <v>30</v>
      </c>
      <c r="CD70">
        <f>IF(ISNUMBER(VLOOKUP(A70,'M for Moray - Speyside ot'!A:E,3,FALSE)), VLOOKUP(A70,'M for Moray - Speyside ot'!A:E,3,FALSE), VLOOKUP(A70,'M for Moray - Speyside ot'!A:E,2,FALSE))</f>
        <v>30</v>
      </c>
      <c r="CE70">
        <f>IF(ISNUMBER(VLOOKUP(A70,'M for Moray - Elgin ot'!A:E,3,FALSE)), VLOOKUP(A70,'M for Moray - Elgin ot'!A:E,3,FALSE), VLOOKUP(A70,'M for Moray - Elgin ot'!A:E,2,FALSE))</f>
        <v>30</v>
      </c>
      <c r="CF70">
        <f>IF(ISNUMBER(VLOOKUP(A70,'Banffshire Partnership ot'!A:E,3,FALSE)), VLOOKUP(A70,'Banffshire Partnership ot'!A:E,3,FALSE), VLOOKUP(A70,'Banffshire Partnership ot'!A:E,2,FALSE))</f>
        <v>0</v>
      </c>
    </row>
    <row r="71" spans="1:84">
      <c r="A71" t="s">
        <v>329</v>
      </c>
      <c r="B71" t="str">
        <f t="shared" si="67"/>
        <v>M for Moray - Elgin service</v>
      </c>
      <c r="C71">
        <f t="shared" si="40"/>
        <v>2.35</v>
      </c>
      <c r="D71">
        <f t="shared" si="41"/>
        <v>0</v>
      </c>
      <c r="E71">
        <f t="shared" si="42"/>
        <v>4.5</v>
      </c>
      <c r="F71">
        <f t="shared" si="43"/>
        <v>0</v>
      </c>
      <c r="G71" s="18">
        <f t="shared" si="44"/>
        <v>0.5</v>
      </c>
      <c r="H71">
        <f t="shared" si="51"/>
        <v>0</v>
      </c>
      <c r="I71">
        <v>3.6</v>
      </c>
      <c r="J71">
        <f t="shared" si="52"/>
        <v>8.8800000000000008</v>
      </c>
      <c r="K71">
        <f t="shared" si="53"/>
        <v>6.85</v>
      </c>
      <c r="L71">
        <f t="shared" si="54"/>
        <v>1</v>
      </c>
      <c r="M71">
        <f t="shared" si="55"/>
        <v>1</v>
      </c>
      <c r="N71">
        <f t="shared" si="56"/>
        <v>2.0300000000000011</v>
      </c>
      <c r="O71">
        <f t="shared" si="57"/>
        <v>2.0300000000000011</v>
      </c>
      <c r="P71">
        <f t="shared" si="58"/>
        <v>4.5</v>
      </c>
      <c r="Q71">
        <f t="shared" si="59"/>
        <v>4.5</v>
      </c>
      <c r="S71">
        <f t="shared" si="60"/>
        <v>33.5</v>
      </c>
      <c r="T71">
        <f t="shared" si="61"/>
        <v>23.85</v>
      </c>
      <c r="U71">
        <f t="shared" si="62"/>
        <v>17.850000000000001</v>
      </c>
      <c r="V71">
        <f t="shared" si="63"/>
        <v>23.85</v>
      </c>
      <c r="W71">
        <f t="shared" si="64"/>
        <v>17.850000000000001</v>
      </c>
      <c r="X71">
        <f t="shared" si="65"/>
        <v>6.85</v>
      </c>
      <c r="Y71">
        <f t="shared" si="66"/>
        <v>60.46</v>
      </c>
      <c r="AA71">
        <v>0</v>
      </c>
      <c r="AB71">
        <f t="shared" si="45"/>
        <v>2.35</v>
      </c>
      <c r="AC71">
        <f t="shared" si="46"/>
        <v>2.35</v>
      </c>
      <c r="AD71">
        <f t="shared" si="47"/>
        <v>2.35</v>
      </c>
      <c r="AE71">
        <f t="shared" si="48"/>
        <v>2.35</v>
      </c>
      <c r="AF71">
        <f t="shared" si="49"/>
        <v>2.35</v>
      </c>
      <c r="AG71">
        <f t="shared" si="50"/>
        <v>2.46</v>
      </c>
      <c r="AJ71">
        <f>IF(ISNUMBER(VLOOKUP(A71,'Huntly A2B service oaout'!A:E,5,FALSE)), VLOOKUP(A71,'Huntly A2B service oaout'!A:E,5,FALSE), VLOOKUP(A71,'Huntly A2B service oaout'!A:E,2,FALSE))</f>
        <v>29</v>
      </c>
      <c r="AK71">
        <f>IF(ISNUMBER(VLOOKUP(A71,'M for Moray - Buckie oaout'!A:E,5,FALSE)), VLOOKUP(A71,'M for Moray - Buckie oaout'!A:E,5,FALSE), VLOOKUP(A71,'M for Moray - Buckie oaout'!A:E,2,FALSE))</f>
        <v>17</v>
      </c>
      <c r="AL71">
        <f>IF(ISNUMBER(VLOOKUP(A71,'M for Moray - Forres oaout'!A:E,5,FALSE)), VLOOKUP(A71,'M for Moray - Forres oaout'!A:E,5,FALSE), VLOOKUP(A71,'M for Moray - Forres oaout'!A:E,2,FALSE))</f>
        <v>11</v>
      </c>
      <c r="AM71">
        <f>IF(ISNUMBER(VLOOKUP(A71,'M for Moray - Keith oaout'!A:E,5,FALSE)), VLOOKUP(A71,'M for Moray - Keith oaout'!A:E,5,FALSE), VLOOKUP(A71,'M for Moray - Keith oaout'!A:E,2,FALSE))</f>
        <v>17</v>
      </c>
      <c r="AN71">
        <f>IF(ISNUMBER(VLOOKUP(A71,'M for Moray - Speyside oaout'!A:E,5,FALSE)), VLOOKUP(A71,'M for Moray - Speyside oaout'!A:E,5,FALSE), VLOOKUP(A71,'M for Moray - Speyside oaout'!A:E,2,FALSE))</f>
        <v>11</v>
      </c>
      <c r="AO71">
        <v>0</v>
      </c>
      <c r="AP71" t="str">
        <f>IF(ISNUMBER(VLOOKUP(A71,'Banffshire Partnership oaout'!A:E,5,FALSE)), VLOOKUP(A71,'Banffshire Partnership oaout'!A:E,5,FALSE), VLOOKUP(A71,'Banffshire Partnership oaout'!A:E,2,FALSE))</f>
        <v xml:space="preserve"> N/A</v>
      </c>
      <c r="AR71">
        <f>IF(ISNUMBER(VLOOKUP(A71,'Huntly A2B service oawut'!A:E,5,FALSE)), VLOOKUP(A71,'Huntly A2B service oawut'!A:E,5,FALSE), 1000)</f>
        <v>1000</v>
      </c>
      <c r="AS71">
        <f>IF(ISNUMBER(VLOOKUP(A71,'M for Moray - Buckie oawut'!A:E,5,FALSE)), VLOOKUP(A71,'M for Moray - Buckie oawut'!A:E,5,FALSE), 1000)</f>
        <v>1000</v>
      </c>
      <c r="AT71">
        <f>IF(ISNUMBER(VLOOKUP(A71,'M for Moray - Forres oawut'!A:E,5,FALSE)), VLOOKUP(A71,'M for Moray - Forres oawut'!A:E,5,FALSE), 1000)</f>
        <v>1000</v>
      </c>
      <c r="AU71">
        <f>IF(ISNUMBER(VLOOKUP(A71,'M for Moray - Keith oawut'!A:E,5,FALSE)), VLOOKUP(A71,'M for Moray - Keith oawut'!A:E,5,FALSE), 1000)</f>
        <v>1000</v>
      </c>
      <c r="AV71">
        <f>IF(ISNUMBER(VLOOKUP(A71,'M for Moray - Speyside oawut'!A:E,5,FALSE)), VLOOKUP(A71,'M for Moray - Speyside oawut'!A:E,5,FALSE), 1000)</f>
        <v>1000</v>
      </c>
      <c r="AW71">
        <f>IF(ISNUMBER(VLOOKUP(A71,'M for Moray - Elgin oawut'!A:E,5,FALSE)), VLOOKUP(A71,'M for Moray - Elgin oawut'!A:E,5,FALSE), 1000)</f>
        <v>1000</v>
      </c>
      <c r="AX71">
        <f>IF(ISNUMBER(VLOOKUP(A71,'Banffshire Partnership oawut'!A:E,5,FALSE)), VLOOKUP(A71,'Banffshire Partnership oawut'!A:E,5,FALSE), 1000)</f>
        <v>58</v>
      </c>
      <c r="AZ71">
        <f>IF(ISNUMBER(VLOOKUP(A71,'Huntly A2B service ot'!A:E,4,FALSE)), VLOOKUP(A71,'Huntly A2B service ot'!A:E,4,FALSE), 0)</f>
        <v>4.5</v>
      </c>
      <c r="BA71">
        <f>IF(ISNUMBER(VLOOKUP(A71,'M for Moray - Buckie ot'!A:E,4,FALSE)), VLOOKUP(A71,'M for Moray - Buckie ot'!A:E,4,FALSE), 0)</f>
        <v>4.5</v>
      </c>
      <c r="BB71">
        <f>IF(ISNUMBER(VLOOKUP(A71,'M for Moray - Forres ot'!A:E,4,FALSE)), VLOOKUP(A71,'M for Moray - Forres ot'!A:E,4,FALSE), 0)</f>
        <v>4.5</v>
      </c>
      <c r="BC71">
        <f>IF(ISNUMBER(VLOOKUP(A71,'M for Moray - Keith ot'!A:E,4,FALSE)), VLOOKUP(A71,'M for Moray - Keith ot'!A:E,4,FALSE), 0)</f>
        <v>4.5</v>
      </c>
      <c r="BD71">
        <f>IF(ISNUMBER(VLOOKUP(A71,'M for Moray - Speyside ot'!A:E,4,FALSE)), VLOOKUP(A71,'M for Moray - Speyside ot'!A:E,4,FALSE), 0)</f>
        <v>4.5</v>
      </c>
      <c r="BE71">
        <f>IF(ISNUMBER(VLOOKUP(A71,'M for Moray - Elgin ot'!A:E,4,FALSE)), VLOOKUP(A71,'M for Moray - Elgin ot'!A:E,4,FALSE), 0)</f>
        <v>4.5</v>
      </c>
      <c r="BF71">
        <f>IF(ISNUMBER(VLOOKUP(A71,'Banffshire Partnership ot'!A:E,4,FALSE)), VLOOKUP(A71,'Banffshire Partnership ot'!A:E,4,FALSE), 0)</f>
        <v>0</v>
      </c>
      <c r="BI71">
        <f>IF(ISNUMBER(VLOOKUP(A71,'Huntly A2B service oaout'!A:E,3,FALSE)), VLOOKUP(A71,'Huntly A2B service oaout'!A:E,3,FALSE), VLOOKUP(A71,'Huntly A2B service oaout'!A:E,2,FALSE))</f>
        <v>15.5</v>
      </c>
      <c r="BJ71">
        <f>IF(ISNUMBER(VLOOKUP(A71,'M for Moray - Buckie oaout'!A:E,3,FALSE)), VLOOKUP(A71,'M for Moray - Buckie oaout'!A:E,3,FALSE), VLOOKUP(A71,'M for Moray - Buckie oaout'!A:E,2,FALSE))</f>
        <v>8.9</v>
      </c>
      <c r="BK71">
        <f>IF(ISNUMBER(VLOOKUP(A71,'M for Moray - Forres oaout'!A:E,3,FALSE)), VLOOKUP(A71,'M for Moray - Forres oaout'!A:E,3,FALSE), VLOOKUP(A71,'M for Moray - Forres oaout'!A:E,2,FALSE))</f>
        <v>5.2</v>
      </c>
      <c r="BL71">
        <f>IF(ISNUMBER(VLOOKUP(A71,'M for Moray - Keith oaout'!A:E,3,FALSE)), VLOOKUP(A71,'M for Moray - Keith oaout'!A:E,3,FALSE), VLOOKUP(A71,'M for Moray - Keith oaout'!A:E,2,FALSE))</f>
        <v>9.3000000000000007</v>
      </c>
      <c r="BM71">
        <f>IF(ISNUMBER(VLOOKUP(A71,'M for Moray - Speyside oaout'!A:E,3,FALSE)), VLOOKUP(A71,'M for Moray - Speyside oaout'!A:E,3,FALSE), VLOOKUP(A71,'M for Moray - Speyside oaout'!A:E,2,FALSE))</f>
        <v>6.7</v>
      </c>
      <c r="BN71">
        <v>0</v>
      </c>
      <c r="BO71" t="str">
        <f>IF(ISNUMBER(VLOOKUP(A71,'Banffshire Partnership oaout'!A:E,3,FALSE)), VLOOKUP(A71,'Banffshire Partnership oaout'!A:E,3,FALSE), VLOOKUP(A71,'Banffshire Partnership oaout'!A:E,2,FALSE))</f>
        <v xml:space="preserve"> N/A</v>
      </c>
      <c r="BQ71" t="str">
        <f>IF(ISNUMBER(VLOOKUP(A71,'Huntly A2B service oawut'!A:E,3,FALSE)), VLOOKUP(A71,'Huntly A2B service oawut'!A:E,3,FALSE), VLOOKUP(A71,'Huntly A2B service oawut'!A:E,2,FALSE))</f>
        <v xml:space="preserve"> N/A</v>
      </c>
      <c r="BR71" t="str">
        <f>IF(ISNUMBER(VLOOKUP(A71,'M for Moray - Buckie oawut'!A:E,3,FALSE)), VLOOKUP(A71,'M for Moray - Buckie oawut'!A:E,3,FALSE), VLOOKUP(A71,'M for Moray - Buckie oawut'!A:E,2,FALSE))</f>
        <v xml:space="preserve"> N/A</v>
      </c>
      <c r="BS71" t="str">
        <f>IF(ISNUMBER(VLOOKUP(A71,'M for Moray - Forres oawut'!A:E,3,FALSE)), VLOOKUP(A71,'M for Moray - Forres oawut'!A:E,3,FALSE), VLOOKUP(A71,'M for Moray - Forres oawut'!A:E,2,FALSE))</f>
        <v xml:space="preserve"> N/A</v>
      </c>
      <c r="BT71" t="str">
        <f>IF(ISNUMBER(VLOOKUP(A71,'M for Moray - Keith oawut'!A:E,3,FALSE)), VLOOKUP(A71,'M for Moray - Keith oawut'!A:E,3,FALSE), VLOOKUP(A71,'M for Moray - Keith oawut'!A:E,2,FALSE))</f>
        <v xml:space="preserve"> N/A</v>
      </c>
      <c r="BU71" t="str">
        <f>IF(ISNUMBER(VLOOKUP(A71,'M for Moray - Speyside oawut'!A:E,3,FALSE)), VLOOKUP(A71,'M for Moray - Speyside oawut'!A:E,3,FALSE), VLOOKUP(A71,'M for Moray - Speyside oawut'!A:E,2,FALSE))</f>
        <v xml:space="preserve"> N/A</v>
      </c>
      <c r="BV71" t="str">
        <f>IF(ISNUMBER(VLOOKUP(A71,'M for Moray - Elgin oawut'!A:E,3,FALSE)), VLOOKUP(A71,'M for Moray - Elgin oawut'!A:E,3,FALSE), VLOOKUP(A71,'M for Moray - Elgin oawut'!A:E,2,FALSE))</f>
        <v xml:space="preserve"> N/A</v>
      </c>
      <c r="BW71">
        <f>IF(ISNUMBER(VLOOKUP(A71,'Banffshire Partnership oawut'!A:E,3,FALSE)), VLOOKUP(A71,'Banffshire Partnership oawut'!A:E,3,FALSE), VLOOKUP(A71,'Banffshire Partnership oawut'!A:E,2,FALSE))</f>
        <v>20.5</v>
      </c>
      <c r="BZ71">
        <f>IF(ISNUMBER(VLOOKUP(A71,'Huntly A2B service ot'!A:E,3,FALSE)), VLOOKUP(A71,'Huntly A2B service ot'!A:E,3,FALSE), VLOOKUP(A71,'Huntly A2B service ot'!A:E,2,FALSE))</f>
        <v>30</v>
      </c>
      <c r="CA71">
        <f>IF(ISNUMBER(VLOOKUP(A71,'M for Moray - Buckie ot'!A:E,3,FALSE)), VLOOKUP(A71,'M for Moray - Buckie ot'!A:E,3,FALSE), VLOOKUP(A71,'M for Moray - Buckie ot'!A:E,2,FALSE))</f>
        <v>30</v>
      </c>
      <c r="CB71">
        <f>IF(ISNUMBER(VLOOKUP(A71,'M for Moray - Forres ot'!A:E,3,FALSE)), VLOOKUP(A71,'M for Moray - Forres ot'!A:E,3,FALSE), VLOOKUP(A71,'M for Moray - Forres ot'!A:E,2,FALSE))</f>
        <v>30</v>
      </c>
      <c r="CC71">
        <f>IF(ISNUMBER(VLOOKUP(A71,'M for Moray - Keith ot'!A:E,3,FALSE)), VLOOKUP(A71,'M for Moray - Keith ot'!A:E,3,FALSE), VLOOKUP(A71,'M for Moray - Keith ot'!A:E,2,FALSE))</f>
        <v>30</v>
      </c>
      <c r="CD71">
        <f>IF(ISNUMBER(VLOOKUP(A71,'M for Moray - Speyside ot'!A:E,3,FALSE)), VLOOKUP(A71,'M for Moray - Speyside ot'!A:E,3,FALSE), VLOOKUP(A71,'M for Moray - Speyside ot'!A:E,2,FALSE))</f>
        <v>30</v>
      </c>
      <c r="CE71">
        <f>IF(ISNUMBER(VLOOKUP(A71,'M for Moray - Elgin ot'!A:E,3,FALSE)), VLOOKUP(A71,'M for Moray - Elgin ot'!A:E,3,FALSE), VLOOKUP(A71,'M for Moray - Elgin ot'!A:E,2,FALSE))</f>
        <v>30</v>
      </c>
      <c r="CF71">
        <f>IF(ISNUMBER(VLOOKUP(A71,'Banffshire Partnership ot'!A:E,3,FALSE)), VLOOKUP(A71,'Banffshire Partnership ot'!A:E,3,FALSE), VLOOKUP(A71,'Banffshire Partnership ot'!A:E,2,FALSE))</f>
        <v>0</v>
      </c>
    </row>
    <row r="72" spans="1:84">
      <c r="A72" t="s">
        <v>330</v>
      </c>
      <c r="B72" t="str">
        <f t="shared" si="67"/>
        <v>Banffshire Partnership</v>
      </c>
      <c r="C72">
        <f t="shared" si="40"/>
        <v>4.26</v>
      </c>
      <c r="D72">
        <f t="shared" si="41"/>
        <v>47.5</v>
      </c>
      <c r="E72">
        <f t="shared" si="42"/>
        <v>0</v>
      </c>
      <c r="F72">
        <f t="shared" si="43"/>
        <v>20.5</v>
      </c>
      <c r="G72" s="18">
        <f t="shared" si="44"/>
        <v>0</v>
      </c>
      <c r="H72">
        <f t="shared" si="51"/>
        <v>0</v>
      </c>
      <c r="I72">
        <v>9.8000000000000007</v>
      </c>
      <c r="J72">
        <f t="shared" si="52"/>
        <v>20.04</v>
      </c>
      <c r="K72">
        <f t="shared" si="53"/>
        <v>51.76</v>
      </c>
      <c r="L72">
        <f t="shared" si="54"/>
        <v>0</v>
      </c>
      <c r="M72">
        <f t="shared" si="55"/>
        <v>0</v>
      </c>
      <c r="N72">
        <f t="shared" si="56"/>
        <v>0</v>
      </c>
      <c r="O72">
        <f t="shared" si="57"/>
        <v>0</v>
      </c>
      <c r="P72">
        <f t="shared" si="58"/>
        <v>0</v>
      </c>
      <c r="Q72">
        <f t="shared" si="59"/>
        <v>0</v>
      </c>
      <c r="S72">
        <f t="shared" si="60"/>
        <v>1000</v>
      </c>
      <c r="T72">
        <f t="shared" si="61"/>
        <v>1005.45</v>
      </c>
      <c r="U72">
        <f t="shared" si="62"/>
        <v>1005.45</v>
      </c>
      <c r="V72">
        <f t="shared" si="63"/>
        <v>1005.45</v>
      </c>
      <c r="W72">
        <f t="shared" si="64"/>
        <v>1005.45</v>
      </c>
      <c r="X72">
        <f t="shared" si="65"/>
        <v>1005.45</v>
      </c>
      <c r="Y72">
        <f t="shared" si="66"/>
        <v>51.76</v>
      </c>
      <c r="AA72">
        <v>0</v>
      </c>
      <c r="AB72">
        <f t="shared" si="45"/>
        <v>5.45</v>
      </c>
      <c r="AC72">
        <f t="shared" si="46"/>
        <v>5.45</v>
      </c>
      <c r="AD72">
        <f t="shared" si="47"/>
        <v>5.45</v>
      </c>
      <c r="AE72">
        <f t="shared" si="48"/>
        <v>5.45</v>
      </c>
      <c r="AF72">
        <f t="shared" si="49"/>
        <v>5.45</v>
      </c>
      <c r="AG72">
        <f t="shared" si="50"/>
        <v>4.26</v>
      </c>
      <c r="AJ72" t="str">
        <f>IF(ISNUMBER(VLOOKUP(A72,'Huntly A2B service oaout'!A:E,5,FALSE)), VLOOKUP(A72,'Huntly A2B service oaout'!A:E,5,FALSE), VLOOKUP(A72,'Huntly A2B service oaout'!A:E,2,FALSE))</f>
        <v xml:space="preserve"> N/A</v>
      </c>
      <c r="AK72" t="str">
        <f>IF(ISNUMBER(VLOOKUP(A72,'M for Moray - Buckie oaout'!A:E,5,FALSE)), VLOOKUP(A72,'M for Moray - Buckie oaout'!A:E,5,FALSE), VLOOKUP(A72,'M for Moray - Buckie oaout'!A:E,2,FALSE))</f>
        <v xml:space="preserve"> N/A</v>
      </c>
      <c r="AL72" t="str">
        <f>IF(ISNUMBER(VLOOKUP(A72,'M for Moray - Forres oaout'!A:E,5,FALSE)), VLOOKUP(A72,'M for Moray - Forres oaout'!A:E,5,FALSE), VLOOKUP(A72,'M for Moray - Forres oaout'!A:E,2,FALSE))</f>
        <v xml:space="preserve"> N/A</v>
      </c>
      <c r="AM72" t="str">
        <f>IF(ISNUMBER(VLOOKUP(A72,'M for Moray - Keith oaout'!A:E,5,FALSE)), VLOOKUP(A72,'M for Moray - Keith oaout'!A:E,5,FALSE), VLOOKUP(A72,'M for Moray - Keith oaout'!A:E,2,FALSE))</f>
        <v xml:space="preserve"> N/A</v>
      </c>
      <c r="AN72" t="str">
        <f>IF(ISNUMBER(VLOOKUP(A72,'M for Moray - Speyside oaout'!A:E,5,FALSE)), VLOOKUP(A72,'M for Moray - Speyside oaout'!A:E,5,FALSE), VLOOKUP(A72,'M for Moray - Speyside oaout'!A:E,2,FALSE))</f>
        <v xml:space="preserve"> N/A</v>
      </c>
      <c r="AO72" t="str">
        <f>IF(ISNUMBER(VLOOKUP(A72,'M for Moray - Elgin oaout'!A:E,5,FALSE)), VLOOKUP(A72,'M for Moray - Elgin oaout'!A:E,5,FALSE), VLOOKUP(A72,'M for Moray - Elgin oaout'!A:E,2,FALSE))</f>
        <v xml:space="preserve"> N/A</v>
      </c>
      <c r="AP72" t="str">
        <f>IF(ISNUMBER(VLOOKUP(A72,'Banffshire Partnership oaout'!A:E,5,FALSE)), VLOOKUP(A72,'Banffshire Partnership oaout'!A:E,5,FALSE), VLOOKUP(A72,'Banffshire Partnership oaout'!A:E,2,FALSE))</f>
        <v xml:space="preserve"> N/A</v>
      </c>
      <c r="AR72">
        <f>IF(ISNUMBER(VLOOKUP(A72,'Huntly A2B service oawut'!A:E,5,FALSE)), VLOOKUP(A72,'Huntly A2B service oawut'!A:E,5,FALSE), 1000)</f>
        <v>1000</v>
      </c>
      <c r="AS72">
        <f>IF(ISNUMBER(VLOOKUP(A72,'M for Moray - Buckie oawut'!A:E,5,FALSE)), VLOOKUP(A72,'M for Moray - Buckie oawut'!A:E,5,FALSE), 1000)</f>
        <v>1000</v>
      </c>
      <c r="AT72">
        <f>IF(ISNUMBER(VLOOKUP(A72,'M for Moray - Forres oawut'!A:E,5,FALSE)), VLOOKUP(A72,'M for Moray - Forres oawut'!A:E,5,FALSE), 1000)</f>
        <v>1000</v>
      </c>
      <c r="AU72">
        <f>IF(ISNUMBER(VLOOKUP(A72,'M for Moray - Keith oawut'!A:E,5,FALSE)), VLOOKUP(A72,'M for Moray - Keith oawut'!A:E,5,FALSE), 1000)</f>
        <v>1000</v>
      </c>
      <c r="AV72">
        <f>IF(ISNUMBER(VLOOKUP(A72,'M for Moray - Speyside oawut'!A:E,5,FALSE)), VLOOKUP(A72,'M for Moray - Speyside oawut'!A:E,5,FALSE), 1000)</f>
        <v>1000</v>
      </c>
      <c r="AW72">
        <f>IF(ISNUMBER(VLOOKUP(A72,'M for Moray - Elgin oawut'!A:E,5,FALSE)), VLOOKUP(A72,'M for Moray - Elgin oawut'!A:E,5,FALSE), 1000)</f>
        <v>1000</v>
      </c>
      <c r="AX72">
        <f>IF(ISNUMBER(VLOOKUP(A72,'Banffshire Partnership oawut'!A:E,5,FALSE)), VLOOKUP(A72,'Banffshire Partnership oawut'!A:E,5,FALSE), 1000)</f>
        <v>47.5</v>
      </c>
      <c r="AZ72">
        <f>IF(ISNUMBER(VLOOKUP(A72,'Huntly A2B service ot'!A:E,4,FALSE)), VLOOKUP(A72,'Huntly A2B service ot'!A:E,4,FALSE), 0)</f>
        <v>0</v>
      </c>
      <c r="BA72">
        <f>IF(ISNUMBER(VLOOKUP(A72,'M for Moray - Buckie ot'!A:E,4,FALSE)), VLOOKUP(A72,'M for Moray - Buckie ot'!A:E,4,FALSE), 0)</f>
        <v>0</v>
      </c>
      <c r="BB72">
        <f>IF(ISNUMBER(VLOOKUP(A72,'M for Moray - Forres ot'!A:E,4,FALSE)), VLOOKUP(A72,'M for Moray - Forres ot'!A:E,4,FALSE), 0)</f>
        <v>0</v>
      </c>
      <c r="BC72">
        <f>IF(ISNUMBER(VLOOKUP(A72,'M for Moray - Keith ot'!A:E,4,FALSE)), VLOOKUP(A72,'M for Moray - Keith ot'!A:E,4,FALSE), 0)</f>
        <v>0</v>
      </c>
      <c r="BD72">
        <f>IF(ISNUMBER(VLOOKUP(A72,'M for Moray - Speyside ot'!A:E,4,FALSE)), VLOOKUP(A72,'M for Moray - Speyside ot'!A:E,4,FALSE), 0)</f>
        <v>0</v>
      </c>
      <c r="BE72">
        <f>IF(ISNUMBER(VLOOKUP(A72,'M for Moray - Elgin ot'!A:E,4,FALSE)), VLOOKUP(A72,'M for Moray - Elgin ot'!A:E,4,FALSE), 0)</f>
        <v>0</v>
      </c>
      <c r="BF72">
        <f>IF(ISNUMBER(VLOOKUP(A72,'Banffshire Partnership ot'!A:E,4,FALSE)), VLOOKUP(A72,'Banffshire Partnership ot'!A:E,4,FALSE), 0)</f>
        <v>0</v>
      </c>
      <c r="BI72" t="str">
        <f>IF(ISNUMBER(VLOOKUP(A72,'Huntly A2B service oaout'!A:E,3,FALSE)), VLOOKUP(A72,'Huntly A2B service oaout'!A:E,3,FALSE), VLOOKUP(A72,'Huntly A2B service oaout'!A:E,2,FALSE))</f>
        <v xml:space="preserve"> N/A</v>
      </c>
      <c r="BJ72" t="str">
        <f>IF(ISNUMBER(VLOOKUP(A72,'M for Moray - Buckie oaout'!A:E,3,FALSE)), VLOOKUP(A72,'M for Moray - Buckie oaout'!A:E,3,FALSE), VLOOKUP(A72,'M for Moray - Buckie oaout'!A:E,2,FALSE))</f>
        <v xml:space="preserve"> N/A</v>
      </c>
      <c r="BK72" t="str">
        <f>IF(ISNUMBER(VLOOKUP(A72,'M for Moray - Forres oaout'!A:E,3,FALSE)), VLOOKUP(A72,'M for Moray - Forres oaout'!A:E,3,FALSE), VLOOKUP(A72,'M for Moray - Forres oaout'!A:E,2,FALSE))</f>
        <v xml:space="preserve"> N/A</v>
      </c>
      <c r="BL72" t="str">
        <f>IF(ISNUMBER(VLOOKUP(A72,'M for Moray - Keith oaout'!A:E,3,FALSE)), VLOOKUP(A72,'M for Moray - Keith oaout'!A:E,3,FALSE), VLOOKUP(A72,'M for Moray - Keith oaout'!A:E,2,FALSE))</f>
        <v xml:space="preserve"> N/A</v>
      </c>
      <c r="BM72" t="str">
        <f>IF(ISNUMBER(VLOOKUP(A72,'M for Moray - Speyside oaout'!A:E,3,FALSE)), VLOOKUP(A72,'M for Moray - Speyside oaout'!A:E,3,FALSE), VLOOKUP(A72,'M for Moray - Speyside oaout'!A:E,2,FALSE))</f>
        <v xml:space="preserve"> N/A</v>
      </c>
      <c r="BN72" t="str">
        <f>IF(ISNUMBER(VLOOKUP(A72,'M for Moray - Elgin oaout'!A:E,3,FALSE)), VLOOKUP(A72,'M for Moray - Elgin oaout'!A:E,3,FALSE), VLOOKUP(A72,'M for Moray - Elgin oaout'!A:E,2,FALSE))</f>
        <v xml:space="preserve"> N/A</v>
      </c>
      <c r="BO72" t="str">
        <f>IF(ISNUMBER(VLOOKUP(A72,'Banffshire Partnership oaout'!A:E,3,FALSE)), VLOOKUP(A72,'Banffshire Partnership oaout'!A:E,3,FALSE), VLOOKUP(A72,'Banffshire Partnership oaout'!A:E,2,FALSE))</f>
        <v xml:space="preserve"> N/A</v>
      </c>
      <c r="BQ72" t="str">
        <f>IF(ISNUMBER(VLOOKUP(A72,'Huntly A2B service oawut'!A:E,3,FALSE)), VLOOKUP(A72,'Huntly A2B service oawut'!A:E,3,FALSE), VLOOKUP(A72,'Huntly A2B service oawut'!A:E,2,FALSE))</f>
        <v xml:space="preserve"> N/A</v>
      </c>
      <c r="BR72" t="str">
        <f>IF(ISNUMBER(VLOOKUP(A72,'M for Moray - Buckie oawut'!A:E,3,FALSE)), VLOOKUP(A72,'M for Moray - Buckie oawut'!A:E,3,FALSE), VLOOKUP(A72,'M for Moray - Buckie oawut'!A:E,2,FALSE))</f>
        <v xml:space="preserve"> N/A</v>
      </c>
      <c r="BS72" t="str">
        <f>IF(ISNUMBER(VLOOKUP(A72,'M for Moray - Forres oawut'!A:E,3,FALSE)), VLOOKUP(A72,'M for Moray - Forres oawut'!A:E,3,FALSE), VLOOKUP(A72,'M for Moray - Forres oawut'!A:E,2,FALSE))</f>
        <v xml:space="preserve"> N/A</v>
      </c>
      <c r="BT72" t="str">
        <f>IF(ISNUMBER(VLOOKUP(A72,'M for Moray - Keith oawut'!A:E,3,FALSE)), VLOOKUP(A72,'M for Moray - Keith oawut'!A:E,3,FALSE), VLOOKUP(A72,'M for Moray - Keith oawut'!A:E,2,FALSE))</f>
        <v xml:space="preserve"> N/A</v>
      </c>
      <c r="BU72" t="str">
        <f>IF(ISNUMBER(VLOOKUP(A72,'M for Moray - Speyside oawut'!A:E,3,FALSE)), VLOOKUP(A72,'M for Moray - Speyside oawut'!A:E,3,FALSE), VLOOKUP(A72,'M for Moray - Speyside oawut'!A:E,2,FALSE))</f>
        <v xml:space="preserve"> N/A</v>
      </c>
      <c r="BV72" t="str">
        <f>IF(ISNUMBER(VLOOKUP(A72,'M for Moray - Elgin oawut'!A:E,3,FALSE)), VLOOKUP(A72,'M for Moray - Elgin oawut'!A:E,3,FALSE), VLOOKUP(A72,'M for Moray - Elgin oawut'!A:E,2,FALSE))</f>
        <v xml:space="preserve"> N/A</v>
      </c>
      <c r="BW72">
        <f>IF(ISNUMBER(VLOOKUP(A72,'Banffshire Partnership oawut'!A:E,3,FALSE)), VLOOKUP(A72,'Banffshire Partnership oawut'!A:E,3,FALSE), VLOOKUP(A72,'Banffshire Partnership oawut'!A:E,2,FALSE))</f>
        <v>20.5</v>
      </c>
      <c r="BZ72">
        <f>IF(ISNUMBER(VLOOKUP(A72,'Huntly A2B service ot'!A:E,3,FALSE)), VLOOKUP(A72,'Huntly A2B service ot'!A:E,3,FALSE), VLOOKUP(A72,'Huntly A2B service ot'!A:E,2,FALSE))</f>
        <v>0</v>
      </c>
      <c r="CA72">
        <f>IF(ISNUMBER(VLOOKUP(A72,'M for Moray - Buckie ot'!A:E,3,FALSE)), VLOOKUP(A72,'M for Moray - Buckie ot'!A:E,3,FALSE), VLOOKUP(A72,'M for Moray - Buckie ot'!A:E,2,FALSE))</f>
        <v>0</v>
      </c>
      <c r="CB72">
        <f>IF(ISNUMBER(VLOOKUP(A72,'M for Moray - Forres ot'!A:E,3,FALSE)), VLOOKUP(A72,'M for Moray - Forres ot'!A:E,3,FALSE), VLOOKUP(A72,'M for Moray - Forres ot'!A:E,2,FALSE))</f>
        <v>0</v>
      </c>
      <c r="CC72">
        <f>IF(ISNUMBER(VLOOKUP(A72,'M for Moray - Keith ot'!A:E,3,FALSE)), VLOOKUP(A72,'M for Moray - Keith ot'!A:E,3,FALSE), VLOOKUP(A72,'M for Moray - Keith ot'!A:E,2,FALSE))</f>
        <v>0</v>
      </c>
      <c r="CD72">
        <f>IF(ISNUMBER(VLOOKUP(A72,'M for Moray - Speyside ot'!A:E,3,FALSE)), VLOOKUP(A72,'M for Moray - Speyside ot'!A:E,3,FALSE), VLOOKUP(A72,'M for Moray - Speyside ot'!A:E,2,FALSE))</f>
        <v>0</v>
      </c>
      <c r="CE72">
        <f>IF(ISNUMBER(VLOOKUP(A72,'M for Moray - Elgin ot'!A:E,3,FALSE)), VLOOKUP(A72,'M for Moray - Elgin ot'!A:E,3,FALSE), VLOOKUP(A72,'M for Moray - Elgin ot'!A:E,2,FALSE))</f>
        <v>0</v>
      </c>
      <c r="CF72">
        <f>IF(ISNUMBER(VLOOKUP(A72,'Banffshire Partnership ot'!A:E,3,FALSE)), VLOOKUP(A72,'Banffshire Partnership ot'!A:E,3,FALSE), VLOOKUP(A72,'Banffshire Partnership ot'!A:E,2,FALSE))</f>
        <v>0</v>
      </c>
    </row>
    <row r="73" spans="1:84">
      <c r="A73" t="s">
        <v>331</v>
      </c>
      <c r="B73" t="str">
        <f t="shared" si="67"/>
        <v>Banffshire Partnership</v>
      </c>
      <c r="C73">
        <f t="shared" si="40"/>
        <v>4.26</v>
      </c>
      <c r="D73">
        <f t="shared" si="41"/>
        <v>47.5</v>
      </c>
      <c r="E73">
        <f t="shared" si="42"/>
        <v>0</v>
      </c>
      <c r="F73">
        <f t="shared" si="43"/>
        <v>20.5</v>
      </c>
      <c r="G73" s="18">
        <f t="shared" si="44"/>
        <v>0</v>
      </c>
      <c r="H73">
        <f t="shared" si="51"/>
        <v>0</v>
      </c>
      <c r="I73">
        <v>9.8000000000000007</v>
      </c>
      <c r="J73">
        <f t="shared" si="52"/>
        <v>20.04</v>
      </c>
      <c r="K73">
        <f t="shared" si="53"/>
        <v>51.76</v>
      </c>
      <c r="L73">
        <f t="shared" si="54"/>
        <v>0</v>
      </c>
      <c r="M73">
        <f t="shared" si="55"/>
        <v>0</v>
      </c>
      <c r="N73">
        <f t="shared" si="56"/>
        <v>0</v>
      </c>
      <c r="O73">
        <f t="shared" si="57"/>
        <v>0</v>
      </c>
      <c r="P73">
        <f t="shared" si="58"/>
        <v>0</v>
      </c>
      <c r="Q73">
        <f t="shared" si="59"/>
        <v>0</v>
      </c>
      <c r="S73">
        <f t="shared" si="60"/>
        <v>1000</v>
      </c>
      <c r="T73">
        <f t="shared" si="61"/>
        <v>1005.45</v>
      </c>
      <c r="U73">
        <f t="shared" si="62"/>
        <v>1005.45</v>
      </c>
      <c r="V73">
        <f t="shared" si="63"/>
        <v>1005.45</v>
      </c>
      <c r="W73">
        <f t="shared" si="64"/>
        <v>1005.45</v>
      </c>
      <c r="X73">
        <f t="shared" si="65"/>
        <v>1005.45</v>
      </c>
      <c r="Y73">
        <f t="shared" si="66"/>
        <v>51.76</v>
      </c>
      <c r="AA73">
        <v>0</v>
      </c>
      <c r="AB73">
        <f t="shared" si="45"/>
        <v>5.45</v>
      </c>
      <c r="AC73">
        <f t="shared" si="46"/>
        <v>5.45</v>
      </c>
      <c r="AD73">
        <f t="shared" si="47"/>
        <v>5.45</v>
      </c>
      <c r="AE73">
        <f t="shared" si="48"/>
        <v>5.45</v>
      </c>
      <c r="AF73">
        <f t="shared" si="49"/>
        <v>5.45</v>
      </c>
      <c r="AG73">
        <f t="shared" si="50"/>
        <v>4.26</v>
      </c>
      <c r="AJ73" t="str">
        <f>IF(ISNUMBER(VLOOKUP(A73,'Huntly A2B service oaout'!A:E,5,FALSE)), VLOOKUP(A73,'Huntly A2B service oaout'!A:E,5,FALSE), VLOOKUP(A73,'Huntly A2B service oaout'!A:E,2,FALSE))</f>
        <v xml:space="preserve"> N/A</v>
      </c>
      <c r="AK73" t="str">
        <f>IF(ISNUMBER(VLOOKUP(A73,'M for Moray - Buckie oaout'!A:E,5,FALSE)), VLOOKUP(A73,'M for Moray - Buckie oaout'!A:E,5,FALSE), VLOOKUP(A73,'M for Moray - Buckie oaout'!A:E,2,FALSE))</f>
        <v xml:space="preserve"> N/A</v>
      </c>
      <c r="AL73" t="str">
        <f>IF(ISNUMBER(VLOOKUP(A73,'M for Moray - Forres oaout'!A:E,5,FALSE)), VLOOKUP(A73,'M for Moray - Forres oaout'!A:E,5,FALSE), VLOOKUP(A73,'M for Moray - Forres oaout'!A:E,2,FALSE))</f>
        <v xml:space="preserve"> N/A</v>
      </c>
      <c r="AM73" t="str">
        <f>IF(ISNUMBER(VLOOKUP(A73,'M for Moray - Keith oaout'!A:E,5,FALSE)), VLOOKUP(A73,'M for Moray - Keith oaout'!A:E,5,FALSE), VLOOKUP(A73,'M for Moray - Keith oaout'!A:E,2,FALSE))</f>
        <v xml:space="preserve"> N/A</v>
      </c>
      <c r="AN73" t="str">
        <f>IF(ISNUMBER(VLOOKUP(A73,'M for Moray - Speyside oaout'!A:E,5,FALSE)), VLOOKUP(A73,'M for Moray - Speyside oaout'!A:E,5,FALSE), VLOOKUP(A73,'M for Moray - Speyside oaout'!A:E,2,FALSE))</f>
        <v xml:space="preserve"> N/A</v>
      </c>
      <c r="AO73" t="str">
        <f>IF(ISNUMBER(VLOOKUP(A73,'M for Moray - Elgin oaout'!A:E,5,FALSE)), VLOOKUP(A73,'M for Moray - Elgin oaout'!A:E,5,FALSE), VLOOKUP(A73,'M for Moray - Elgin oaout'!A:E,2,FALSE))</f>
        <v xml:space="preserve"> N/A</v>
      </c>
      <c r="AP73" t="str">
        <f>IF(ISNUMBER(VLOOKUP(A73,'Banffshire Partnership oaout'!A:E,5,FALSE)), VLOOKUP(A73,'Banffshire Partnership oaout'!A:E,5,FALSE), VLOOKUP(A73,'Banffshire Partnership oaout'!A:E,2,FALSE))</f>
        <v xml:space="preserve"> N/A</v>
      </c>
      <c r="AR73">
        <f>IF(ISNUMBER(VLOOKUP(A73,'Huntly A2B service oawut'!A:E,5,FALSE)), VLOOKUP(A73,'Huntly A2B service oawut'!A:E,5,FALSE), 1000)</f>
        <v>1000</v>
      </c>
      <c r="AS73">
        <f>IF(ISNUMBER(VLOOKUP(A73,'M for Moray - Buckie oawut'!A:E,5,FALSE)), VLOOKUP(A73,'M for Moray - Buckie oawut'!A:E,5,FALSE), 1000)</f>
        <v>1000</v>
      </c>
      <c r="AT73">
        <f>IF(ISNUMBER(VLOOKUP(A73,'M for Moray - Forres oawut'!A:E,5,FALSE)), VLOOKUP(A73,'M for Moray - Forres oawut'!A:E,5,FALSE), 1000)</f>
        <v>1000</v>
      </c>
      <c r="AU73">
        <f>IF(ISNUMBER(VLOOKUP(A73,'M for Moray - Keith oawut'!A:E,5,FALSE)), VLOOKUP(A73,'M for Moray - Keith oawut'!A:E,5,FALSE), 1000)</f>
        <v>1000</v>
      </c>
      <c r="AV73">
        <f>IF(ISNUMBER(VLOOKUP(A73,'M for Moray - Speyside oawut'!A:E,5,FALSE)), VLOOKUP(A73,'M for Moray - Speyside oawut'!A:E,5,FALSE), 1000)</f>
        <v>1000</v>
      </c>
      <c r="AW73">
        <f>IF(ISNUMBER(VLOOKUP(A73,'M for Moray - Elgin oawut'!A:E,5,FALSE)), VLOOKUP(A73,'M for Moray - Elgin oawut'!A:E,5,FALSE), 1000)</f>
        <v>1000</v>
      </c>
      <c r="AX73">
        <f>IF(ISNUMBER(VLOOKUP(A73,'Banffshire Partnership oawut'!A:E,5,FALSE)), VLOOKUP(A73,'Banffshire Partnership oawut'!A:E,5,FALSE), 1000)</f>
        <v>47.5</v>
      </c>
      <c r="AZ73">
        <f>IF(ISNUMBER(VLOOKUP(A73,'Huntly A2B service ot'!A:E,4,FALSE)), VLOOKUP(A73,'Huntly A2B service ot'!A:E,4,FALSE), 0)</f>
        <v>0</v>
      </c>
      <c r="BA73">
        <f>IF(ISNUMBER(VLOOKUP(A73,'M for Moray - Buckie ot'!A:E,4,FALSE)), VLOOKUP(A73,'M for Moray - Buckie ot'!A:E,4,FALSE), 0)</f>
        <v>0</v>
      </c>
      <c r="BB73">
        <f>IF(ISNUMBER(VLOOKUP(A73,'M for Moray - Forres ot'!A:E,4,FALSE)), VLOOKUP(A73,'M for Moray - Forres ot'!A:E,4,FALSE), 0)</f>
        <v>0</v>
      </c>
      <c r="BC73">
        <f>IF(ISNUMBER(VLOOKUP(A73,'M for Moray - Keith ot'!A:E,4,FALSE)), VLOOKUP(A73,'M for Moray - Keith ot'!A:E,4,FALSE), 0)</f>
        <v>0</v>
      </c>
      <c r="BD73">
        <f>IF(ISNUMBER(VLOOKUP(A73,'M for Moray - Speyside ot'!A:E,4,FALSE)), VLOOKUP(A73,'M for Moray - Speyside ot'!A:E,4,FALSE), 0)</f>
        <v>0</v>
      </c>
      <c r="BE73">
        <f>IF(ISNUMBER(VLOOKUP(A73,'M for Moray - Elgin ot'!A:E,4,FALSE)), VLOOKUP(A73,'M for Moray - Elgin ot'!A:E,4,FALSE), 0)</f>
        <v>0</v>
      </c>
      <c r="BF73">
        <f>IF(ISNUMBER(VLOOKUP(A73,'Banffshire Partnership ot'!A:E,4,FALSE)), VLOOKUP(A73,'Banffshire Partnership ot'!A:E,4,FALSE), 0)</f>
        <v>0</v>
      </c>
      <c r="BI73" t="str">
        <f>IF(ISNUMBER(VLOOKUP(A73,'Huntly A2B service oaout'!A:E,3,FALSE)), VLOOKUP(A73,'Huntly A2B service oaout'!A:E,3,FALSE), VLOOKUP(A73,'Huntly A2B service oaout'!A:E,2,FALSE))</f>
        <v xml:space="preserve"> N/A</v>
      </c>
      <c r="BJ73" t="str">
        <f>IF(ISNUMBER(VLOOKUP(A73,'M for Moray - Buckie oaout'!A:E,3,FALSE)), VLOOKUP(A73,'M for Moray - Buckie oaout'!A:E,3,FALSE), VLOOKUP(A73,'M for Moray - Buckie oaout'!A:E,2,FALSE))</f>
        <v xml:space="preserve"> N/A</v>
      </c>
      <c r="BK73" t="str">
        <f>IF(ISNUMBER(VLOOKUP(A73,'M for Moray - Forres oaout'!A:E,3,FALSE)), VLOOKUP(A73,'M for Moray - Forres oaout'!A:E,3,FALSE), VLOOKUP(A73,'M for Moray - Forres oaout'!A:E,2,FALSE))</f>
        <v xml:space="preserve"> N/A</v>
      </c>
      <c r="BL73" t="str">
        <f>IF(ISNUMBER(VLOOKUP(A73,'M for Moray - Keith oaout'!A:E,3,FALSE)), VLOOKUP(A73,'M for Moray - Keith oaout'!A:E,3,FALSE), VLOOKUP(A73,'M for Moray - Keith oaout'!A:E,2,FALSE))</f>
        <v xml:space="preserve"> N/A</v>
      </c>
      <c r="BM73" t="str">
        <f>IF(ISNUMBER(VLOOKUP(A73,'M for Moray - Speyside oaout'!A:E,3,FALSE)), VLOOKUP(A73,'M for Moray - Speyside oaout'!A:E,3,FALSE), VLOOKUP(A73,'M for Moray - Speyside oaout'!A:E,2,FALSE))</f>
        <v xml:space="preserve"> N/A</v>
      </c>
      <c r="BN73" t="str">
        <f>IF(ISNUMBER(VLOOKUP(A73,'M for Moray - Elgin oaout'!A:E,3,FALSE)), VLOOKUP(A73,'M for Moray - Elgin oaout'!A:E,3,FALSE), VLOOKUP(A73,'M for Moray - Elgin oaout'!A:E,2,FALSE))</f>
        <v xml:space="preserve"> N/A</v>
      </c>
      <c r="BO73" t="str">
        <f>IF(ISNUMBER(VLOOKUP(A73,'Banffshire Partnership oaout'!A:E,3,FALSE)), VLOOKUP(A73,'Banffshire Partnership oaout'!A:E,3,FALSE), VLOOKUP(A73,'Banffshire Partnership oaout'!A:E,2,FALSE))</f>
        <v xml:space="preserve"> N/A</v>
      </c>
      <c r="BQ73" t="str">
        <f>IF(ISNUMBER(VLOOKUP(A73,'Huntly A2B service oawut'!A:E,3,FALSE)), VLOOKUP(A73,'Huntly A2B service oawut'!A:E,3,FALSE), VLOOKUP(A73,'Huntly A2B service oawut'!A:E,2,FALSE))</f>
        <v xml:space="preserve"> N/A</v>
      </c>
      <c r="BR73" t="str">
        <f>IF(ISNUMBER(VLOOKUP(A73,'M for Moray - Buckie oawut'!A:E,3,FALSE)), VLOOKUP(A73,'M for Moray - Buckie oawut'!A:E,3,FALSE), VLOOKUP(A73,'M for Moray - Buckie oawut'!A:E,2,FALSE))</f>
        <v xml:space="preserve"> N/A</v>
      </c>
      <c r="BS73" t="str">
        <f>IF(ISNUMBER(VLOOKUP(A73,'M for Moray - Forres oawut'!A:E,3,FALSE)), VLOOKUP(A73,'M for Moray - Forres oawut'!A:E,3,FALSE), VLOOKUP(A73,'M for Moray - Forres oawut'!A:E,2,FALSE))</f>
        <v xml:space="preserve"> N/A</v>
      </c>
      <c r="BT73" t="str">
        <f>IF(ISNUMBER(VLOOKUP(A73,'M for Moray - Keith oawut'!A:E,3,FALSE)), VLOOKUP(A73,'M for Moray - Keith oawut'!A:E,3,FALSE), VLOOKUP(A73,'M for Moray - Keith oawut'!A:E,2,FALSE))</f>
        <v xml:space="preserve"> N/A</v>
      </c>
      <c r="BU73" t="str">
        <f>IF(ISNUMBER(VLOOKUP(A73,'M for Moray - Speyside oawut'!A:E,3,FALSE)), VLOOKUP(A73,'M for Moray - Speyside oawut'!A:E,3,FALSE), VLOOKUP(A73,'M for Moray - Speyside oawut'!A:E,2,FALSE))</f>
        <v xml:space="preserve"> N/A</v>
      </c>
      <c r="BV73" t="str">
        <f>IF(ISNUMBER(VLOOKUP(A73,'M for Moray - Elgin oawut'!A:E,3,FALSE)), VLOOKUP(A73,'M for Moray - Elgin oawut'!A:E,3,FALSE), VLOOKUP(A73,'M for Moray - Elgin oawut'!A:E,2,FALSE))</f>
        <v xml:space="preserve"> N/A</v>
      </c>
      <c r="BW73">
        <f>IF(ISNUMBER(VLOOKUP(A73,'Banffshire Partnership oawut'!A:E,3,FALSE)), VLOOKUP(A73,'Banffshire Partnership oawut'!A:E,3,FALSE), VLOOKUP(A73,'Banffshire Partnership oawut'!A:E,2,FALSE))</f>
        <v>20.5</v>
      </c>
      <c r="BZ73">
        <f>IF(ISNUMBER(VLOOKUP(A73,'Huntly A2B service ot'!A:E,3,FALSE)), VLOOKUP(A73,'Huntly A2B service ot'!A:E,3,FALSE), VLOOKUP(A73,'Huntly A2B service ot'!A:E,2,FALSE))</f>
        <v>0</v>
      </c>
      <c r="CA73">
        <f>IF(ISNUMBER(VLOOKUP(A73,'M for Moray - Buckie ot'!A:E,3,FALSE)), VLOOKUP(A73,'M for Moray - Buckie ot'!A:E,3,FALSE), VLOOKUP(A73,'M for Moray - Buckie ot'!A:E,2,FALSE))</f>
        <v>0</v>
      </c>
      <c r="CB73">
        <f>IF(ISNUMBER(VLOOKUP(A73,'M for Moray - Forres ot'!A:E,3,FALSE)), VLOOKUP(A73,'M for Moray - Forres ot'!A:E,3,FALSE), VLOOKUP(A73,'M for Moray - Forres ot'!A:E,2,FALSE))</f>
        <v>0</v>
      </c>
      <c r="CC73">
        <f>IF(ISNUMBER(VLOOKUP(A73,'M for Moray - Keith ot'!A:E,3,FALSE)), VLOOKUP(A73,'M for Moray - Keith ot'!A:E,3,FALSE), VLOOKUP(A73,'M for Moray - Keith ot'!A:E,2,FALSE))</f>
        <v>0</v>
      </c>
      <c r="CD73">
        <f>IF(ISNUMBER(VLOOKUP(A73,'M for Moray - Speyside ot'!A:E,3,FALSE)), VLOOKUP(A73,'M for Moray - Speyside ot'!A:E,3,FALSE), VLOOKUP(A73,'M for Moray - Speyside ot'!A:E,2,FALSE))</f>
        <v>0</v>
      </c>
      <c r="CE73">
        <f>IF(ISNUMBER(VLOOKUP(A73,'M for Moray - Elgin ot'!A:E,3,FALSE)), VLOOKUP(A73,'M for Moray - Elgin ot'!A:E,3,FALSE), VLOOKUP(A73,'M for Moray - Elgin ot'!A:E,2,FALSE))</f>
        <v>0</v>
      </c>
      <c r="CF73">
        <f>IF(ISNUMBER(VLOOKUP(A73,'Banffshire Partnership ot'!A:E,3,FALSE)), VLOOKUP(A73,'Banffshire Partnership ot'!A:E,3,FALSE), VLOOKUP(A73,'Banffshire Partnership ot'!A:E,2,FALSE))</f>
        <v>0</v>
      </c>
    </row>
    <row r="74" spans="1:84">
      <c r="A74" t="s">
        <v>332</v>
      </c>
      <c r="B74" t="str">
        <f t="shared" si="67"/>
        <v>Banffshire Partnership</v>
      </c>
      <c r="C74">
        <f t="shared" si="40"/>
        <v>4.2</v>
      </c>
      <c r="D74">
        <f t="shared" si="41"/>
        <v>47.5</v>
      </c>
      <c r="E74">
        <f t="shared" si="42"/>
        <v>0</v>
      </c>
      <c r="F74">
        <f t="shared" si="43"/>
        <v>20.5</v>
      </c>
      <c r="G74" s="18">
        <f t="shared" si="44"/>
        <v>0</v>
      </c>
      <c r="H74">
        <f t="shared" si="51"/>
        <v>0</v>
      </c>
      <c r="I74">
        <v>9.5</v>
      </c>
      <c r="J74">
        <f t="shared" si="52"/>
        <v>19.5</v>
      </c>
      <c r="K74">
        <f t="shared" si="53"/>
        <v>51.7</v>
      </c>
      <c r="L74">
        <f t="shared" si="54"/>
        <v>0</v>
      </c>
      <c r="M74">
        <f t="shared" si="55"/>
        <v>0</v>
      </c>
      <c r="N74">
        <f t="shared" si="56"/>
        <v>0</v>
      </c>
      <c r="O74">
        <f t="shared" si="57"/>
        <v>0</v>
      </c>
      <c r="P74">
        <f t="shared" si="58"/>
        <v>0</v>
      </c>
      <c r="Q74">
        <f t="shared" si="59"/>
        <v>0</v>
      </c>
      <c r="S74">
        <f t="shared" si="60"/>
        <v>1000</v>
      </c>
      <c r="T74">
        <f t="shared" si="61"/>
        <v>1005.3</v>
      </c>
      <c r="U74">
        <f t="shared" si="62"/>
        <v>1005.3</v>
      </c>
      <c r="V74">
        <f t="shared" si="63"/>
        <v>1005.3</v>
      </c>
      <c r="W74">
        <f t="shared" si="64"/>
        <v>1005.3</v>
      </c>
      <c r="X74">
        <f t="shared" si="65"/>
        <v>1005.3</v>
      </c>
      <c r="Y74">
        <f t="shared" si="66"/>
        <v>51.7</v>
      </c>
      <c r="AA74">
        <v>0</v>
      </c>
      <c r="AB74">
        <f t="shared" si="45"/>
        <v>5.3</v>
      </c>
      <c r="AC74">
        <f t="shared" si="46"/>
        <v>5.3</v>
      </c>
      <c r="AD74">
        <f t="shared" si="47"/>
        <v>5.3</v>
      </c>
      <c r="AE74">
        <f t="shared" si="48"/>
        <v>5.3</v>
      </c>
      <c r="AF74">
        <f t="shared" si="49"/>
        <v>5.3</v>
      </c>
      <c r="AG74">
        <f t="shared" si="50"/>
        <v>4.2</v>
      </c>
      <c r="AJ74" t="str">
        <f>IF(ISNUMBER(VLOOKUP(A74,'Huntly A2B service oaout'!A:E,5,FALSE)), VLOOKUP(A74,'Huntly A2B service oaout'!A:E,5,FALSE), VLOOKUP(A74,'Huntly A2B service oaout'!A:E,2,FALSE))</f>
        <v xml:space="preserve"> N/A</v>
      </c>
      <c r="AK74" t="str">
        <f>IF(ISNUMBER(VLOOKUP(A74,'M for Moray - Buckie oaout'!A:E,5,FALSE)), VLOOKUP(A74,'M for Moray - Buckie oaout'!A:E,5,FALSE), VLOOKUP(A74,'M for Moray - Buckie oaout'!A:E,2,FALSE))</f>
        <v xml:space="preserve"> N/A</v>
      </c>
      <c r="AL74" t="str">
        <f>IF(ISNUMBER(VLOOKUP(A74,'M for Moray - Forres oaout'!A:E,5,FALSE)), VLOOKUP(A74,'M for Moray - Forres oaout'!A:E,5,FALSE), VLOOKUP(A74,'M for Moray - Forres oaout'!A:E,2,FALSE))</f>
        <v xml:space="preserve"> N/A</v>
      </c>
      <c r="AM74" t="str">
        <f>IF(ISNUMBER(VLOOKUP(A74,'M for Moray - Keith oaout'!A:E,5,FALSE)), VLOOKUP(A74,'M for Moray - Keith oaout'!A:E,5,FALSE), VLOOKUP(A74,'M for Moray - Keith oaout'!A:E,2,FALSE))</f>
        <v xml:space="preserve"> N/A</v>
      </c>
      <c r="AN74" t="str">
        <f>IF(ISNUMBER(VLOOKUP(A74,'M for Moray - Speyside oaout'!A:E,5,FALSE)), VLOOKUP(A74,'M for Moray - Speyside oaout'!A:E,5,FALSE), VLOOKUP(A74,'M for Moray - Speyside oaout'!A:E,2,FALSE))</f>
        <v xml:space="preserve"> N/A</v>
      </c>
      <c r="AO74" t="str">
        <f>IF(ISNUMBER(VLOOKUP(A74,'M for Moray - Elgin oaout'!A:E,5,FALSE)), VLOOKUP(A74,'M for Moray - Elgin oaout'!A:E,5,FALSE), VLOOKUP(A74,'M for Moray - Elgin oaout'!A:E,2,FALSE))</f>
        <v xml:space="preserve"> N/A</v>
      </c>
      <c r="AP74" t="str">
        <f>IF(ISNUMBER(VLOOKUP(A74,'Banffshire Partnership oaout'!A:E,5,FALSE)), VLOOKUP(A74,'Banffshire Partnership oaout'!A:E,5,FALSE), VLOOKUP(A74,'Banffshire Partnership oaout'!A:E,2,FALSE))</f>
        <v xml:space="preserve"> N/A</v>
      </c>
      <c r="AR74">
        <f>IF(ISNUMBER(VLOOKUP(A74,'Huntly A2B service oawut'!A:E,5,FALSE)), VLOOKUP(A74,'Huntly A2B service oawut'!A:E,5,FALSE), 1000)</f>
        <v>1000</v>
      </c>
      <c r="AS74">
        <f>IF(ISNUMBER(VLOOKUP(A74,'M for Moray - Buckie oawut'!A:E,5,FALSE)), VLOOKUP(A74,'M for Moray - Buckie oawut'!A:E,5,FALSE), 1000)</f>
        <v>1000</v>
      </c>
      <c r="AT74">
        <f>IF(ISNUMBER(VLOOKUP(A74,'M for Moray - Forres oawut'!A:E,5,FALSE)), VLOOKUP(A74,'M for Moray - Forres oawut'!A:E,5,FALSE), 1000)</f>
        <v>1000</v>
      </c>
      <c r="AU74">
        <f>IF(ISNUMBER(VLOOKUP(A74,'M for Moray - Keith oawut'!A:E,5,FALSE)), VLOOKUP(A74,'M for Moray - Keith oawut'!A:E,5,FALSE), 1000)</f>
        <v>1000</v>
      </c>
      <c r="AV74">
        <f>IF(ISNUMBER(VLOOKUP(A74,'M for Moray - Speyside oawut'!A:E,5,FALSE)), VLOOKUP(A74,'M for Moray - Speyside oawut'!A:E,5,FALSE), 1000)</f>
        <v>1000</v>
      </c>
      <c r="AW74">
        <f>IF(ISNUMBER(VLOOKUP(A74,'M for Moray - Elgin oawut'!A:E,5,FALSE)), VLOOKUP(A74,'M for Moray - Elgin oawut'!A:E,5,FALSE), 1000)</f>
        <v>1000</v>
      </c>
      <c r="AX74">
        <f>IF(ISNUMBER(VLOOKUP(A74,'Banffshire Partnership oawut'!A:E,5,FALSE)), VLOOKUP(A74,'Banffshire Partnership oawut'!A:E,5,FALSE), 1000)</f>
        <v>47.5</v>
      </c>
      <c r="AZ74">
        <f>IF(ISNUMBER(VLOOKUP(A74,'Huntly A2B service ot'!A:E,4,FALSE)), VLOOKUP(A74,'Huntly A2B service ot'!A:E,4,FALSE), 0)</f>
        <v>0</v>
      </c>
      <c r="BA74">
        <f>IF(ISNUMBER(VLOOKUP(A74,'M for Moray - Buckie ot'!A:E,4,FALSE)), VLOOKUP(A74,'M for Moray - Buckie ot'!A:E,4,FALSE), 0)</f>
        <v>0</v>
      </c>
      <c r="BB74">
        <f>IF(ISNUMBER(VLOOKUP(A74,'M for Moray - Forres ot'!A:E,4,FALSE)), VLOOKUP(A74,'M for Moray - Forres ot'!A:E,4,FALSE), 0)</f>
        <v>0</v>
      </c>
      <c r="BC74">
        <f>IF(ISNUMBER(VLOOKUP(A74,'M for Moray - Keith ot'!A:E,4,FALSE)), VLOOKUP(A74,'M for Moray - Keith ot'!A:E,4,FALSE), 0)</f>
        <v>0</v>
      </c>
      <c r="BD74">
        <f>IF(ISNUMBER(VLOOKUP(A74,'M for Moray - Speyside ot'!A:E,4,FALSE)), VLOOKUP(A74,'M for Moray - Speyside ot'!A:E,4,FALSE), 0)</f>
        <v>0</v>
      </c>
      <c r="BE74">
        <f>IF(ISNUMBER(VLOOKUP(A74,'M for Moray - Elgin ot'!A:E,4,FALSE)), VLOOKUP(A74,'M for Moray - Elgin ot'!A:E,4,FALSE), 0)</f>
        <v>0</v>
      </c>
      <c r="BF74">
        <f>IF(ISNUMBER(VLOOKUP(A74,'Banffshire Partnership ot'!A:E,4,FALSE)), VLOOKUP(A74,'Banffshire Partnership ot'!A:E,4,FALSE), 0)</f>
        <v>0</v>
      </c>
      <c r="BI74" t="str">
        <f>IF(ISNUMBER(VLOOKUP(A74,'Huntly A2B service oaout'!A:E,3,FALSE)), VLOOKUP(A74,'Huntly A2B service oaout'!A:E,3,FALSE), VLOOKUP(A74,'Huntly A2B service oaout'!A:E,2,FALSE))</f>
        <v xml:space="preserve"> N/A</v>
      </c>
      <c r="BJ74" t="str">
        <f>IF(ISNUMBER(VLOOKUP(A74,'M for Moray - Buckie oaout'!A:E,3,FALSE)), VLOOKUP(A74,'M for Moray - Buckie oaout'!A:E,3,FALSE), VLOOKUP(A74,'M for Moray - Buckie oaout'!A:E,2,FALSE))</f>
        <v xml:space="preserve"> N/A</v>
      </c>
      <c r="BK74" t="str">
        <f>IF(ISNUMBER(VLOOKUP(A74,'M for Moray - Forres oaout'!A:E,3,FALSE)), VLOOKUP(A74,'M for Moray - Forres oaout'!A:E,3,FALSE), VLOOKUP(A74,'M for Moray - Forres oaout'!A:E,2,FALSE))</f>
        <v xml:space="preserve"> N/A</v>
      </c>
      <c r="BL74" t="str">
        <f>IF(ISNUMBER(VLOOKUP(A74,'M for Moray - Keith oaout'!A:E,3,FALSE)), VLOOKUP(A74,'M for Moray - Keith oaout'!A:E,3,FALSE), VLOOKUP(A74,'M for Moray - Keith oaout'!A:E,2,FALSE))</f>
        <v xml:space="preserve"> N/A</v>
      </c>
      <c r="BM74" t="str">
        <f>IF(ISNUMBER(VLOOKUP(A74,'M for Moray - Speyside oaout'!A:E,3,FALSE)), VLOOKUP(A74,'M for Moray - Speyside oaout'!A:E,3,FALSE), VLOOKUP(A74,'M for Moray - Speyside oaout'!A:E,2,FALSE))</f>
        <v xml:space="preserve"> N/A</v>
      </c>
      <c r="BN74" t="str">
        <f>IF(ISNUMBER(VLOOKUP(A74,'M for Moray - Elgin oaout'!A:E,3,FALSE)), VLOOKUP(A74,'M for Moray - Elgin oaout'!A:E,3,FALSE), VLOOKUP(A74,'M for Moray - Elgin oaout'!A:E,2,FALSE))</f>
        <v xml:space="preserve"> N/A</v>
      </c>
      <c r="BO74" t="str">
        <f>IF(ISNUMBER(VLOOKUP(A74,'Banffshire Partnership oaout'!A:E,3,FALSE)), VLOOKUP(A74,'Banffshire Partnership oaout'!A:E,3,FALSE), VLOOKUP(A74,'Banffshire Partnership oaout'!A:E,2,FALSE))</f>
        <v xml:space="preserve"> N/A</v>
      </c>
      <c r="BQ74" t="str">
        <f>IF(ISNUMBER(VLOOKUP(A74,'Huntly A2B service oawut'!A:E,3,FALSE)), VLOOKUP(A74,'Huntly A2B service oawut'!A:E,3,FALSE), VLOOKUP(A74,'Huntly A2B service oawut'!A:E,2,FALSE))</f>
        <v xml:space="preserve"> N/A</v>
      </c>
      <c r="BR74" t="str">
        <f>IF(ISNUMBER(VLOOKUP(A74,'M for Moray - Buckie oawut'!A:E,3,FALSE)), VLOOKUP(A74,'M for Moray - Buckie oawut'!A:E,3,FALSE), VLOOKUP(A74,'M for Moray - Buckie oawut'!A:E,2,FALSE))</f>
        <v xml:space="preserve"> N/A</v>
      </c>
      <c r="BS74" t="str">
        <f>IF(ISNUMBER(VLOOKUP(A74,'M for Moray - Forres oawut'!A:E,3,FALSE)), VLOOKUP(A74,'M for Moray - Forres oawut'!A:E,3,FALSE), VLOOKUP(A74,'M for Moray - Forres oawut'!A:E,2,FALSE))</f>
        <v xml:space="preserve"> N/A</v>
      </c>
      <c r="BT74" t="str">
        <f>IF(ISNUMBER(VLOOKUP(A74,'M for Moray - Keith oawut'!A:E,3,FALSE)), VLOOKUP(A74,'M for Moray - Keith oawut'!A:E,3,FALSE), VLOOKUP(A74,'M for Moray - Keith oawut'!A:E,2,FALSE))</f>
        <v xml:space="preserve"> N/A</v>
      </c>
      <c r="BU74" t="str">
        <f>IF(ISNUMBER(VLOOKUP(A74,'M for Moray - Speyside oawut'!A:E,3,FALSE)), VLOOKUP(A74,'M for Moray - Speyside oawut'!A:E,3,FALSE), VLOOKUP(A74,'M for Moray - Speyside oawut'!A:E,2,FALSE))</f>
        <v xml:space="preserve"> N/A</v>
      </c>
      <c r="BV74" t="str">
        <f>IF(ISNUMBER(VLOOKUP(A74,'M for Moray - Elgin oawut'!A:E,3,FALSE)), VLOOKUP(A74,'M for Moray - Elgin oawut'!A:E,3,FALSE), VLOOKUP(A74,'M for Moray - Elgin oawut'!A:E,2,FALSE))</f>
        <v xml:space="preserve"> N/A</v>
      </c>
      <c r="BW74">
        <f>IF(ISNUMBER(VLOOKUP(A74,'Banffshire Partnership oawut'!A:E,3,FALSE)), VLOOKUP(A74,'Banffshire Partnership oawut'!A:E,3,FALSE), VLOOKUP(A74,'Banffshire Partnership oawut'!A:E,2,FALSE))</f>
        <v>20.5</v>
      </c>
      <c r="BZ74">
        <f>IF(ISNUMBER(VLOOKUP(A74,'Huntly A2B service ot'!A:E,3,FALSE)), VLOOKUP(A74,'Huntly A2B service ot'!A:E,3,FALSE), VLOOKUP(A74,'Huntly A2B service ot'!A:E,2,FALSE))</f>
        <v>0</v>
      </c>
      <c r="CA74">
        <f>IF(ISNUMBER(VLOOKUP(A74,'M for Moray - Buckie ot'!A:E,3,FALSE)), VLOOKUP(A74,'M for Moray - Buckie ot'!A:E,3,FALSE), VLOOKUP(A74,'M for Moray - Buckie ot'!A:E,2,FALSE))</f>
        <v>0</v>
      </c>
      <c r="CB74">
        <f>IF(ISNUMBER(VLOOKUP(A74,'M for Moray - Forres ot'!A:E,3,FALSE)), VLOOKUP(A74,'M for Moray - Forres ot'!A:E,3,FALSE), VLOOKUP(A74,'M for Moray - Forres ot'!A:E,2,FALSE))</f>
        <v>0</v>
      </c>
      <c r="CC74">
        <f>IF(ISNUMBER(VLOOKUP(A74,'M for Moray - Keith ot'!A:E,3,FALSE)), VLOOKUP(A74,'M for Moray - Keith ot'!A:E,3,FALSE), VLOOKUP(A74,'M for Moray - Keith ot'!A:E,2,FALSE))</f>
        <v>0</v>
      </c>
      <c r="CD74">
        <f>IF(ISNUMBER(VLOOKUP(A74,'M for Moray - Speyside ot'!A:E,3,FALSE)), VLOOKUP(A74,'M for Moray - Speyside ot'!A:E,3,FALSE), VLOOKUP(A74,'M for Moray - Speyside ot'!A:E,2,FALSE))</f>
        <v>0</v>
      </c>
      <c r="CE74">
        <f>IF(ISNUMBER(VLOOKUP(A74,'M for Moray - Elgin ot'!A:E,3,FALSE)), VLOOKUP(A74,'M for Moray - Elgin ot'!A:E,3,FALSE), VLOOKUP(A74,'M for Moray - Elgin ot'!A:E,2,FALSE))</f>
        <v>0</v>
      </c>
      <c r="CF74">
        <f>IF(ISNUMBER(VLOOKUP(A74,'Banffshire Partnership ot'!A:E,3,FALSE)), VLOOKUP(A74,'Banffshire Partnership ot'!A:E,3,FALSE), VLOOKUP(A74,'Banffshire Partnership ot'!A:E,2,FALSE))</f>
        <v>0</v>
      </c>
    </row>
    <row r="75" spans="1:84">
      <c r="A75" t="s">
        <v>333</v>
      </c>
      <c r="B75" t="str">
        <f t="shared" si="67"/>
        <v>Banffshire Partnership</v>
      </c>
      <c r="C75">
        <f t="shared" si="40"/>
        <v>4.28</v>
      </c>
      <c r="D75">
        <f t="shared" si="41"/>
        <v>47.5</v>
      </c>
      <c r="E75">
        <f t="shared" si="42"/>
        <v>0</v>
      </c>
      <c r="F75">
        <f t="shared" si="43"/>
        <v>20.5</v>
      </c>
      <c r="G75" s="18">
        <f t="shared" si="44"/>
        <v>0</v>
      </c>
      <c r="H75">
        <f t="shared" si="51"/>
        <v>0</v>
      </c>
      <c r="I75">
        <v>9.9</v>
      </c>
      <c r="J75">
        <f t="shared" si="52"/>
        <v>20.22</v>
      </c>
      <c r="K75">
        <f t="shared" si="53"/>
        <v>51.78</v>
      </c>
      <c r="L75">
        <f t="shared" si="54"/>
        <v>0</v>
      </c>
      <c r="M75">
        <f t="shared" si="55"/>
        <v>0</v>
      </c>
      <c r="N75">
        <f t="shared" si="56"/>
        <v>0</v>
      </c>
      <c r="O75">
        <f t="shared" si="57"/>
        <v>0</v>
      </c>
      <c r="P75">
        <f t="shared" si="58"/>
        <v>0</v>
      </c>
      <c r="Q75">
        <f t="shared" si="59"/>
        <v>0</v>
      </c>
      <c r="S75">
        <f t="shared" si="60"/>
        <v>1000</v>
      </c>
      <c r="T75">
        <f t="shared" si="61"/>
        <v>1005.5</v>
      </c>
      <c r="U75">
        <f t="shared" si="62"/>
        <v>1005.5</v>
      </c>
      <c r="V75">
        <f t="shared" si="63"/>
        <v>1005.5</v>
      </c>
      <c r="W75">
        <f t="shared" si="64"/>
        <v>1005.5</v>
      </c>
      <c r="X75">
        <f t="shared" si="65"/>
        <v>1005.5</v>
      </c>
      <c r="Y75">
        <f t="shared" si="66"/>
        <v>51.78</v>
      </c>
      <c r="AA75">
        <v>0</v>
      </c>
      <c r="AB75">
        <f t="shared" si="45"/>
        <v>5.5</v>
      </c>
      <c r="AC75">
        <f t="shared" si="46"/>
        <v>5.5</v>
      </c>
      <c r="AD75">
        <f t="shared" si="47"/>
        <v>5.5</v>
      </c>
      <c r="AE75">
        <f t="shared" si="48"/>
        <v>5.5</v>
      </c>
      <c r="AF75">
        <f t="shared" si="49"/>
        <v>5.5</v>
      </c>
      <c r="AG75">
        <f t="shared" si="50"/>
        <v>4.28</v>
      </c>
      <c r="AJ75" t="str">
        <f>IF(ISNUMBER(VLOOKUP(A75,'Huntly A2B service oaout'!A:E,5,FALSE)), VLOOKUP(A75,'Huntly A2B service oaout'!A:E,5,FALSE), VLOOKUP(A75,'Huntly A2B service oaout'!A:E,2,FALSE))</f>
        <v xml:space="preserve"> N/A</v>
      </c>
      <c r="AK75" t="str">
        <f>IF(ISNUMBER(VLOOKUP(A75,'M for Moray - Buckie oaout'!A:E,5,FALSE)), VLOOKUP(A75,'M for Moray - Buckie oaout'!A:E,5,FALSE), VLOOKUP(A75,'M for Moray - Buckie oaout'!A:E,2,FALSE))</f>
        <v xml:space="preserve"> N/A</v>
      </c>
      <c r="AL75" t="str">
        <f>IF(ISNUMBER(VLOOKUP(A75,'M for Moray - Forres oaout'!A:E,5,FALSE)), VLOOKUP(A75,'M for Moray - Forres oaout'!A:E,5,FALSE), VLOOKUP(A75,'M for Moray - Forres oaout'!A:E,2,FALSE))</f>
        <v xml:space="preserve"> N/A</v>
      </c>
      <c r="AM75" t="str">
        <f>IF(ISNUMBER(VLOOKUP(A75,'M for Moray - Keith oaout'!A:E,5,FALSE)), VLOOKUP(A75,'M for Moray - Keith oaout'!A:E,5,FALSE), VLOOKUP(A75,'M for Moray - Keith oaout'!A:E,2,FALSE))</f>
        <v xml:space="preserve"> N/A</v>
      </c>
      <c r="AN75" t="str">
        <f>IF(ISNUMBER(VLOOKUP(A75,'M for Moray - Speyside oaout'!A:E,5,FALSE)), VLOOKUP(A75,'M for Moray - Speyside oaout'!A:E,5,FALSE), VLOOKUP(A75,'M for Moray - Speyside oaout'!A:E,2,FALSE))</f>
        <v xml:space="preserve"> N/A</v>
      </c>
      <c r="AO75" t="str">
        <f>IF(ISNUMBER(VLOOKUP(A75,'M for Moray - Elgin oaout'!A:E,5,FALSE)), VLOOKUP(A75,'M for Moray - Elgin oaout'!A:E,5,FALSE), VLOOKUP(A75,'M for Moray - Elgin oaout'!A:E,2,FALSE))</f>
        <v xml:space="preserve"> N/A</v>
      </c>
      <c r="AP75" t="str">
        <f>IF(ISNUMBER(VLOOKUP(A75,'Banffshire Partnership oaout'!A:E,5,FALSE)), VLOOKUP(A75,'Banffshire Partnership oaout'!A:E,5,FALSE), VLOOKUP(A75,'Banffshire Partnership oaout'!A:E,2,FALSE))</f>
        <v xml:space="preserve"> N/A</v>
      </c>
      <c r="AR75">
        <f>IF(ISNUMBER(VLOOKUP(A75,'Huntly A2B service oawut'!A:E,5,FALSE)), VLOOKUP(A75,'Huntly A2B service oawut'!A:E,5,FALSE), 1000)</f>
        <v>1000</v>
      </c>
      <c r="AS75">
        <f>IF(ISNUMBER(VLOOKUP(A75,'M for Moray - Buckie oawut'!A:E,5,FALSE)), VLOOKUP(A75,'M for Moray - Buckie oawut'!A:E,5,FALSE), 1000)</f>
        <v>1000</v>
      </c>
      <c r="AT75">
        <f>IF(ISNUMBER(VLOOKUP(A75,'M for Moray - Forres oawut'!A:E,5,FALSE)), VLOOKUP(A75,'M for Moray - Forres oawut'!A:E,5,FALSE), 1000)</f>
        <v>1000</v>
      </c>
      <c r="AU75">
        <f>IF(ISNUMBER(VLOOKUP(A75,'M for Moray - Keith oawut'!A:E,5,FALSE)), VLOOKUP(A75,'M for Moray - Keith oawut'!A:E,5,FALSE), 1000)</f>
        <v>1000</v>
      </c>
      <c r="AV75">
        <f>IF(ISNUMBER(VLOOKUP(A75,'M for Moray - Speyside oawut'!A:E,5,FALSE)), VLOOKUP(A75,'M for Moray - Speyside oawut'!A:E,5,FALSE), 1000)</f>
        <v>1000</v>
      </c>
      <c r="AW75">
        <f>IF(ISNUMBER(VLOOKUP(A75,'M for Moray - Elgin oawut'!A:E,5,FALSE)), VLOOKUP(A75,'M for Moray - Elgin oawut'!A:E,5,FALSE), 1000)</f>
        <v>1000</v>
      </c>
      <c r="AX75">
        <f>IF(ISNUMBER(VLOOKUP(A75,'Banffshire Partnership oawut'!A:E,5,FALSE)), VLOOKUP(A75,'Banffshire Partnership oawut'!A:E,5,FALSE), 1000)</f>
        <v>47.5</v>
      </c>
      <c r="AZ75">
        <f>IF(ISNUMBER(VLOOKUP(A75,'Huntly A2B service ot'!A:E,4,FALSE)), VLOOKUP(A75,'Huntly A2B service ot'!A:E,4,FALSE), 0)</f>
        <v>0</v>
      </c>
      <c r="BA75">
        <f>IF(ISNUMBER(VLOOKUP(A75,'M for Moray - Buckie ot'!A:E,4,FALSE)), VLOOKUP(A75,'M for Moray - Buckie ot'!A:E,4,FALSE), 0)</f>
        <v>0</v>
      </c>
      <c r="BB75">
        <f>IF(ISNUMBER(VLOOKUP(A75,'M for Moray - Forres ot'!A:E,4,FALSE)), VLOOKUP(A75,'M for Moray - Forres ot'!A:E,4,FALSE), 0)</f>
        <v>0</v>
      </c>
      <c r="BC75">
        <f>IF(ISNUMBER(VLOOKUP(A75,'M for Moray - Keith ot'!A:E,4,FALSE)), VLOOKUP(A75,'M for Moray - Keith ot'!A:E,4,FALSE), 0)</f>
        <v>0</v>
      </c>
      <c r="BD75">
        <f>IF(ISNUMBER(VLOOKUP(A75,'M for Moray - Speyside ot'!A:E,4,FALSE)), VLOOKUP(A75,'M for Moray - Speyside ot'!A:E,4,FALSE), 0)</f>
        <v>0</v>
      </c>
      <c r="BE75">
        <f>IF(ISNUMBER(VLOOKUP(A75,'M for Moray - Elgin ot'!A:E,4,FALSE)), VLOOKUP(A75,'M for Moray - Elgin ot'!A:E,4,FALSE), 0)</f>
        <v>0</v>
      </c>
      <c r="BF75">
        <f>IF(ISNUMBER(VLOOKUP(A75,'Banffshire Partnership ot'!A:E,4,FALSE)), VLOOKUP(A75,'Banffshire Partnership ot'!A:E,4,FALSE), 0)</f>
        <v>0</v>
      </c>
      <c r="BI75" t="str">
        <f>IF(ISNUMBER(VLOOKUP(A75,'Huntly A2B service oaout'!A:E,3,FALSE)), VLOOKUP(A75,'Huntly A2B service oaout'!A:E,3,FALSE), VLOOKUP(A75,'Huntly A2B service oaout'!A:E,2,FALSE))</f>
        <v xml:space="preserve"> N/A</v>
      </c>
      <c r="BJ75" t="str">
        <f>IF(ISNUMBER(VLOOKUP(A75,'M for Moray - Buckie oaout'!A:E,3,FALSE)), VLOOKUP(A75,'M for Moray - Buckie oaout'!A:E,3,FALSE), VLOOKUP(A75,'M for Moray - Buckie oaout'!A:E,2,FALSE))</f>
        <v xml:space="preserve"> N/A</v>
      </c>
      <c r="BK75" t="str">
        <f>IF(ISNUMBER(VLOOKUP(A75,'M for Moray - Forres oaout'!A:E,3,FALSE)), VLOOKUP(A75,'M for Moray - Forres oaout'!A:E,3,FALSE), VLOOKUP(A75,'M for Moray - Forres oaout'!A:E,2,FALSE))</f>
        <v xml:space="preserve"> N/A</v>
      </c>
      <c r="BL75" t="str">
        <f>IF(ISNUMBER(VLOOKUP(A75,'M for Moray - Keith oaout'!A:E,3,FALSE)), VLOOKUP(A75,'M for Moray - Keith oaout'!A:E,3,FALSE), VLOOKUP(A75,'M for Moray - Keith oaout'!A:E,2,FALSE))</f>
        <v xml:space="preserve"> N/A</v>
      </c>
      <c r="BM75" t="str">
        <f>IF(ISNUMBER(VLOOKUP(A75,'M for Moray - Speyside oaout'!A:E,3,FALSE)), VLOOKUP(A75,'M for Moray - Speyside oaout'!A:E,3,FALSE), VLOOKUP(A75,'M for Moray - Speyside oaout'!A:E,2,FALSE))</f>
        <v xml:space="preserve"> N/A</v>
      </c>
      <c r="BN75" t="str">
        <f>IF(ISNUMBER(VLOOKUP(A75,'M for Moray - Elgin oaout'!A:E,3,FALSE)), VLOOKUP(A75,'M for Moray - Elgin oaout'!A:E,3,FALSE), VLOOKUP(A75,'M for Moray - Elgin oaout'!A:E,2,FALSE))</f>
        <v xml:space="preserve"> N/A</v>
      </c>
      <c r="BO75" t="str">
        <f>IF(ISNUMBER(VLOOKUP(A75,'Banffshire Partnership oaout'!A:E,3,FALSE)), VLOOKUP(A75,'Banffshire Partnership oaout'!A:E,3,FALSE), VLOOKUP(A75,'Banffshire Partnership oaout'!A:E,2,FALSE))</f>
        <v xml:space="preserve"> N/A</v>
      </c>
      <c r="BQ75" t="str">
        <f>IF(ISNUMBER(VLOOKUP(A75,'Huntly A2B service oawut'!A:E,3,FALSE)), VLOOKUP(A75,'Huntly A2B service oawut'!A:E,3,FALSE), VLOOKUP(A75,'Huntly A2B service oawut'!A:E,2,FALSE))</f>
        <v xml:space="preserve"> N/A</v>
      </c>
      <c r="BR75" t="str">
        <f>IF(ISNUMBER(VLOOKUP(A75,'M for Moray - Buckie oawut'!A:E,3,FALSE)), VLOOKUP(A75,'M for Moray - Buckie oawut'!A:E,3,FALSE), VLOOKUP(A75,'M for Moray - Buckie oawut'!A:E,2,FALSE))</f>
        <v xml:space="preserve"> N/A</v>
      </c>
      <c r="BS75" t="str">
        <f>IF(ISNUMBER(VLOOKUP(A75,'M for Moray - Forres oawut'!A:E,3,FALSE)), VLOOKUP(A75,'M for Moray - Forres oawut'!A:E,3,FALSE), VLOOKUP(A75,'M for Moray - Forres oawut'!A:E,2,FALSE))</f>
        <v xml:space="preserve"> N/A</v>
      </c>
      <c r="BT75" t="str">
        <f>IF(ISNUMBER(VLOOKUP(A75,'M for Moray - Keith oawut'!A:E,3,FALSE)), VLOOKUP(A75,'M for Moray - Keith oawut'!A:E,3,FALSE), VLOOKUP(A75,'M for Moray - Keith oawut'!A:E,2,FALSE))</f>
        <v xml:space="preserve"> N/A</v>
      </c>
      <c r="BU75" t="str">
        <f>IF(ISNUMBER(VLOOKUP(A75,'M for Moray - Speyside oawut'!A:E,3,FALSE)), VLOOKUP(A75,'M for Moray - Speyside oawut'!A:E,3,FALSE), VLOOKUP(A75,'M for Moray - Speyside oawut'!A:E,2,FALSE))</f>
        <v xml:space="preserve"> N/A</v>
      </c>
      <c r="BV75" t="str">
        <f>IF(ISNUMBER(VLOOKUP(A75,'M for Moray - Elgin oawut'!A:E,3,FALSE)), VLOOKUP(A75,'M for Moray - Elgin oawut'!A:E,3,FALSE), VLOOKUP(A75,'M for Moray - Elgin oawut'!A:E,2,FALSE))</f>
        <v xml:space="preserve"> N/A</v>
      </c>
      <c r="BW75">
        <f>IF(ISNUMBER(VLOOKUP(A75,'Banffshire Partnership oawut'!A:E,3,FALSE)), VLOOKUP(A75,'Banffshire Partnership oawut'!A:E,3,FALSE), VLOOKUP(A75,'Banffshire Partnership oawut'!A:E,2,FALSE))</f>
        <v>20.5</v>
      </c>
      <c r="BZ75">
        <f>IF(ISNUMBER(VLOOKUP(A75,'Huntly A2B service ot'!A:E,3,FALSE)), VLOOKUP(A75,'Huntly A2B service ot'!A:E,3,FALSE), VLOOKUP(A75,'Huntly A2B service ot'!A:E,2,FALSE))</f>
        <v>0</v>
      </c>
      <c r="CA75">
        <f>IF(ISNUMBER(VLOOKUP(A75,'M for Moray - Buckie ot'!A:E,3,FALSE)), VLOOKUP(A75,'M for Moray - Buckie ot'!A:E,3,FALSE), VLOOKUP(A75,'M for Moray - Buckie ot'!A:E,2,FALSE))</f>
        <v>0</v>
      </c>
      <c r="CB75">
        <f>IF(ISNUMBER(VLOOKUP(A75,'M for Moray - Forres ot'!A:E,3,FALSE)), VLOOKUP(A75,'M for Moray - Forres ot'!A:E,3,FALSE), VLOOKUP(A75,'M for Moray - Forres ot'!A:E,2,FALSE))</f>
        <v>0</v>
      </c>
      <c r="CC75">
        <f>IF(ISNUMBER(VLOOKUP(A75,'M for Moray - Keith ot'!A:E,3,FALSE)), VLOOKUP(A75,'M for Moray - Keith ot'!A:E,3,FALSE), VLOOKUP(A75,'M for Moray - Keith ot'!A:E,2,FALSE))</f>
        <v>0</v>
      </c>
      <c r="CD75">
        <f>IF(ISNUMBER(VLOOKUP(A75,'M for Moray - Speyside ot'!A:E,3,FALSE)), VLOOKUP(A75,'M for Moray - Speyside ot'!A:E,3,FALSE), VLOOKUP(A75,'M for Moray - Speyside ot'!A:E,2,FALSE))</f>
        <v>0</v>
      </c>
      <c r="CE75">
        <f>IF(ISNUMBER(VLOOKUP(A75,'M for Moray - Elgin ot'!A:E,3,FALSE)), VLOOKUP(A75,'M for Moray - Elgin ot'!A:E,3,FALSE), VLOOKUP(A75,'M for Moray - Elgin ot'!A:E,2,FALSE))</f>
        <v>0</v>
      </c>
      <c r="CF75">
        <f>IF(ISNUMBER(VLOOKUP(A75,'Banffshire Partnership ot'!A:E,3,FALSE)), VLOOKUP(A75,'Banffshire Partnership ot'!A:E,3,FALSE), VLOOKUP(A75,'Banffshire Partnership ot'!A:E,2,FALSE))</f>
        <v>0</v>
      </c>
    </row>
    <row r="76" spans="1:84">
      <c r="A76" t="s">
        <v>334</v>
      </c>
      <c r="B76" t="str">
        <f t="shared" si="67"/>
        <v>M for Moray - Elgin service</v>
      </c>
      <c r="C76">
        <f t="shared" si="40"/>
        <v>3.5</v>
      </c>
      <c r="D76">
        <f t="shared" si="41"/>
        <v>0</v>
      </c>
      <c r="E76">
        <f t="shared" si="42"/>
        <v>4.5</v>
      </c>
      <c r="F76">
        <f t="shared" si="43"/>
        <v>0</v>
      </c>
      <c r="G76" s="18">
        <f t="shared" si="44"/>
        <v>0.5</v>
      </c>
      <c r="H76">
        <f t="shared" si="51"/>
        <v>0</v>
      </c>
      <c r="I76">
        <v>5.9</v>
      </c>
      <c r="J76">
        <f t="shared" si="52"/>
        <v>13.020000000000001</v>
      </c>
      <c r="K76">
        <f t="shared" si="53"/>
        <v>8</v>
      </c>
      <c r="L76">
        <f t="shared" si="54"/>
        <v>1</v>
      </c>
      <c r="M76">
        <f t="shared" si="55"/>
        <v>1</v>
      </c>
      <c r="N76">
        <f t="shared" si="56"/>
        <v>5.0200000000000014</v>
      </c>
      <c r="O76">
        <f t="shared" si="57"/>
        <v>5.0200000000000014</v>
      </c>
      <c r="P76">
        <f t="shared" si="58"/>
        <v>4.5</v>
      </c>
      <c r="Q76">
        <f t="shared" si="59"/>
        <v>4.5</v>
      </c>
      <c r="S76">
        <f t="shared" si="60"/>
        <v>32.5</v>
      </c>
      <c r="T76">
        <f t="shared" si="61"/>
        <v>22</v>
      </c>
      <c r="U76">
        <f t="shared" si="62"/>
        <v>23</v>
      </c>
      <c r="V76">
        <f t="shared" si="63"/>
        <v>23</v>
      </c>
      <c r="W76">
        <f t="shared" si="64"/>
        <v>23</v>
      </c>
      <c r="X76">
        <f t="shared" si="65"/>
        <v>8</v>
      </c>
      <c r="Y76">
        <f t="shared" si="66"/>
        <v>55.48</v>
      </c>
      <c r="AA76">
        <v>0</v>
      </c>
      <c r="AB76">
        <f t="shared" si="45"/>
        <v>3.5</v>
      </c>
      <c r="AC76">
        <f t="shared" si="46"/>
        <v>3.5</v>
      </c>
      <c r="AD76">
        <f t="shared" si="47"/>
        <v>3.5</v>
      </c>
      <c r="AE76">
        <f t="shared" si="48"/>
        <v>3.5</v>
      </c>
      <c r="AF76">
        <f t="shared" si="49"/>
        <v>3.5</v>
      </c>
      <c r="AG76">
        <f t="shared" si="50"/>
        <v>3.48</v>
      </c>
      <c r="AJ76">
        <f>IF(ISNUMBER(VLOOKUP(A76,'Huntly A2B service oaout'!A:E,5,FALSE)), VLOOKUP(A76,'Huntly A2B service oaout'!A:E,5,FALSE), VLOOKUP(A76,'Huntly A2B service oaout'!A:E,2,FALSE))</f>
        <v>28</v>
      </c>
      <c r="AK76">
        <f>IF(ISNUMBER(VLOOKUP(A76,'M for Moray - Buckie oaout'!A:E,5,FALSE)), VLOOKUP(A76,'M for Moray - Buckie oaout'!A:E,5,FALSE), VLOOKUP(A76,'M for Moray - Buckie oaout'!A:E,2,FALSE))</f>
        <v>14</v>
      </c>
      <c r="AL76">
        <f>IF(ISNUMBER(VLOOKUP(A76,'M for Moray - Forres oaout'!A:E,5,FALSE)), VLOOKUP(A76,'M for Moray - Forres oaout'!A:E,5,FALSE), VLOOKUP(A76,'M for Moray - Forres oaout'!A:E,2,FALSE))</f>
        <v>15</v>
      </c>
      <c r="AM76">
        <f>IF(ISNUMBER(VLOOKUP(A76,'M for Moray - Keith oaout'!A:E,5,FALSE)), VLOOKUP(A76,'M for Moray - Keith oaout'!A:E,5,FALSE), VLOOKUP(A76,'M for Moray - Keith oaout'!A:E,2,FALSE))</f>
        <v>15</v>
      </c>
      <c r="AN76">
        <f>IF(ISNUMBER(VLOOKUP(A76,'M for Moray - Speyside oaout'!A:E,5,FALSE)), VLOOKUP(A76,'M for Moray - Speyside oaout'!A:E,5,FALSE), VLOOKUP(A76,'M for Moray - Speyside oaout'!A:E,2,FALSE))</f>
        <v>15</v>
      </c>
      <c r="AO76">
        <v>0</v>
      </c>
      <c r="AP76" t="str">
        <f>IF(ISNUMBER(VLOOKUP(A76,'Banffshire Partnership oaout'!A:E,5,FALSE)), VLOOKUP(A76,'Banffshire Partnership oaout'!A:E,5,FALSE), VLOOKUP(A76,'Banffshire Partnership oaout'!A:E,2,FALSE))</f>
        <v xml:space="preserve"> N/A</v>
      </c>
      <c r="AR76">
        <f>IF(ISNUMBER(VLOOKUP(A76,'Huntly A2B service oawut'!A:E,5,FALSE)), VLOOKUP(A76,'Huntly A2B service oawut'!A:E,5,FALSE), 1000)</f>
        <v>1000</v>
      </c>
      <c r="AS76">
        <f>IF(ISNUMBER(VLOOKUP(A76,'M for Moray - Buckie oawut'!A:E,5,FALSE)), VLOOKUP(A76,'M for Moray - Buckie oawut'!A:E,5,FALSE), 1000)</f>
        <v>1000</v>
      </c>
      <c r="AT76">
        <f>IF(ISNUMBER(VLOOKUP(A76,'M for Moray - Forres oawut'!A:E,5,FALSE)), VLOOKUP(A76,'M for Moray - Forres oawut'!A:E,5,FALSE), 1000)</f>
        <v>1000</v>
      </c>
      <c r="AU76">
        <f>IF(ISNUMBER(VLOOKUP(A76,'M for Moray - Keith oawut'!A:E,5,FALSE)), VLOOKUP(A76,'M for Moray - Keith oawut'!A:E,5,FALSE), 1000)</f>
        <v>1000</v>
      </c>
      <c r="AV76">
        <f>IF(ISNUMBER(VLOOKUP(A76,'M for Moray - Speyside oawut'!A:E,5,FALSE)), VLOOKUP(A76,'M for Moray - Speyside oawut'!A:E,5,FALSE), 1000)</f>
        <v>1000</v>
      </c>
      <c r="AW76">
        <f>IF(ISNUMBER(VLOOKUP(A76,'M for Moray - Elgin oawut'!A:E,5,FALSE)), VLOOKUP(A76,'M for Moray - Elgin oawut'!A:E,5,FALSE), 1000)</f>
        <v>1000</v>
      </c>
      <c r="AX76">
        <f>IF(ISNUMBER(VLOOKUP(A76,'Banffshire Partnership oawut'!A:E,5,FALSE)), VLOOKUP(A76,'Banffshire Partnership oawut'!A:E,5,FALSE), 1000)</f>
        <v>52</v>
      </c>
      <c r="AZ76">
        <f>IF(ISNUMBER(VLOOKUP(A76,'Huntly A2B service ot'!A:E,4,FALSE)), VLOOKUP(A76,'Huntly A2B service ot'!A:E,4,FALSE), 0)</f>
        <v>4.5</v>
      </c>
      <c r="BA76">
        <f>IF(ISNUMBER(VLOOKUP(A76,'M for Moray - Buckie ot'!A:E,4,FALSE)), VLOOKUP(A76,'M for Moray - Buckie ot'!A:E,4,FALSE), 0)</f>
        <v>4.5</v>
      </c>
      <c r="BB76">
        <f>IF(ISNUMBER(VLOOKUP(A76,'M for Moray - Forres ot'!A:E,4,FALSE)), VLOOKUP(A76,'M for Moray - Forres ot'!A:E,4,FALSE), 0)</f>
        <v>4.5</v>
      </c>
      <c r="BC76">
        <f>IF(ISNUMBER(VLOOKUP(A76,'M for Moray - Keith ot'!A:E,4,FALSE)), VLOOKUP(A76,'M for Moray - Keith ot'!A:E,4,FALSE), 0)</f>
        <v>4.5</v>
      </c>
      <c r="BD76">
        <f>IF(ISNUMBER(VLOOKUP(A76,'M for Moray - Speyside ot'!A:E,4,FALSE)), VLOOKUP(A76,'M for Moray - Speyside ot'!A:E,4,FALSE), 0)</f>
        <v>4.5</v>
      </c>
      <c r="BE76">
        <f>IF(ISNUMBER(VLOOKUP(A76,'M for Moray - Elgin ot'!A:E,4,FALSE)), VLOOKUP(A76,'M for Moray - Elgin ot'!A:E,4,FALSE), 0)</f>
        <v>4.5</v>
      </c>
      <c r="BF76">
        <f>IF(ISNUMBER(VLOOKUP(A76,'Banffshire Partnership ot'!A:E,4,FALSE)), VLOOKUP(A76,'Banffshire Partnership ot'!A:E,4,FALSE), 0)</f>
        <v>0</v>
      </c>
      <c r="BI76">
        <f>IF(ISNUMBER(VLOOKUP(A76,'Huntly A2B service oaout'!A:E,3,FALSE)), VLOOKUP(A76,'Huntly A2B service oaout'!A:E,3,FALSE), VLOOKUP(A76,'Huntly A2B service oaout'!A:E,2,FALSE))</f>
        <v>15.5</v>
      </c>
      <c r="BJ76">
        <f>IF(ISNUMBER(VLOOKUP(A76,'M for Moray - Buckie oaout'!A:E,3,FALSE)), VLOOKUP(A76,'M for Moray - Buckie oaout'!A:E,3,FALSE), VLOOKUP(A76,'M for Moray - Buckie oaout'!A:E,2,FALSE))</f>
        <v>8.9</v>
      </c>
      <c r="BK76">
        <f>IF(ISNUMBER(VLOOKUP(A76,'M for Moray - Forres oaout'!A:E,3,FALSE)), VLOOKUP(A76,'M for Moray - Forres oaout'!A:E,3,FALSE), VLOOKUP(A76,'M for Moray - Forres oaout'!A:E,2,FALSE))</f>
        <v>9</v>
      </c>
      <c r="BL76">
        <f>IF(ISNUMBER(VLOOKUP(A76,'M for Moray - Keith oaout'!A:E,3,FALSE)), VLOOKUP(A76,'M for Moray - Keith oaout'!A:E,3,FALSE), VLOOKUP(A76,'M for Moray - Keith oaout'!A:E,2,FALSE))</f>
        <v>9.3000000000000007</v>
      </c>
      <c r="BM76">
        <f>IF(ISNUMBER(VLOOKUP(A76,'M for Moray - Speyside oaout'!A:E,3,FALSE)), VLOOKUP(A76,'M for Moray - Speyside oaout'!A:E,3,FALSE), VLOOKUP(A76,'M for Moray - Speyside oaout'!A:E,2,FALSE))</f>
        <v>7.1</v>
      </c>
      <c r="BN76">
        <v>0</v>
      </c>
      <c r="BO76" t="str">
        <f>IF(ISNUMBER(VLOOKUP(A76,'Banffshire Partnership oaout'!A:E,3,FALSE)), VLOOKUP(A76,'Banffshire Partnership oaout'!A:E,3,FALSE), VLOOKUP(A76,'Banffshire Partnership oaout'!A:E,2,FALSE))</f>
        <v xml:space="preserve"> N/A</v>
      </c>
      <c r="BQ76" t="str">
        <f>IF(ISNUMBER(VLOOKUP(A76,'Huntly A2B service oawut'!A:E,3,FALSE)), VLOOKUP(A76,'Huntly A2B service oawut'!A:E,3,FALSE), VLOOKUP(A76,'Huntly A2B service oawut'!A:E,2,FALSE))</f>
        <v xml:space="preserve"> N/A</v>
      </c>
      <c r="BR76" t="str">
        <f>IF(ISNUMBER(VLOOKUP(A76,'M for Moray - Buckie oawut'!A:E,3,FALSE)), VLOOKUP(A76,'M for Moray - Buckie oawut'!A:E,3,FALSE), VLOOKUP(A76,'M for Moray - Buckie oawut'!A:E,2,FALSE))</f>
        <v xml:space="preserve"> N/A</v>
      </c>
      <c r="BS76" t="str">
        <f>IF(ISNUMBER(VLOOKUP(A76,'M for Moray - Forres oawut'!A:E,3,FALSE)), VLOOKUP(A76,'M for Moray - Forres oawut'!A:E,3,FALSE), VLOOKUP(A76,'M for Moray - Forres oawut'!A:E,2,FALSE))</f>
        <v xml:space="preserve"> N/A</v>
      </c>
      <c r="BT76" t="str">
        <f>IF(ISNUMBER(VLOOKUP(A76,'M for Moray - Keith oawut'!A:E,3,FALSE)), VLOOKUP(A76,'M for Moray - Keith oawut'!A:E,3,FALSE), VLOOKUP(A76,'M for Moray - Keith oawut'!A:E,2,FALSE))</f>
        <v xml:space="preserve"> N/A</v>
      </c>
      <c r="BU76" t="str">
        <f>IF(ISNUMBER(VLOOKUP(A76,'M for Moray - Speyside oawut'!A:E,3,FALSE)), VLOOKUP(A76,'M for Moray - Speyside oawut'!A:E,3,FALSE), VLOOKUP(A76,'M for Moray - Speyside oawut'!A:E,2,FALSE))</f>
        <v xml:space="preserve"> N/A</v>
      </c>
      <c r="BV76" t="str">
        <f>IF(ISNUMBER(VLOOKUP(A76,'M for Moray - Elgin oawut'!A:E,3,FALSE)), VLOOKUP(A76,'M for Moray - Elgin oawut'!A:E,3,FALSE), VLOOKUP(A76,'M for Moray - Elgin oawut'!A:E,2,FALSE))</f>
        <v xml:space="preserve"> N/A</v>
      </c>
      <c r="BW76">
        <f>IF(ISNUMBER(VLOOKUP(A76,'Banffshire Partnership oawut'!A:E,3,FALSE)), VLOOKUP(A76,'Banffshire Partnership oawut'!A:E,3,FALSE), VLOOKUP(A76,'Banffshire Partnership oawut'!A:E,2,FALSE))</f>
        <v>20.5</v>
      </c>
      <c r="BZ76">
        <f>IF(ISNUMBER(VLOOKUP(A76,'Huntly A2B service ot'!A:E,3,FALSE)), VLOOKUP(A76,'Huntly A2B service ot'!A:E,3,FALSE), VLOOKUP(A76,'Huntly A2B service ot'!A:E,2,FALSE))</f>
        <v>30</v>
      </c>
      <c r="CA76">
        <f>IF(ISNUMBER(VLOOKUP(A76,'M for Moray - Buckie ot'!A:E,3,FALSE)), VLOOKUP(A76,'M for Moray - Buckie ot'!A:E,3,FALSE), VLOOKUP(A76,'M for Moray - Buckie ot'!A:E,2,FALSE))</f>
        <v>30</v>
      </c>
      <c r="CB76">
        <f>IF(ISNUMBER(VLOOKUP(A76,'M for Moray - Forres ot'!A:E,3,FALSE)), VLOOKUP(A76,'M for Moray - Forres ot'!A:E,3,FALSE), VLOOKUP(A76,'M for Moray - Forres ot'!A:E,2,FALSE))</f>
        <v>30</v>
      </c>
      <c r="CC76">
        <f>IF(ISNUMBER(VLOOKUP(A76,'M for Moray - Keith ot'!A:E,3,FALSE)), VLOOKUP(A76,'M for Moray - Keith ot'!A:E,3,FALSE), VLOOKUP(A76,'M for Moray - Keith ot'!A:E,2,FALSE))</f>
        <v>30</v>
      </c>
      <c r="CD76">
        <f>IF(ISNUMBER(VLOOKUP(A76,'M for Moray - Speyside ot'!A:E,3,FALSE)), VLOOKUP(A76,'M for Moray - Speyside ot'!A:E,3,FALSE), VLOOKUP(A76,'M for Moray - Speyside ot'!A:E,2,FALSE))</f>
        <v>30</v>
      </c>
      <c r="CE76">
        <f>IF(ISNUMBER(VLOOKUP(A76,'M for Moray - Elgin ot'!A:E,3,FALSE)), VLOOKUP(A76,'M for Moray - Elgin ot'!A:E,3,FALSE), VLOOKUP(A76,'M for Moray - Elgin ot'!A:E,2,FALSE))</f>
        <v>30</v>
      </c>
      <c r="CF76">
        <f>IF(ISNUMBER(VLOOKUP(A76,'Banffshire Partnership ot'!A:E,3,FALSE)), VLOOKUP(A76,'Banffshire Partnership ot'!A:E,3,FALSE), VLOOKUP(A76,'Banffshire Partnership ot'!A:E,2,FALSE))</f>
        <v>0</v>
      </c>
    </row>
    <row r="77" spans="1:84">
      <c r="A77" t="s">
        <v>335</v>
      </c>
      <c r="B77" t="str">
        <f t="shared" si="67"/>
        <v>M for Moray - Elgin service</v>
      </c>
      <c r="C77">
        <f t="shared" si="40"/>
        <v>7.1</v>
      </c>
      <c r="D77">
        <f t="shared" si="41"/>
        <v>6</v>
      </c>
      <c r="E77">
        <f t="shared" si="42"/>
        <v>4.5</v>
      </c>
      <c r="F77">
        <f t="shared" si="43"/>
        <v>5.3</v>
      </c>
      <c r="G77" s="18">
        <f t="shared" si="44"/>
        <v>0.5</v>
      </c>
      <c r="H77">
        <f t="shared" si="51"/>
        <v>10.6</v>
      </c>
      <c r="I77">
        <v>14.8</v>
      </c>
      <c r="J77">
        <f t="shared" si="52"/>
        <v>29.04</v>
      </c>
      <c r="K77">
        <f t="shared" si="53"/>
        <v>17.600000000000001</v>
      </c>
      <c r="L77">
        <f t="shared" si="54"/>
        <v>1</v>
      </c>
      <c r="M77">
        <f t="shared" si="55"/>
        <v>1</v>
      </c>
      <c r="N77">
        <f t="shared" si="56"/>
        <v>11.439999999999998</v>
      </c>
      <c r="O77">
        <f t="shared" si="57"/>
        <v>11.439999999999998</v>
      </c>
      <c r="P77">
        <f t="shared" si="58"/>
        <v>10.5</v>
      </c>
      <c r="Q77">
        <f t="shared" si="59"/>
        <v>10.5</v>
      </c>
      <c r="S77">
        <f t="shared" si="60"/>
        <v>30.5</v>
      </c>
      <c r="T77">
        <f t="shared" si="61"/>
        <v>1007.1</v>
      </c>
      <c r="U77">
        <f t="shared" si="62"/>
        <v>33.6</v>
      </c>
      <c r="V77">
        <f t="shared" si="63"/>
        <v>26.6</v>
      </c>
      <c r="W77">
        <f t="shared" si="64"/>
        <v>28.6</v>
      </c>
      <c r="X77">
        <f t="shared" si="65"/>
        <v>17.600000000000001</v>
      </c>
      <c r="Y77">
        <f t="shared" si="66"/>
        <v>47.01</v>
      </c>
      <c r="AA77">
        <v>0</v>
      </c>
      <c r="AB77">
        <f t="shared" si="45"/>
        <v>7.1</v>
      </c>
      <c r="AC77">
        <f t="shared" si="46"/>
        <v>7.1</v>
      </c>
      <c r="AD77">
        <f t="shared" si="47"/>
        <v>7.1</v>
      </c>
      <c r="AE77">
        <f t="shared" si="48"/>
        <v>7.1</v>
      </c>
      <c r="AF77">
        <f t="shared" si="49"/>
        <v>7.1</v>
      </c>
      <c r="AG77">
        <f t="shared" si="50"/>
        <v>5.26</v>
      </c>
      <c r="AJ77">
        <f>IF(ISNUMBER(VLOOKUP(A77,'Huntly A2B service oaout'!A:E,5,FALSE)), VLOOKUP(A77,'Huntly A2B service oaout'!A:E,5,FALSE), VLOOKUP(A77,'Huntly A2B service oaout'!A:E,2,FALSE))</f>
        <v>26</v>
      </c>
      <c r="AK77" t="str">
        <f>IF(ISNUMBER(VLOOKUP(A77,'M for Moray - Buckie oaout'!A:E,5,FALSE)), VLOOKUP(A77,'M for Moray - Buckie oaout'!A:E,5,FALSE), VLOOKUP(A77,'M for Moray - Buckie oaout'!A:E,2,FALSE))</f>
        <v xml:space="preserve"> not possible</v>
      </c>
      <c r="AL77">
        <f>IF(ISNUMBER(VLOOKUP(A77,'M for Moray - Forres oaout'!A:E,5,FALSE)), VLOOKUP(A77,'M for Moray - Forres oaout'!A:E,5,FALSE), VLOOKUP(A77,'M for Moray - Forres oaout'!A:E,2,FALSE))</f>
        <v>22</v>
      </c>
      <c r="AM77">
        <f>IF(ISNUMBER(VLOOKUP(A77,'M for Moray - Keith oaout'!A:E,5,FALSE)), VLOOKUP(A77,'M for Moray - Keith oaout'!A:E,5,FALSE), VLOOKUP(A77,'M for Moray - Keith oaout'!A:E,2,FALSE))</f>
        <v>15</v>
      </c>
      <c r="AN77">
        <f>IF(ISNUMBER(VLOOKUP(A77,'M for Moray - Speyside oaout'!A:E,5,FALSE)), VLOOKUP(A77,'M for Moray - Speyside oaout'!A:E,5,FALSE), VLOOKUP(A77,'M for Moray - Speyside oaout'!A:E,2,FALSE))</f>
        <v>17</v>
      </c>
      <c r="AO77">
        <f>IF(ISNUMBER(VLOOKUP(A77,'M for Moray - Elgin oaout'!A:E,5,FALSE)), VLOOKUP(A77,'M for Moray - Elgin oaout'!A:E,5,FALSE), VLOOKUP(A77,'M for Moray - Elgin oaout'!A:E,2,FALSE))</f>
        <v>6</v>
      </c>
      <c r="AP77" t="str">
        <f>IF(ISNUMBER(VLOOKUP(A77,'Banffshire Partnership oaout'!A:E,5,FALSE)), VLOOKUP(A77,'Banffshire Partnership oaout'!A:E,5,FALSE), VLOOKUP(A77,'Banffshire Partnership oaout'!A:E,2,FALSE))</f>
        <v xml:space="preserve"> N/A</v>
      </c>
      <c r="AR77">
        <f>IF(ISNUMBER(VLOOKUP(A77,'Huntly A2B service oawut'!A:E,5,FALSE)), VLOOKUP(A77,'Huntly A2B service oawut'!A:E,5,FALSE), 1000)</f>
        <v>1000</v>
      </c>
      <c r="AS77">
        <f>IF(ISNUMBER(VLOOKUP(A77,'M for Moray - Buckie oawut'!A:E,5,FALSE)), VLOOKUP(A77,'M for Moray - Buckie oawut'!A:E,5,FALSE), 1000)</f>
        <v>1000</v>
      </c>
      <c r="AT77">
        <f>IF(ISNUMBER(VLOOKUP(A77,'M for Moray - Forres oawut'!A:E,5,FALSE)), VLOOKUP(A77,'M for Moray - Forres oawut'!A:E,5,FALSE), 1000)</f>
        <v>1000</v>
      </c>
      <c r="AU77">
        <f>IF(ISNUMBER(VLOOKUP(A77,'M for Moray - Keith oawut'!A:E,5,FALSE)), VLOOKUP(A77,'M for Moray - Keith oawut'!A:E,5,FALSE), 1000)</f>
        <v>1000</v>
      </c>
      <c r="AV77">
        <f>IF(ISNUMBER(VLOOKUP(A77,'M for Moray - Speyside oawut'!A:E,5,FALSE)), VLOOKUP(A77,'M for Moray - Speyside oawut'!A:E,5,FALSE), 1000)</f>
        <v>1000</v>
      </c>
      <c r="AW77">
        <f>IF(ISNUMBER(VLOOKUP(A77,'M for Moray - Elgin oawut'!A:E,5,FALSE)), VLOOKUP(A77,'M for Moray - Elgin oawut'!A:E,5,FALSE), 1000)</f>
        <v>1000</v>
      </c>
      <c r="AX77">
        <f>IF(ISNUMBER(VLOOKUP(A77,'Banffshire Partnership oawut'!A:E,5,FALSE)), VLOOKUP(A77,'Banffshire Partnership oawut'!A:E,5,FALSE), 1000)</f>
        <v>41.75</v>
      </c>
      <c r="AZ77">
        <f>IF(ISNUMBER(VLOOKUP(A77,'Huntly A2B service ot'!A:E,4,FALSE)), VLOOKUP(A77,'Huntly A2B service ot'!A:E,4,FALSE), 0)</f>
        <v>4.5</v>
      </c>
      <c r="BA77">
        <f>IF(ISNUMBER(VLOOKUP(A77,'M for Moray - Buckie ot'!A:E,4,FALSE)), VLOOKUP(A77,'M for Moray - Buckie ot'!A:E,4,FALSE), 0)</f>
        <v>0</v>
      </c>
      <c r="BB77">
        <f>IF(ISNUMBER(VLOOKUP(A77,'M for Moray - Forres ot'!A:E,4,FALSE)), VLOOKUP(A77,'M for Moray - Forres ot'!A:E,4,FALSE), 0)</f>
        <v>4.5</v>
      </c>
      <c r="BC77">
        <f>IF(ISNUMBER(VLOOKUP(A77,'M for Moray - Keith ot'!A:E,4,FALSE)), VLOOKUP(A77,'M for Moray - Keith ot'!A:E,4,FALSE), 0)</f>
        <v>4.5</v>
      </c>
      <c r="BD77">
        <f>IF(ISNUMBER(VLOOKUP(A77,'M for Moray - Speyside ot'!A:E,4,FALSE)), VLOOKUP(A77,'M for Moray - Speyside ot'!A:E,4,FALSE), 0)</f>
        <v>4.5</v>
      </c>
      <c r="BE77">
        <f>IF(ISNUMBER(VLOOKUP(A77,'M for Moray - Elgin ot'!A:E,4,FALSE)), VLOOKUP(A77,'M for Moray - Elgin ot'!A:E,4,FALSE), 0)</f>
        <v>4.5</v>
      </c>
      <c r="BF77">
        <f>IF(ISNUMBER(VLOOKUP(A77,'Banffshire Partnership ot'!A:E,4,FALSE)), VLOOKUP(A77,'Banffshire Partnership ot'!A:E,4,FALSE), 0)</f>
        <v>0</v>
      </c>
      <c r="BI77">
        <f>IF(ISNUMBER(VLOOKUP(A77,'Huntly A2B service oaout'!A:E,3,FALSE)), VLOOKUP(A77,'Huntly A2B service oaout'!A:E,3,FALSE), VLOOKUP(A77,'Huntly A2B service oaout'!A:E,2,FALSE))</f>
        <v>15.5</v>
      </c>
      <c r="BJ77" t="str">
        <f>IF(ISNUMBER(VLOOKUP(A77,'M for Moray - Buckie oaout'!A:E,3,FALSE)), VLOOKUP(A77,'M for Moray - Buckie oaout'!A:E,3,FALSE), VLOOKUP(A77,'M for Moray - Buckie oaout'!A:E,2,FALSE))</f>
        <v xml:space="preserve"> not possible</v>
      </c>
      <c r="BK77">
        <f>IF(ISNUMBER(VLOOKUP(A77,'M for Moray - Forres oaout'!A:E,3,FALSE)), VLOOKUP(A77,'M for Moray - Forres oaout'!A:E,3,FALSE), VLOOKUP(A77,'M for Moray - Forres oaout'!A:E,2,FALSE))</f>
        <v>16.3</v>
      </c>
      <c r="BL77">
        <f>IF(ISNUMBER(VLOOKUP(A77,'M for Moray - Keith oaout'!A:E,3,FALSE)), VLOOKUP(A77,'M for Moray - Keith oaout'!A:E,3,FALSE), VLOOKUP(A77,'M for Moray - Keith oaout'!A:E,2,FALSE))</f>
        <v>9.3000000000000007</v>
      </c>
      <c r="BM77">
        <f>IF(ISNUMBER(VLOOKUP(A77,'M for Moray - Speyside oaout'!A:E,3,FALSE)), VLOOKUP(A77,'M for Moray - Speyside oaout'!A:E,3,FALSE), VLOOKUP(A77,'M for Moray - Speyside oaout'!A:E,2,FALSE))</f>
        <v>9</v>
      </c>
      <c r="BN77">
        <f>IF(ISNUMBER(VLOOKUP(A77,'M for Moray - Elgin oaout'!A:E,3,FALSE)), VLOOKUP(A77,'M for Moray - Elgin oaout'!A:E,3,FALSE), VLOOKUP(A77,'M for Moray - Elgin oaout'!A:E,2,FALSE))</f>
        <v>5.3</v>
      </c>
      <c r="BO77" t="str">
        <f>IF(ISNUMBER(VLOOKUP(A77,'Banffshire Partnership oaout'!A:E,3,FALSE)), VLOOKUP(A77,'Banffshire Partnership oaout'!A:E,3,FALSE), VLOOKUP(A77,'Banffshire Partnership oaout'!A:E,2,FALSE))</f>
        <v xml:space="preserve"> N/A</v>
      </c>
      <c r="BQ77" t="str">
        <f>IF(ISNUMBER(VLOOKUP(A77,'Huntly A2B service oawut'!A:E,3,FALSE)), VLOOKUP(A77,'Huntly A2B service oawut'!A:E,3,FALSE), VLOOKUP(A77,'Huntly A2B service oawut'!A:E,2,FALSE))</f>
        <v xml:space="preserve"> N/A</v>
      </c>
      <c r="BR77" t="str">
        <f>IF(ISNUMBER(VLOOKUP(A77,'M for Moray - Buckie oawut'!A:E,3,FALSE)), VLOOKUP(A77,'M for Moray - Buckie oawut'!A:E,3,FALSE), VLOOKUP(A77,'M for Moray - Buckie oawut'!A:E,2,FALSE))</f>
        <v xml:space="preserve"> N/A</v>
      </c>
      <c r="BS77" t="str">
        <f>IF(ISNUMBER(VLOOKUP(A77,'M for Moray - Forres oawut'!A:E,3,FALSE)), VLOOKUP(A77,'M for Moray - Forres oawut'!A:E,3,FALSE), VLOOKUP(A77,'M for Moray - Forres oawut'!A:E,2,FALSE))</f>
        <v xml:space="preserve"> N/A</v>
      </c>
      <c r="BT77" t="str">
        <f>IF(ISNUMBER(VLOOKUP(A77,'M for Moray - Keith oawut'!A:E,3,FALSE)), VLOOKUP(A77,'M for Moray - Keith oawut'!A:E,3,FALSE), VLOOKUP(A77,'M for Moray - Keith oawut'!A:E,2,FALSE))</f>
        <v xml:space="preserve"> N/A</v>
      </c>
      <c r="BU77" t="str">
        <f>IF(ISNUMBER(VLOOKUP(A77,'M for Moray - Speyside oawut'!A:E,3,FALSE)), VLOOKUP(A77,'M for Moray - Speyside oawut'!A:E,3,FALSE), VLOOKUP(A77,'M for Moray - Speyside oawut'!A:E,2,FALSE))</f>
        <v xml:space="preserve"> N/A</v>
      </c>
      <c r="BV77" t="str">
        <f>IF(ISNUMBER(VLOOKUP(A77,'M for Moray - Elgin oawut'!A:E,3,FALSE)), VLOOKUP(A77,'M for Moray - Elgin oawut'!A:E,3,FALSE), VLOOKUP(A77,'M for Moray - Elgin oawut'!A:E,2,FALSE))</f>
        <v xml:space="preserve"> N/A</v>
      </c>
      <c r="BW77">
        <f>IF(ISNUMBER(VLOOKUP(A77,'Banffshire Partnership oawut'!A:E,3,FALSE)), VLOOKUP(A77,'Banffshire Partnership oawut'!A:E,3,FALSE), VLOOKUP(A77,'Banffshire Partnership oawut'!A:E,2,FALSE))</f>
        <v>20.5</v>
      </c>
      <c r="BZ77">
        <f>IF(ISNUMBER(VLOOKUP(A77,'Huntly A2B service ot'!A:E,3,FALSE)), VLOOKUP(A77,'Huntly A2B service ot'!A:E,3,FALSE), VLOOKUP(A77,'Huntly A2B service ot'!A:E,2,FALSE))</f>
        <v>30</v>
      </c>
      <c r="CA77" t="str">
        <f>IF(ISNUMBER(VLOOKUP(A77,'M for Moray - Buckie ot'!A:E,3,FALSE)), VLOOKUP(A77,'M for Moray - Buckie ot'!A:E,3,FALSE), VLOOKUP(A77,'M for Moray - Buckie ot'!A:E,2,FALSE))</f>
        <v xml:space="preserve"> not possible</v>
      </c>
      <c r="CB77">
        <f>IF(ISNUMBER(VLOOKUP(A77,'M for Moray - Forres ot'!A:E,3,FALSE)), VLOOKUP(A77,'M for Moray - Forres ot'!A:E,3,FALSE), VLOOKUP(A77,'M for Moray - Forres ot'!A:E,2,FALSE))</f>
        <v>30</v>
      </c>
      <c r="CC77">
        <f>IF(ISNUMBER(VLOOKUP(A77,'M for Moray - Keith ot'!A:E,3,FALSE)), VLOOKUP(A77,'M for Moray - Keith ot'!A:E,3,FALSE), VLOOKUP(A77,'M for Moray - Keith ot'!A:E,2,FALSE))</f>
        <v>30</v>
      </c>
      <c r="CD77">
        <f>IF(ISNUMBER(VLOOKUP(A77,'M for Moray - Speyside ot'!A:E,3,FALSE)), VLOOKUP(A77,'M for Moray - Speyside ot'!A:E,3,FALSE), VLOOKUP(A77,'M for Moray - Speyside ot'!A:E,2,FALSE))</f>
        <v>30</v>
      </c>
      <c r="CE77">
        <f>IF(ISNUMBER(VLOOKUP(A77,'M for Moray - Elgin ot'!A:E,3,FALSE)), VLOOKUP(A77,'M for Moray - Elgin ot'!A:E,3,FALSE), VLOOKUP(A77,'M for Moray - Elgin ot'!A:E,2,FALSE))</f>
        <v>30</v>
      </c>
      <c r="CF77">
        <f>IF(ISNUMBER(VLOOKUP(A77,'Banffshire Partnership ot'!A:E,3,FALSE)), VLOOKUP(A77,'Banffshire Partnership ot'!A:E,3,FALSE), VLOOKUP(A77,'Banffshire Partnership ot'!A:E,2,FALSE))</f>
        <v>0</v>
      </c>
    </row>
    <row r="78" spans="1:84">
      <c r="A78" t="s">
        <v>336</v>
      </c>
      <c r="B78" t="str">
        <f t="shared" si="67"/>
        <v>Banffshire Partnership</v>
      </c>
      <c r="C78">
        <f t="shared" si="40"/>
        <v>4.3</v>
      </c>
      <c r="D78">
        <f t="shared" si="41"/>
        <v>47.5</v>
      </c>
      <c r="E78">
        <f t="shared" si="42"/>
        <v>0</v>
      </c>
      <c r="F78">
        <f t="shared" si="43"/>
        <v>20.5</v>
      </c>
      <c r="G78" s="18">
        <f t="shared" si="44"/>
        <v>0</v>
      </c>
      <c r="H78">
        <f t="shared" si="51"/>
        <v>0</v>
      </c>
      <c r="I78">
        <v>10</v>
      </c>
      <c r="J78">
        <f t="shared" si="52"/>
        <v>20.399999999999999</v>
      </c>
      <c r="K78">
        <f t="shared" si="53"/>
        <v>51.8</v>
      </c>
      <c r="L78">
        <f t="shared" si="54"/>
        <v>0</v>
      </c>
      <c r="M78">
        <f t="shared" si="55"/>
        <v>0</v>
      </c>
      <c r="N78">
        <f t="shared" si="56"/>
        <v>0</v>
      </c>
      <c r="O78">
        <f t="shared" si="57"/>
        <v>0</v>
      </c>
      <c r="P78">
        <f t="shared" si="58"/>
        <v>0</v>
      </c>
      <c r="Q78">
        <f t="shared" si="59"/>
        <v>0</v>
      </c>
      <c r="S78">
        <f t="shared" si="60"/>
        <v>1000</v>
      </c>
      <c r="T78">
        <f t="shared" si="61"/>
        <v>1005.55</v>
      </c>
      <c r="U78">
        <f t="shared" si="62"/>
        <v>1005.55</v>
      </c>
      <c r="V78">
        <f t="shared" si="63"/>
        <v>1005.55</v>
      </c>
      <c r="W78">
        <f t="shared" si="64"/>
        <v>1005.55</v>
      </c>
      <c r="X78">
        <f t="shared" si="65"/>
        <v>1005.55</v>
      </c>
      <c r="Y78">
        <f t="shared" si="66"/>
        <v>51.8</v>
      </c>
      <c r="AA78">
        <v>0</v>
      </c>
      <c r="AB78">
        <f t="shared" si="45"/>
        <v>5.55</v>
      </c>
      <c r="AC78">
        <f t="shared" si="46"/>
        <v>5.55</v>
      </c>
      <c r="AD78">
        <f t="shared" si="47"/>
        <v>5.55</v>
      </c>
      <c r="AE78">
        <f t="shared" si="48"/>
        <v>5.55</v>
      </c>
      <c r="AF78">
        <f t="shared" si="49"/>
        <v>5.55</v>
      </c>
      <c r="AG78">
        <f t="shared" si="50"/>
        <v>4.3</v>
      </c>
      <c r="AJ78" t="str">
        <f>IF(ISNUMBER(VLOOKUP(A78,'Huntly A2B service oaout'!A:E,5,FALSE)), VLOOKUP(A78,'Huntly A2B service oaout'!A:E,5,FALSE), VLOOKUP(A78,'Huntly A2B service oaout'!A:E,2,FALSE))</f>
        <v xml:space="preserve"> N/A</v>
      </c>
      <c r="AK78" t="str">
        <f>IF(ISNUMBER(VLOOKUP(A78,'M for Moray - Buckie oaout'!A:E,5,FALSE)), VLOOKUP(A78,'M for Moray - Buckie oaout'!A:E,5,FALSE), VLOOKUP(A78,'M for Moray - Buckie oaout'!A:E,2,FALSE))</f>
        <v xml:space="preserve"> N/A</v>
      </c>
      <c r="AL78" t="str">
        <f>IF(ISNUMBER(VLOOKUP(A78,'M for Moray - Forres oaout'!A:E,5,FALSE)), VLOOKUP(A78,'M for Moray - Forres oaout'!A:E,5,FALSE), VLOOKUP(A78,'M for Moray - Forres oaout'!A:E,2,FALSE))</f>
        <v xml:space="preserve"> N/A</v>
      </c>
      <c r="AM78" t="str">
        <f>IF(ISNUMBER(VLOOKUP(A78,'M for Moray - Keith oaout'!A:E,5,FALSE)), VLOOKUP(A78,'M for Moray - Keith oaout'!A:E,5,FALSE), VLOOKUP(A78,'M for Moray - Keith oaout'!A:E,2,FALSE))</f>
        <v xml:space="preserve"> N/A</v>
      </c>
      <c r="AN78" t="str">
        <f>IF(ISNUMBER(VLOOKUP(A78,'M for Moray - Speyside oaout'!A:E,5,FALSE)), VLOOKUP(A78,'M for Moray - Speyside oaout'!A:E,5,FALSE), VLOOKUP(A78,'M for Moray - Speyside oaout'!A:E,2,FALSE))</f>
        <v xml:space="preserve"> N/A</v>
      </c>
      <c r="AO78" t="str">
        <f>IF(ISNUMBER(VLOOKUP(A78,'M for Moray - Elgin oaout'!A:E,5,FALSE)), VLOOKUP(A78,'M for Moray - Elgin oaout'!A:E,5,FALSE), VLOOKUP(A78,'M for Moray - Elgin oaout'!A:E,2,FALSE))</f>
        <v xml:space="preserve"> N/A</v>
      </c>
      <c r="AP78" t="str">
        <f>IF(ISNUMBER(VLOOKUP(A78,'Banffshire Partnership oaout'!A:E,5,FALSE)), VLOOKUP(A78,'Banffshire Partnership oaout'!A:E,5,FALSE), VLOOKUP(A78,'Banffshire Partnership oaout'!A:E,2,FALSE))</f>
        <v xml:space="preserve"> N/A</v>
      </c>
      <c r="AR78">
        <f>IF(ISNUMBER(VLOOKUP(A78,'Huntly A2B service oawut'!A:E,5,FALSE)), VLOOKUP(A78,'Huntly A2B service oawut'!A:E,5,FALSE), 1000)</f>
        <v>1000</v>
      </c>
      <c r="AS78">
        <f>IF(ISNUMBER(VLOOKUP(A78,'M for Moray - Buckie oawut'!A:E,5,FALSE)), VLOOKUP(A78,'M for Moray - Buckie oawut'!A:E,5,FALSE), 1000)</f>
        <v>1000</v>
      </c>
      <c r="AT78">
        <f>IF(ISNUMBER(VLOOKUP(A78,'M for Moray - Forres oawut'!A:E,5,FALSE)), VLOOKUP(A78,'M for Moray - Forres oawut'!A:E,5,FALSE), 1000)</f>
        <v>1000</v>
      </c>
      <c r="AU78">
        <f>IF(ISNUMBER(VLOOKUP(A78,'M for Moray - Keith oawut'!A:E,5,FALSE)), VLOOKUP(A78,'M for Moray - Keith oawut'!A:E,5,FALSE), 1000)</f>
        <v>1000</v>
      </c>
      <c r="AV78">
        <f>IF(ISNUMBER(VLOOKUP(A78,'M for Moray - Speyside oawut'!A:E,5,FALSE)), VLOOKUP(A78,'M for Moray - Speyside oawut'!A:E,5,FALSE), 1000)</f>
        <v>1000</v>
      </c>
      <c r="AW78">
        <f>IF(ISNUMBER(VLOOKUP(A78,'M for Moray - Elgin oawut'!A:E,5,FALSE)), VLOOKUP(A78,'M for Moray - Elgin oawut'!A:E,5,FALSE), 1000)</f>
        <v>1000</v>
      </c>
      <c r="AX78">
        <f>IF(ISNUMBER(VLOOKUP(A78,'Banffshire Partnership oawut'!A:E,5,FALSE)), VLOOKUP(A78,'Banffshire Partnership oawut'!A:E,5,FALSE), 1000)</f>
        <v>47.5</v>
      </c>
      <c r="AZ78">
        <f>IF(ISNUMBER(VLOOKUP(A78,'Huntly A2B service ot'!A:E,4,FALSE)), VLOOKUP(A78,'Huntly A2B service ot'!A:E,4,FALSE), 0)</f>
        <v>0</v>
      </c>
      <c r="BA78">
        <f>IF(ISNUMBER(VLOOKUP(A78,'M for Moray - Buckie ot'!A:E,4,FALSE)), VLOOKUP(A78,'M for Moray - Buckie ot'!A:E,4,FALSE), 0)</f>
        <v>0</v>
      </c>
      <c r="BB78">
        <f>IF(ISNUMBER(VLOOKUP(A78,'M for Moray - Forres ot'!A:E,4,FALSE)), VLOOKUP(A78,'M for Moray - Forres ot'!A:E,4,FALSE), 0)</f>
        <v>0</v>
      </c>
      <c r="BC78">
        <f>IF(ISNUMBER(VLOOKUP(A78,'M for Moray - Keith ot'!A:E,4,FALSE)), VLOOKUP(A78,'M for Moray - Keith ot'!A:E,4,FALSE), 0)</f>
        <v>0</v>
      </c>
      <c r="BD78">
        <f>IF(ISNUMBER(VLOOKUP(A78,'M for Moray - Speyside ot'!A:E,4,FALSE)), VLOOKUP(A78,'M for Moray - Speyside ot'!A:E,4,FALSE), 0)</f>
        <v>0</v>
      </c>
      <c r="BE78">
        <f>IF(ISNUMBER(VLOOKUP(A78,'M for Moray - Elgin ot'!A:E,4,FALSE)), VLOOKUP(A78,'M for Moray - Elgin ot'!A:E,4,FALSE), 0)</f>
        <v>0</v>
      </c>
      <c r="BF78">
        <f>IF(ISNUMBER(VLOOKUP(A78,'Banffshire Partnership ot'!A:E,4,FALSE)), VLOOKUP(A78,'Banffshire Partnership ot'!A:E,4,FALSE), 0)</f>
        <v>0</v>
      </c>
      <c r="BI78" t="str">
        <f>IF(ISNUMBER(VLOOKUP(A78,'Huntly A2B service oaout'!A:E,3,FALSE)), VLOOKUP(A78,'Huntly A2B service oaout'!A:E,3,FALSE), VLOOKUP(A78,'Huntly A2B service oaout'!A:E,2,FALSE))</f>
        <v xml:space="preserve"> N/A</v>
      </c>
      <c r="BJ78" t="str">
        <f>IF(ISNUMBER(VLOOKUP(A78,'M for Moray - Buckie oaout'!A:E,3,FALSE)), VLOOKUP(A78,'M for Moray - Buckie oaout'!A:E,3,FALSE), VLOOKUP(A78,'M for Moray - Buckie oaout'!A:E,2,FALSE))</f>
        <v xml:space="preserve"> N/A</v>
      </c>
      <c r="BK78" t="str">
        <f>IF(ISNUMBER(VLOOKUP(A78,'M for Moray - Forres oaout'!A:E,3,FALSE)), VLOOKUP(A78,'M for Moray - Forres oaout'!A:E,3,FALSE), VLOOKUP(A78,'M for Moray - Forres oaout'!A:E,2,FALSE))</f>
        <v xml:space="preserve"> N/A</v>
      </c>
      <c r="BL78" t="str">
        <f>IF(ISNUMBER(VLOOKUP(A78,'M for Moray - Keith oaout'!A:E,3,FALSE)), VLOOKUP(A78,'M for Moray - Keith oaout'!A:E,3,FALSE), VLOOKUP(A78,'M for Moray - Keith oaout'!A:E,2,FALSE))</f>
        <v xml:space="preserve"> N/A</v>
      </c>
      <c r="BM78" t="str">
        <f>IF(ISNUMBER(VLOOKUP(A78,'M for Moray - Speyside oaout'!A:E,3,FALSE)), VLOOKUP(A78,'M for Moray - Speyside oaout'!A:E,3,FALSE), VLOOKUP(A78,'M for Moray - Speyside oaout'!A:E,2,FALSE))</f>
        <v xml:space="preserve"> N/A</v>
      </c>
      <c r="BN78" t="str">
        <f>IF(ISNUMBER(VLOOKUP(A78,'M for Moray - Elgin oaout'!A:E,3,FALSE)), VLOOKUP(A78,'M for Moray - Elgin oaout'!A:E,3,FALSE), VLOOKUP(A78,'M for Moray - Elgin oaout'!A:E,2,FALSE))</f>
        <v xml:space="preserve"> N/A</v>
      </c>
      <c r="BO78" t="str">
        <f>IF(ISNUMBER(VLOOKUP(A78,'Banffshire Partnership oaout'!A:E,3,FALSE)), VLOOKUP(A78,'Banffshire Partnership oaout'!A:E,3,FALSE), VLOOKUP(A78,'Banffshire Partnership oaout'!A:E,2,FALSE))</f>
        <v xml:space="preserve"> N/A</v>
      </c>
      <c r="BQ78" t="str">
        <f>IF(ISNUMBER(VLOOKUP(A78,'Huntly A2B service oawut'!A:E,3,FALSE)), VLOOKUP(A78,'Huntly A2B service oawut'!A:E,3,FALSE), VLOOKUP(A78,'Huntly A2B service oawut'!A:E,2,FALSE))</f>
        <v xml:space="preserve"> N/A</v>
      </c>
      <c r="BR78" t="str">
        <f>IF(ISNUMBER(VLOOKUP(A78,'M for Moray - Buckie oawut'!A:E,3,FALSE)), VLOOKUP(A78,'M for Moray - Buckie oawut'!A:E,3,FALSE), VLOOKUP(A78,'M for Moray - Buckie oawut'!A:E,2,FALSE))</f>
        <v xml:space="preserve"> N/A</v>
      </c>
      <c r="BS78" t="str">
        <f>IF(ISNUMBER(VLOOKUP(A78,'M for Moray - Forres oawut'!A:E,3,FALSE)), VLOOKUP(A78,'M for Moray - Forres oawut'!A:E,3,FALSE), VLOOKUP(A78,'M for Moray - Forres oawut'!A:E,2,FALSE))</f>
        <v xml:space="preserve"> N/A</v>
      </c>
      <c r="BT78" t="str">
        <f>IF(ISNUMBER(VLOOKUP(A78,'M for Moray - Keith oawut'!A:E,3,FALSE)), VLOOKUP(A78,'M for Moray - Keith oawut'!A:E,3,FALSE), VLOOKUP(A78,'M for Moray - Keith oawut'!A:E,2,FALSE))</f>
        <v xml:space="preserve"> N/A</v>
      </c>
      <c r="BU78" t="str">
        <f>IF(ISNUMBER(VLOOKUP(A78,'M for Moray - Speyside oawut'!A:E,3,FALSE)), VLOOKUP(A78,'M for Moray - Speyside oawut'!A:E,3,FALSE), VLOOKUP(A78,'M for Moray - Speyside oawut'!A:E,2,FALSE))</f>
        <v xml:space="preserve"> N/A</v>
      </c>
      <c r="BV78" t="str">
        <f>IF(ISNUMBER(VLOOKUP(A78,'M for Moray - Elgin oawut'!A:E,3,FALSE)), VLOOKUP(A78,'M for Moray - Elgin oawut'!A:E,3,FALSE), VLOOKUP(A78,'M for Moray - Elgin oawut'!A:E,2,FALSE))</f>
        <v xml:space="preserve"> N/A</v>
      </c>
      <c r="BW78">
        <f>IF(ISNUMBER(VLOOKUP(A78,'Banffshire Partnership oawut'!A:E,3,FALSE)), VLOOKUP(A78,'Banffshire Partnership oawut'!A:E,3,FALSE), VLOOKUP(A78,'Banffshire Partnership oawut'!A:E,2,FALSE))</f>
        <v>20.5</v>
      </c>
      <c r="BZ78">
        <f>IF(ISNUMBER(VLOOKUP(A78,'Huntly A2B service ot'!A:E,3,FALSE)), VLOOKUP(A78,'Huntly A2B service ot'!A:E,3,FALSE), VLOOKUP(A78,'Huntly A2B service ot'!A:E,2,FALSE))</f>
        <v>0</v>
      </c>
      <c r="CA78">
        <f>IF(ISNUMBER(VLOOKUP(A78,'M for Moray - Buckie ot'!A:E,3,FALSE)), VLOOKUP(A78,'M for Moray - Buckie ot'!A:E,3,FALSE), VLOOKUP(A78,'M for Moray - Buckie ot'!A:E,2,FALSE))</f>
        <v>0</v>
      </c>
      <c r="CB78">
        <f>IF(ISNUMBER(VLOOKUP(A78,'M for Moray - Forres ot'!A:E,3,FALSE)), VLOOKUP(A78,'M for Moray - Forres ot'!A:E,3,FALSE), VLOOKUP(A78,'M for Moray - Forres ot'!A:E,2,FALSE))</f>
        <v>0</v>
      </c>
      <c r="CC78">
        <f>IF(ISNUMBER(VLOOKUP(A78,'M for Moray - Keith ot'!A:E,3,FALSE)), VLOOKUP(A78,'M for Moray - Keith ot'!A:E,3,FALSE), VLOOKUP(A78,'M for Moray - Keith ot'!A:E,2,FALSE))</f>
        <v>0</v>
      </c>
      <c r="CD78">
        <f>IF(ISNUMBER(VLOOKUP(A78,'M for Moray - Speyside ot'!A:E,3,FALSE)), VLOOKUP(A78,'M for Moray - Speyside ot'!A:E,3,FALSE), VLOOKUP(A78,'M for Moray - Speyside ot'!A:E,2,FALSE))</f>
        <v>0</v>
      </c>
      <c r="CE78">
        <f>IF(ISNUMBER(VLOOKUP(A78,'M for Moray - Elgin ot'!A:E,3,FALSE)), VLOOKUP(A78,'M for Moray - Elgin ot'!A:E,3,FALSE), VLOOKUP(A78,'M for Moray - Elgin ot'!A:E,2,FALSE))</f>
        <v>0</v>
      </c>
      <c r="CF78">
        <f>IF(ISNUMBER(VLOOKUP(A78,'Banffshire Partnership ot'!A:E,3,FALSE)), VLOOKUP(A78,'Banffshire Partnership ot'!A:E,3,FALSE), VLOOKUP(A78,'Banffshire Partnership ot'!A:E,2,FALSE))</f>
        <v>0</v>
      </c>
    </row>
    <row r="79" spans="1:84">
      <c r="A79" t="s">
        <v>337</v>
      </c>
      <c r="B79" t="str">
        <f t="shared" si="67"/>
        <v>Banffshire Partnership</v>
      </c>
      <c r="C79">
        <f t="shared" si="40"/>
        <v>4.3</v>
      </c>
      <c r="D79">
        <f t="shared" si="41"/>
        <v>47.5</v>
      </c>
      <c r="E79">
        <f t="shared" si="42"/>
        <v>0</v>
      </c>
      <c r="F79">
        <f t="shared" si="43"/>
        <v>20.5</v>
      </c>
      <c r="G79" s="18">
        <f t="shared" si="44"/>
        <v>0</v>
      </c>
      <c r="H79">
        <f t="shared" si="51"/>
        <v>0</v>
      </c>
      <c r="I79">
        <v>10</v>
      </c>
      <c r="J79">
        <f t="shared" si="52"/>
        <v>20.399999999999999</v>
      </c>
      <c r="K79">
        <f t="shared" si="53"/>
        <v>51.8</v>
      </c>
      <c r="L79">
        <f t="shared" si="54"/>
        <v>0</v>
      </c>
      <c r="M79">
        <f t="shared" si="55"/>
        <v>0</v>
      </c>
      <c r="N79">
        <f t="shared" si="56"/>
        <v>0</v>
      </c>
      <c r="O79">
        <f t="shared" si="57"/>
        <v>0</v>
      </c>
      <c r="P79">
        <f t="shared" si="58"/>
        <v>0</v>
      </c>
      <c r="Q79">
        <f t="shared" si="59"/>
        <v>0</v>
      </c>
      <c r="S79">
        <f t="shared" si="60"/>
        <v>1000</v>
      </c>
      <c r="T79">
        <f t="shared" si="61"/>
        <v>1005.55</v>
      </c>
      <c r="U79">
        <f t="shared" si="62"/>
        <v>1005.55</v>
      </c>
      <c r="V79">
        <f t="shared" si="63"/>
        <v>1005.55</v>
      </c>
      <c r="W79">
        <f t="shared" si="64"/>
        <v>1005.55</v>
      </c>
      <c r="X79">
        <f t="shared" si="65"/>
        <v>1005.55</v>
      </c>
      <c r="Y79">
        <f t="shared" si="66"/>
        <v>51.8</v>
      </c>
      <c r="AA79">
        <v>0</v>
      </c>
      <c r="AB79">
        <f t="shared" si="45"/>
        <v>5.55</v>
      </c>
      <c r="AC79">
        <f t="shared" si="46"/>
        <v>5.55</v>
      </c>
      <c r="AD79">
        <f t="shared" si="47"/>
        <v>5.55</v>
      </c>
      <c r="AE79">
        <f t="shared" si="48"/>
        <v>5.55</v>
      </c>
      <c r="AF79">
        <f t="shared" si="49"/>
        <v>5.55</v>
      </c>
      <c r="AG79">
        <f t="shared" si="50"/>
        <v>4.3</v>
      </c>
      <c r="AJ79" t="str">
        <f>IF(ISNUMBER(VLOOKUP(A79,'Huntly A2B service oaout'!A:E,5,FALSE)), VLOOKUP(A79,'Huntly A2B service oaout'!A:E,5,FALSE), VLOOKUP(A79,'Huntly A2B service oaout'!A:E,2,FALSE))</f>
        <v xml:space="preserve"> N/A</v>
      </c>
      <c r="AK79" t="str">
        <f>IF(ISNUMBER(VLOOKUP(A79,'M for Moray - Buckie oaout'!A:E,5,FALSE)), VLOOKUP(A79,'M for Moray - Buckie oaout'!A:E,5,FALSE), VLOOKUP(A79,'M for Moray - Buckie oaout'!A:E,2,FALSE))</f>
        <v xml:space="preserve"> N/A</v>
      </c>
      <c r="AL79" t="str">
        <f>IF(ISNUMBER(VLOOKUP(A79,'M for Moray - Forres oaout'!A:E,5,FALSE)), VLOOKUP(A79,'M for Moray - Forres oaout'!A:E,5,FALSE), VLOOKUP(A79,'M for Moray - Forres oaout'!A:E,2,FALSE))</f>
        <v xml:space="preserve"> N/A</v>
      </c>
      <c r="AM79" t="str">
        <f>IF(ISNUMBER(VLOOKUP(A79,'M for Moray - Keith oaout'!A:E,5,FALSE)), VLOOKUP(A79,'M for Moray - Keith oaout'!A:E,5,FALSE), VLOOKUP(A79,'M for Moray - Keith oaout'!A:E,2,FALSE))</f>
        <v xml:space="preserve"> N/A</v>
      </c>
      <c r="AN79" t="str">
        <f>IF(ISNUMBER(VLOOKUP(A79,'M for Moray - Speyside oaout'!A:E,5,FALSE)), VLOOKUP(A79,'M for Moray - Speyside oaout'!A:E,5,FALSE), VLOOKUP(A79,'M for Moray - Speyside oaout'!A:E,2,FALSE))</f>
        <v xml:space="preserve"> N/A</v>
      </c>
      <c r="AO79" t="str">
        <f>IF(ISNUMBER(VLOOKUP(A79,'M for Moray - Elgin oaout'!A:E,5,FALSE)), VLOOKUP(A79,'M for Moray - Elgin oaout'!A:E,5,FALSE), VLOOKUP(A79,'M for Moray - Elgin oaout'!A:E,2,FALSE))</f>
        <v xml:space="preserve"> N/A</v>
      </c>
      <c r="AP79" t="str">
        <f>IF(ISNUMBER(VLOOKUP(A79,'Banffshire Partnership oaout'!A:E,5,FALSE)), VLOOKUP(A79,'Banffshire Partnership oaout'!A:E,5,FALSE), VLOOKUP(A79,'Banffshire Partnership oaout'!A:E,2,FALSE))</f>
        <v xml:space="preserve"> N/A</v>
      </c>
      <c r="AR79">
        <f>IF(ISNUMBER(VLOOKUP(A79,'Huntly A2B service oawut'!A:E,5,FALSE)), VLOOKUP(A79,'Huntly A2B service oawut'!A:E,5,FALSE), 1000)</f>
        <v>1000</v>
      </c>
      <c r="AS79">
        <f>IF(ISNUMBER(VLOOKUP(A79,'M for Moray - Buckie oawut'!A:E,5,FALSE)), VLOOKUP(A79,'M for Moray - Buckie oawut'!A:E,5,FALSE), 1000)</f>
        <v>1000</v>
      </c>
      <c r="AT79">
        <f>IF(ISNUMBER(VLOOKUP(A79,'M for Moray - Forres oawut'!A:E,5,FALSE)), VLOOKUP(A79,'M for Moray - Forres oawut'!A:E,5,FALSE), 1000)</f>
        <v>1000</v>
      </c>
      <c r="AU79">
        <f>IF(ISNUMBER(VLOOKUP(A79,'M for Moray - Keith oawut'!A:E,5,FALSE)), VLOOKUP(A79,'M for Moray - Keith oawut'!A:E,5,FALSE), 1000)</f>
        <v>1000</v>
      </c>
      <c r="AV79">
        <f>IF(ISNUMBER(VLOOKUP(A79,'M for Moray - Speyside oawut'!A:E,5,FALSE)), VLOOKUP(A79,'M for Moray - Speyside oawut'!A:E,5,FALSE), 1000)</f>
        <v>1000</v>
      </c>
      <c r="AW79">
        <f>IF(ISNUMBER(VLOOKUP(A79,'M for Moray - Elgin oawut'!A:E,5,FALSE)), VLOOKUP(A79,'M for Moray - Elgin oawut'!A:E,5,FALSE), 1000)</f>
        <v>1000</v>
      </c>
      <c r="AX79">
        <f>IF(ISNUMBER(VLOOKUP(A79,'Banffshire Partnership oawut'!A:E,5,FALSE)), VLOOKUP(A79,'Banffshire Partnership oawut'!A:E,5,FALSE), 1000)</f>
        <v>47.5</v>
      </c>
      <c r="AZ79">
        <f>IF(ISNUMBER(VLOOKUP(A79,'Huntly A2B service ot'!A:E,4,FALSE)), VLOOKUP(A79,'Huntly A2B service ot'!A:E,4,FALSE), 0)</f>
        <v>0</v>
      </c>
      <c r="BA79">
        <f>IF(ISNUMBER(VLOOKUP(A79,'M for Moray - Buckie ot'!A:E,4,FALSE)), VLOOKUP(A79,'M for Moray - Buckie ot'!A:E,4,FALSE), 0)</f>
        <v>0</v>
      </c>
      <c r="BB79">
        <f>IF(ISNUMBER(VLOOKUP(A79,'M for Moray - Forres ot'!A:E,4,FALSE)), VLOOKUP(A79,'M for Moray - Forres ot'!A:E,4,FALSE), 0)</f>
        <v>0</v>
      </c>
      <c r="BC79">
        <f>IF(ISNUMBER(VLOOKUP(A79,'M for Moray - Keith ot'!A:E,4,FALSE)), VLOOKUP(A79,'M for Moray - Keith ot'!A:E,4,FALSE), 0)</f>
        <v>0</v>
      </c>
      <c r="BD79">
        <f>IF(ISNUMBER(VLOOKUP(A79,'M for Moray - Speyside ot'!A:E,4,FALSE)), VLOOKUP(A79,'M for Moray - Speyside ot'!A:E,4,FALSE), 0)</f>
        <v>0</v>
      </c>
      <c r="BE79">
        <f>IF(ISNUMBER(VLOOKUP(A79,'M for Moray - Elgin ot'!A:E,4,FALSE)), VLOOKUP(A79,'M for Moray - Elgin ot'!A:E,4,FALSE), 0)</f>
        <v>0</v>
      </c>
      <c r="BF79">
        <f>IF(ISNUMBER(VLOOKUP(A79,'Banffshire Partnership ot'!A:E,4,FALSE)), VLOOKUP(A79,'Banffshire Partnership ot'!A:E,4,FALSE), 0)</f>
        <v>0</v>
      </c>
      <c r="BI79" t="str">
        <f>IF(ISNUMBER(VLOOKUP(A79,'Huntly A2B service oaout'!A:E,3,FALSE)), VLOOKUP(A79,'Huntly A2B service oaout'!A:E,3,FALSE), VLOOKUP(A79,'Huntly A2B service oaout'!A:E,2,FALSE))</f>
        <v xml:space="preserve"> N/A</v>
      </c>
      <c r="BJ79" t="str">
        <f>IF(ISNUMBER(VLOOKUP(A79,'M for Moray - Buckie oaout'!A:E,3,FALSE)), VLOOKUP(A79,'M for Moray - Buckie oaout'!A:E,3,FALSE), VLOOKUP(A79,'M for Moray - Buckie oaout'!A:E,2,FALSE))</f>
        <v xml:space="preserve"> N/A</v>
      </c>
      <c r="BK79" t="str">
        <f>IF(ISNUMBER(VLOOKUP(A79,'M for Moray - Forres oaout'!A:E,3,FALSE)), VLOOKUP(A79,'M for Moray - Forres oaout'!A:E,3,FALSE), VLOOKUP(A79,'M for Moray - Forres oaout'!A:E,2,FALSE))</f>
        <v xml:space="preserve"> N/A</v>
      </c>
      <c r="BL79" t="str">
        <f>IF(ISNUMBER(VLOOKUP(A79,'M for Moray - Keith oaout'!A:E,3,FALSE)), VLOOKUP(A79,'M for Moray - Keith oaout'!A:E,3,FALSE), VLOOKUP(A79,'M for Moray - Keith oaout'!A:E,2,FALSE))</f>
        <v xml:space="preserve"> N/A</v>
      </c>
      <c r="BM79" t="str">
        <f>IF(ISNUMBER(VLOOKUP(A79,'M for Moray - Speyside oaout'!A:E,3,FALSE)), VLOOKUP(A79,'M for Moray - Speyside oaout'!A:E,3,FALSE), VLOOKUP(A79,'M for Moray - Speyside oaout'!A:E,2,FALSE))</f>
        <v xml:space="preserve"> N/A</v>
      </c>
      <c r="BN79" t="str">
        <f>IF(ISNUMBER(VLOOKUP(A79,'M for Moray - Elgin oaout'!A:E,3,FALSE)), VLOOKUP(A79,'M for Moray - Elgin oaout'!A:E,3,FALSE), VLOOKUP(A79,'M for Moray - Elgin oaout'!A:E,2,FALSE))</f>
        <v xml:space="preserve"> N/A</v>
      </c>
      <c r="BO79" t="str">
        <f>IF(ISNUMBER(VLOOKUP(A79,'Banffshire Partnership oaout'!A:E,3,FALSE)), VLOOKUP(A79,'Banffshire Partnership oaout'!A:E,3,FALSE), VLOOKUP(A79,'Banffshire Partnership oaout'!A:E,2,FALSE))</f>
        <v xml:space="preserve"> N/A</v>
      </c>
      <c r="BQ79" t="str">
        <f>IF(ISNUMBER(VLOOKUP(A79,'Huntly A2B service oawut'!A:E,3,FALSE)), VLOOKUP(A79,'Huntly A2B service oawut'!A:E,3,FALSE), VLOOKUP(A79,'Huntly A2B service oawut'!A:E,2,FALSE))</f>
        <v xml:space="preserve"> N/A</v>
      </c>
      <c r="BR79" t="str">
        <f>IF(ISNUMBER(VLOOKUP(A79,'M for Moray - Buckie oawut'!A:E,3,FALSE)), VLOOKUP(A79,'M for Moray - Buckie oawut'!A:E,3,FALSE), VLOOKUP(A79,'M for Moray - Buckie oawut'!A:E,2,FALSE))</f>
        <v xml:space="preserve"> N/A</v>
      </c>
      <c r="BS79" t="str">
        <f>IF(ISNUMBER(VLOOKUP(A79,'M for Moray - Forres oawut'!A:E,3,FALSE)), VLOOKUP(A79,'M for Moray - Forres oawut'!A:E,3,FALSE), VLOOKUP(A79,'M for Moray - Forres oawut'!A:E,2,FALSE))</f>
        <v xml:space="preserve"> N/A</v>
      </c>
      <c r="BT79" t="str">
        <f>IF(ISNUMBER(VLOOKUP(A79,'M for Moray - Keith oawut'!A:E,3,FALSE)), VLOOKUP(A79,'M for Moray - Keith oawut'!A:E,3,FALSE), VLOOKUP(A79,'M for Moray - Keith oawut'!A:E,2,FALSE))</f>
        <v xml:space="preserve"> N/A</v>
      </c>
      <c r="BU79" t="str">
        <f>IF(ISNUMBER(VLOOKUP(A79,'M for Moray - Speyside oawut'!A:E,3,FALSE)), VLOOKUP(A79,'M for Moray - Speyside oawut'!A:E,3,FALSE), VLOOKUP(A79,'M for Moray - Speyside oawut'!A:E,2,FALSE))</f>
        <v xml:space="preserve"> N/A</v>
      </c>
      <c r="BV79" t="str">
        <f>IF(ISNUMBER(VLOOKUP(A79,'M for Moray - Elgin oawut'!A:E,3,FALSE)), VLOOKUP(A79,'M for Moray - Elgin oawut'!A:E,3,FALSE), VLOOKUP(A79,'M for Moray - Elgin oawut'!A:E,2,FALSE))</f>
        <v xml:space="preserve"> N/A</v>
      </c>
      <c r="BW79">
        <f>IF(ISNUMBER(VLOOKUP(A79,'Banffshire Partnership oawut'!A:E,3,FALSE)), VLOOKUP(A79,'Banffshire Partnership oawut'!A:E,3,FALSE), VLOOKUP(A79,'Banffshire Partnership oawut'!A:E,2,FALSE))</f>
        <v>20.5</v>
      </c>
      <c r="BZ79">
        <f>IF(ISNUMBER(VLOOKUP(A79,'Huntly A2B service ot'!A:E,3,FALSE)), VLOOKUP(A79,'Huntly A2B service ot'!A:E,3,FALSE), VLOOKUP(A79,'Huntly A2B service ot'!A:E,2,FALSE))</f>
        <v>0</v>
      </c>
      <c r="CA79">
        <f>IF(ISNUMBER(VLOOKUP(A79,'M for Moray - Buckie ot'!A:E,3,FALSE)), VLOOKUP(A79,'M for Moray - Buckie ot'!A:E,3,FALSE), VLOOKUP(A79,'M for Moray - Buckie ot'!A:E,2,FALSE))</f>
        <v>0</v>
      </c>
      <c r="CB79">
        <f>IF(ISNUMBER(VLOOKUP(A79,'M for Moray - Forres ot'!A:E,3,FALSE)), VLOOKUP(A79,'M for Moray - Forres ot'!A:E,3,FALSE), VLOOKUP(A79,'M for Moray - Forres ot'!A:E,2,FALSE))</f>
        <v>0</v>
      </c>
      <c r="CC79">
        <f>IF(ISNUMBER(VLOOKUP(A79,'M for Moray - Keith ot'!A:E,3,FALSE)), VLOOKUP(A79,'M for Moray - Keith ot'!A:E,3,FALSE), VLOOKUP(A79,'M for Moray - Keith ot'!A:E,2,FALSE))</f>
        <v>0</v>
      </c>
      <c r="CD79">
        <f>IF(ISNUMBER(VLOOKUP(A79,'M for Moray - Speyside ot'!A:E,3,FALSE)), VLOOKUP(A79,'M for Moray - Speyside ot'!A:E,3,FALSE), VLOOKUP(A79,'M for Moray - Speyside ot'!A:E,2,FALSE))</f>
        <v>0</v>
      </c>
      <c r="CE79">
        <f>IF(ISNUMBER(VLOOKUP(A79,'M for Moray - Elgin ot'!A:E,3,FALSE)), VLOOKUP(A79,'M for Moray - Elgin ot'!A:E,3,FALSE), VLOOKUP(A79,'M for Moray - Elgin ot'!A:E,2,FALSE))</f>
        <v>0</v>
      </c>
      <c r="CF79">
        <f>IF(ISNUMBER(VLOOKUP(A79,'Banffshire Partnership ot'!A:E,3,FALSE)), VLOOKUP(A79,'Banffshire Partnership ot'!A:E,3,FALSE), VLOOKUP(A79,'Banffshire Partnership ot'!A:E,2,FALSE))</f>
        <v>0</v>
      </c>
    </row>
    <row r="80" spans="1:84">
      <c r="A80" t="s">
        <v>338</v>
      </c>
      <c r="B80" t="str">
        <f t="shared" si="67"/>
        <v>Banffshire Partnership</v>
      </c>
      <c r="C80">
        <f t="shared" si="40"/>
        <v>4.08</v>
      </c>
      <c r="D80">
        <f t="shared" si="41"/>
        <v>47.5</v>
      </c>
      <c r="E80">
        <f t="shared" si="42"/>
        <v>0</v>
      </c>
      <c r="F80">
        <f t="shared" si="43"/>
        <v>20.5</v>
      </c>
      <c r="G80" s="18">
        <f t="shared" si="44"/>
        <v>0</v>
      </c>
      <c r="H80">
        <f t="shared" si="51"/>
        <v>0</v>
      </c>
      <c r="I80">
        <v>8.9</v>
      </c>
      <c r="J80">
        <f t="shared" si="52"/>
        <v>18.419999999999998</v>
      </c>
      <c r="K80">
        <f t="shared" si="53"/>
        <v>51.58</v>
      </c>
      <c r="L80">
        <f t="shared" si="54"/>
        <v>0</v>
      </c>
      <c r="M80">
        <f t="shared" si="55"/>
        <v>0</v>
      </c>
      <c r="N80">
        <f t="shared" si="56"/>
        <v>0</v>
      </c>
      <c r="O80">
        <f t="shared" si="57"/>
        <v>0</v>
      </c>
      <c r="P80">
        <f t="shared" si="58"/>
        <v>0</v>
      </c>
      <c r="Q80">
        <f t="shared" si="59"/>
        <v>0</v>
      </c>
      <c r="S80">
        <f t="shared" si="60"/>
        <v>1000</v>
      </c>
      <c r="T80">
        <f t="shared" si="61"/>
        <v>1005</v>
      </c>
      <c r="U80">
        <f t="shared" si="62"/>
        <v>1005</v>
      </c>
      <c r="V80">
        <f t="shared" si="63"/>
        <v>1005</v>
      </c>
      <c r="W80">
        <f t="shared" si="64"/>
        <v>1005</v>
      </c>
      <c r="X80">
        <f t="shared" si="65"/>
        <v>1005</v>
      </c>
      <c r="Y80">
        <f t="shared" si="66"/>
        <v>51.58</v>
      </c>
      <c r="AA80">
        <v>0</v>
      </c>
      <c r="AB80">
        <f t="shared" si="45"/>
        <v>5</v>
      </c>
      <c r="AC80">
        <f t="shared" si="46"/>
        <v>5</v>
      </c>
      <c r="AD80">
        <f t="shared" si="47"/>
        <v>5</v>
      </c>
      <c r="AE80">
        <f t="shared" si="48"/>
        <v>5</v>
      </c>
      <c r="AF80">
        <f t="shared" si="49"/>
        <v>5</v>
      </c>
      <c r="AG80">
        <f t="shared" si="50"/>
        <v>4.08</v>
      </c>
      <c r="AJ80" t="str">
        <f>IF(ISNUMBER(VLOOKUP(A80,'Huntly A2B service oaout'!A:E,5,FALSE)), VLOOKUP(A80,'Huntly A2B service oaout'!A:E,5,FALSE), VLOOKUP(A80,'Huntly A2B service oaout'!A:E,2,FALSE))</f>
        <v xml:space="preserve"> N/A</v>
      </c>
      <c r="AK80" t="str">
        <f>IF(ISNUMBER(VLOOKUP(A80,'M for Moray - Buckie oaout'!A:E,5,FALSE)), VLOOKUP(A80,'M for Moray - Buckie oaout'!A:E,5,FALSE), VLOOKUP(A80,'M for Moray - Buckie oaout'!A:E,2,FALSE))</f>
        <v xml:space="preserve"> N/A</v>
      </c>
      <c r="AL80" t="str">
        <f>IF(ISNUMBER(VLOOKUP(A80,'M for Moray - Forres oaout'!A:E,5,FALSE)), VLOOKUP(A80,'M for Moray - Forres oaout'!A:E,5,FALSE), VLOOKUP(A80,'M for Moray - Forres oaout'!A:E,2,FALSE))</f>
        <v xml:space="preserve"> N/A</v>
      </c>
      <c r="AM80" t="str">
        <f>IF(ISNUMBER(VLOOKUP(A80,'M for Moray - Keith oaout'!A:E,5,FALSE)), VLOOKUP(A80,'M for Moray - Keith oaout'!A:E,5,FALSE), VLOOKUP(A80,'M for Moray - Keith oaout'!A:E,2,FALSE))</f>
        <v xml:space="preserve"> N/A</v>
      </c>
      <c r="AN80" t="str">
        <f>IF(ISNUMBER(VLOOKUP(A80,'M for Moray - Speyside oaout'!A:E,5,FALSE)), VLOOKUP(A80,'M for Moray - Speyside oaout'!A:E,5,FALSE), VLOOKUP(A80,'M for Moray - Speyside oaout'!A:E,2,FALSE))</f>
        <v xml:space="preserve"> N/A</v>
      </c>
      <c r="AO80" t="str">
        <f>IF(ISNUMBER(VLOOKUP(A80,'M for Moray - Elgin oaout'!A:E,5,FALSE)), VLOOKUP(A80,'M for Moray - Elgin oaout'!A:E,5,FALSE), VLOOKUP(A80,'M for Moray - Elgin oaout'!A:E,2,FALSE))</f>
        <v xml:space="preserve"> N/A</v>
      </c>
      <c r="AP80" t="str">
        <f>IF(ISNUMBER(VLOOKUP(A80,'Banffshire Partnership oaout'!A:E,5,FALSE)), VLOOKUP(A80,'Banffshire Partnership oaout'!A:E,5,FALSE), VLOOKUP(A80,'Banffshire Partnership oaout'!A:E,2,FALSE))</f>
        <v xml:space="preserve"> N/A</v>
      </c>
      <c r="AR80">
        <f>IF(ISNUMBER(VLOOKUP(A80,'Huntly A2B service oawut'!A:E,5,FALSE)), VLOOKUP(A80,'Huntly A2B service oawut'!A:E,5,FALSE), 1000)</f>
        <v>1000</v>
      </c>
      <c r="AS80">
        <f>IF(ISNUMBER(VLOOKUP(A80,'M for Moray - Buckie oawut'!A:E,5,FALSE)), VLOOKUP(A80,'M for Moray - Buckie oawut'!A:E,5,FALSE), 1000)</f>
        <v>1000</v>
      </c>
      <c r="AT80">
        <f>IF(ISNUMBER(VLOOKUP(A80,'M for Moray - Forres oawut'!A:E,5,FALSE)), VLOOKUP(A80,'M for Moray - Forres oawut'!A:E,5,FALSE), 1000)</f>
        <v>1000</v>
      </c>
      <c r="AU80">
        <f>IF(ISNUMBER(VLOOKUP(A80,'M for Moray - Keith oawut'!A:E,5,FALSE)), VLOOKUP(A80,'M for Moray - Keith oawut'!A:E,5,FALSE), 1000)</f>
        <v>1000</v>
      </c>
      <c r="AV80">
        <f>IF(ISNUMBER(VLOOKUP(A80,'M for Moray - Speyside oawut'!A:E,5,FALSE)), VLOOKUP(A80,'M for Moray - Speyside oawut'!A:E,5,FALSE), 1000)</f>
        <v>1000</v>
      </c>
      <c r="AW80">
        <f>IF(ISNUMBER(VLOOKUP(A80,'M for Moray - Elgin oawut'!A:E,5,FALSE)), VLOOKUP(A80,'M for Moray - Elgin oawut'!A:E,5,FALSE), 1000)</f>
        <v>1000</v>
      </c>
      <c r="AX80">
        <f>IF(ISNUMBER(VLOOKUP(A80,'Banffshire Partnership oawut'!A:E,5,FALSE)), VLOOKUP(A80,'Banffshire Partnership oawut'!A:E,5,FALSE), 1000)</f>
        <v>47.5</v>
      </c>
      <c r="AZ80">
        <f>IF(ISNUMBER(VLOOKUP(A80,'Huntly A2B service ot'!A:E,4,FALSE)), VLOOKUP(A80,'Huntly A2B service ot'!A:E,4,FALSE), 0)</f>
        <v>0</v>
      </c>
      <c r="BA80">
        <f>IF(ISNUMBER(VLOOKUP(A80,'M for Moray - Buckie ot'!A:E,4,FALSE)), VLOOKUP(A80,'M for Moray - Buckie ot'!A:E,4,FALSE), 0)</f>
        <v>0</v>
      </c>
      <c r="BB80">
        <f>IF(ISNUMBER(VLOOKUP(A80,'M for Moray - Forres ot'!A:E,4,FALSE)), VLOOKUP(A80,'M for Moray - Forres ot'!A:E,4,FALSE), 0)</f>
        <v>0</v>
      </c>
      <c r="BC80">
        <f>IF(ISNUMBER(VLOOKUP(A80,'M for Moray - Keith ot'!A:E,4,FALSE)), VLOOKUP(A80,'M for Moray - Keith ot'!A:E,4,FALSE), 0)</f>
        <v>0</v>
      </c>
      <c r="BD80">
        <f>IF(ISNUMBER(VLOOKUP(A80,'M for Moray - Speyside ot'!A:E,4,FALSE)), VLOOKUP(A80,'M for Moray - Speyside ot'!A:E,4,FALSE), 0)</f>
        <v>0</v>
      </c>
      <c r="BE80">
        <f>IF(ISNUMBER(VLOOKUP(A80,'M for Moray - Elgin ot'!A:E,4,FALSE)), VLOOKUP(A80,'M for Moray - Elgin ot'!A:E,4,FALSE), 0)</f>
        <v>0</v>
      </c>
      <c r="BF80">
        <f>IF(ISNUMBER(VLOOKUP(A80,'Banffshire Partnership ot'!A:E,4,FALSE)), VLOOKUP(A80,'Banffshire Partnership ot'!A:E,4,FALSE), 0)</f>
        <v>0</v>
      </c>
      <c r="BI80" t="str">
        <f>IF(ISNUMBER(VLOOKUP(A80,'Huntly A2B service oaout'!A:E,3,FALSE)), VLOOKUP(A80,'Huntly A2B service oaout'!A:E,3,FALSE), VLOOKUP(A80,'Huntly A2B service oaout'!A:E,2,FALSE))</f>
        <v xml:space="preserve"> N/A</v>
      </c>
      <c r="BJ80" t="str">
        <f>IF(ISNUMBER(VLOOKUP(A80,'M for Moray - Buckie oaout'!A:E,3,FALSE)), VLOOKUP(A80,'M for Moray - Buckie oaout'!A:E,3,FALSE), VLOOKUP(A80,'M for Moray - Buckie oaout'!A:E,2,FALSE))</f>
        <v xml:space="preserve"> N/A</v>
      </c>
      <c r="BK80" t="str">
        <f>IF(ISNUMBER(VLOOKUP(A80,'M for Moray - Forres oaout'!A:E,3,FALSE)), VLOOKUP(A80,'M for Moray - Forres oaout'!A:E,3,FALSE), VLOOKUP(A80,'M for Moray - Forres oaout'!A:E,2,FALSE))</f>
        <v xml:space="preserve"> N/A</v>
      </c>
      <c r="BL80" t="str">
        <f>IF(ISNUMBER(VLOOKUP(A80,'M for Moray - Keith oaout'!A:E,3,FALSE)), VLOOKUP(A80,'M for Moray - Keith oaout'!A:E,3,FALSE), VLOOKUP(A80,'M for Moray - Keith oaout'!A:E,2,FALSE))</f>
        <v xml:space="preserve"> N/A</v>
      </c>
      <c r="BM80" t="str">
        <f>IF(ISNUMBER(VLOOKUP(A80,'M for Moray - Speyside oaout'!A:E,3,FALSE)), VLOOKUP(A80,'M for Moray - Speyside oaout'!A:E,3,FALSE), VLOOKUP(A80,'M for Moray - Speyside oaout'!A:E,2,FALSE))</f>
        <v xml:space="preserve"> N/A</v>
      </c>
      <c r="BN80" t="str">
        <f>IF(ISNUMBER(VLOOKUP(A80,'M for Moray - Elgin oaout'!A:E,3,FALSE)), VLOOKUP(A80,'M for Moray - Elgin oaout'!A:E,3,FALSE), VLOOKUP(A80,'M for Moray - Elgin oaout'!A:E,2,FALSE))</f>
        <v xml:space="preserve"> N/A</v>
      </c>
      <c r="BO80" t="str">
        <f>IF(ISNUMBER(VLOOKUP(A80,'Banffshire Partnership oaout'!A:E,3,FALSE)), VLOOKUP(A80,'Banffshire Partnership oaout'!A:E,3,FALSE), VLOOKUP(A80,'Banffshire Partnership oaout'!A:E,2,FALSE))</f>
        <v xml:space="preserve"> N/A</v>
      </c>
      <c r="BQ80" t="str">
        <f>IF(ISNUMBER(VLOOKUP(A80,'Huntly A2B service oawut'!A:E,3,FALSE)), VLOOKUP(A80,'Huntly A2B service oawut'!A:E,3,FALSE), VLOOKUP(A80,'Huntly A2B service oawut'!A:E,2,FALSE))</f>
        <v xml:space="preserve"> N/A</v>
      </c>
      <c r="BR80" t="str">
        <f>IF(ISNUMBER(VLOOKUP(A80,'M for Moray - Buckie oawut'!A:E,3,FALSE)), VLOOKUP(A80,'M for Moray - Buckie oawut'!A:E,3,FALSE), VLOOKUP(A80,'M for Moray - Buckie oawut'!A:E,2,FALSE))</f>
        <v xml:space="preserve"> N/A</v>
      </c>
      <c r="BS80" t="str">
        <f>IF(ISNUMBER(VLOOKUP(A80,'M for Moray - Forres oawut'!A:E,3,FALSE)), VLOOKUP(A80,'M for Moray - Forres oawut'!A:E,3,FALSE), VLOOKUP(A80,'M for Moray - Forres oawut'!A:E,2,FALSE))</f>
        <v xml:space="preserve"> N/A</v>
      </c>
      <c r="BT80" t="str">
        <f>IF(ISNUMBER(VLOOKUP(A80,'M for Moray - Keith oawut'!A:E,3,FALSE)), VLOOKUP(A80,'M for Moray - Keith oawut'!A:E,3,FALSE), VLOOKUP(A80,'M for Moray - Keith oawut'!A:E,2,FALSE))</f>
        <v xml:space="preserve"> N/A</v>
      </c>
      <c r="BU80" t="str">
        <f>IF(ISNUMBER(VLOOKUP(A80,'M for Moray - Speyside oawut'!A:E,3,FALSE)), VLOOKUP(A80,'M for Moray - Speyside oawut'!A:E,3,FALSE), VLOOKUP(A80,'M for Moray - Speyside oawut'!A:E,2,FALSE))</f>
        <v xml:space="preserve"> N/A</v>
      </c>
      <c r="BV80" t="str">
        <f>IF(ISNUMBER(VLOOKUP(A80,'M for Moray - Elgin oawut'!A:E,3,FALSE)), VLOOKUP(A80,'M for Moray - Elgin oawut'!A:E,3,FALSE), VLOOKUP(A80,'M for Moray - Elgin oawut'!A:E,2,FALSE))</f>
        <v xml:space="preserve"> N/A</v>
      </c>
      <c r="BW80">
        <f>IF(ISNUMBER(VLOOKUP(A80,'Banffshire Partnership oawut'!A:E,3,FALSE)), VLOOKUP(A80,'Banffshire Partnership oawut'!A:E,3,FALSE), VLOOKUP(A80,'Banffshire Partnership oawut'!A:E,2,FALSE))</f>
        <v>20.5</v>
      </c>
      <c r="BZ80">
        <f>IF(ISNUMBER(VLOOKUP(A80,'Huntly A2B service ot'!A:E,3,FALSE)), VLOOKUP(A80,'Huntly A2B service ot'!A:E,3,FALSE), VLOOKUP(A80,'Huntly A2B service ot'!A:E,2,FALSE))</f>
        <v>0</v>
      </c>
      <c r="CA80">
        <f>IF(ISNUMBER(VLOOKUP(A80,'M for Moray - Buckie ot'!A:E,3,FALSE)), VLOOKUP(A80,'M for Moray - Buckie ot'!A:E,3,FALSE), VLOOKUP(A80,'M for Moray - Buckie ot'!A:E,2,FALSE))</f>
        <v>0</v>
      </c>
      <c r="CB80">
        <f>IF(ISNUMBER(VLOOKUP(A80,'M for Moray - Forres ot'!A:E,3,FALSE)), VLOOKUP(A80,'M for Moray - Forres ot'!A:E,3,FALSE), VLOOKUP(A80,'M for Moray - Forres ot'!A:E,2,FALSE))</f>
        <v>0</v>
      </c>
      <c r="CC80">
        <f>IF(ISNUMBER(VLOOKUP(A80,'M for Moray - Keith ot'!A:E,3,FALSE)), VLOOKUP(A80,'M for Moray - Keith ot'!A:E,3,FALSE), VLOOKUP(A80,'M for Moray - Keith ot'!A:E,2,FALSE))</f>
        <v>0</v>
      </c>
      <c r="CD80">
        <f>IF(ISNUMBER(VLOOKUP(A80,'M for Moray - Speyside ot'!A:E,3,FALSE)), VLOOKUP(A80,'M for Moray - Speyside ot'!A:E,3,FALSE), VLOOKUP(A80,'M for Moray - Speyside ot'!A:E,2,FALSE))</f>
        <v>0</v>
      </c>
      <c r="CE80">
        <f>IF(ISNUMBER(VLOOKUP(A80,'M for Moray - Elgin ot'!A:E,3,FALSE)), VLOOKUP(A80,'M for Moray - Elgin ot'!A:E,3,FALSE), VLOOKUP(A80,'M for Moray - Elgin ot'!A:E,2,FALSE))</f>
        <v>0</v>
      </c>
      <c r="CF80">
        <f>IF(ISNUMBER(VLOOKUP(A80,'Banffshire Partnership ot'!A:E,3,FALSE)), VLOOKUP(A80,'Banffshire Partnership ot'!A:E,3,FALSE), VLOOKUP(A80,'Banffshire Partnership ot'!A:E,2,FALSE))</f>
        <v>0</v>
      </c>
    </row>
    <row r="81" spans="1:84">
      <c r="A81" t="s">
        <v>339</v>
      </c>
      <c r="B81" t="str">
        <f t="shared" si="67"/>
        <v>M for Moray - Elgin service</v>
      </c>
      <c r="C81">
        <f t="shared" si="40"/>
        <v>5</v>
      </c>
      <c r="D81">
        <f t="shared" si="41"/>
        <v>1</v>
      </c>
      <c r="E81">
        <f t="shared" si="42"/>
        <v>4.5</v>
      </c>
      <c r="F81">
        <f t="shared" si="43"/>
        <v>0.9</v>
      </c>
      <c r="G81" s="18">
        <f t="shared" si="44"/>
        <v>0.5</v>
      </c>
      <c r="H81">
        <f t="shared" si="51"/>
        <v>1.8</v>
      </c>
      <c r="I81">
        <v>8.9</v>
      </c>
      <c r="J81">
        <f t="shared" si="52"/>
        <v>18.419999999999998</v>
      </c>
      <c r="K81">
        <f t="shared" si="53"/>
        <v>10.5</v>
      </c>
      <c r="L81">
        <f t="shared" si="54"/>
        <v>1</v>
      </c>
      <c r="M81">
        <f t="shared" si="55"/>
        <v>1</v>
      </c>
      <c r="N81">
        <f t="shared" si="56"/>
        <v>7.9199999999999982</v>
      </c>
      <c r="O81">
        <f t="shared" si="57"/>
        <v>7.9199999999999982</v>
      </c>
      <c r="P81">
        <f t="shared" si="58"/>
        <v>5.5</v>
      </c>
      <c r="Q81">
        <f t="shared" si="59"/>
        <v>5.5</v>
      </c>
      <c r="S81">
        <f t="shared" si="60"/>
        <v>29.5</v>
      </c>
      <c r="T81">
        <f t="shared" si="61"/>
        <v>19.5</v>
      </c>
      <c r="U81">
        <f t="shared" si="62"/>
        <v>26.5</v>
      </c>
      <c r="V81">
        <f t="shared" si="63"/>
        <v>20.5</v>
      </c>
      <c r="W81">
        <f t="shared" si="64"/>
        <v>22.5</v>
      </c>
      <c r="X81">
        <f t="shared" si="65"/>
        <v>10.5</v>
      </c>
      <c r="Y81">
        <f t="shared" si="66"/>
        <v>51.58</v>
      </c>
      <c r="AA81">
        <v>0</v>
      </c>
      <c r="AB81">
        <f t="shared" si="45"/>
        <v>5</v>
      </c>
      <c r="AC81">
        <f t="shared" si="46"/>
        <v>5</v>
      </c>
      <c r="AD81">
        <f t="shared" si="47"/>
        <v>5</v>
      </c>
      <c r="AE81">
        <f t="shared" si="48"/>
        <v>5</v>
      </c>
      <c r="AF81">
        <f t="shared" si="49"/>
        <v>5</v>
      </c>
      <c r="AG81">
        <f t="shared" si="50"/>
        <v>4.08</v>
      </c>
      <c r="AJ81">
        <f>IF(ISNUMBER(VLOOKUP(A81,'Huntly A2B service oaout'!A:E,5,FALSE)), VLOOKUP(A81,'Huntly A2B service oaout'!A:E,5,FALSE), VLOOKUP(A81,'Huntly A2B service oaout'!A:E,2,FALSE))</f>
        <v>25</v>
      </c>
      <c r="AK81">
        <f>IF(ISNUMBER(VLOOKUP(A81,'M for Moray - Buckie oaout'!A:E,5,FALSE)), VLOOKUP(A81,'M for Moray - Buckie oaout'!A:E,5,FALSE), VLOOKUP(A81,'M for Moray - Buckie oaout'!A:E,2,FALSE))</f>
        <v>10</v>
      </c>
      <c r="AL81">
        <f>IF(ISNUMBER(VLOOKUP(A81,'M for Moray - Forres oaout'!A:E,5,FALSE)), VLOOKUP(A81,'M for Moray - Forres oaout'!A:E,5,FALSE), VLOOKUP(A81,'M for Moray - Forres oaout'!A:E,2,FALSE))</f>
        <v>17</v>
      </c>
      <c r="AM81">
        <f>IF(ISNUMBER(VLOOKUP(A81,'M for Moray - Keith oaout'!A:E,5,FALSE)), VLOOKUP(A81,'M for Moray - Keith oaout'!A:E,5,FALSE), VLOOKUP(A81,'M for Moray - Keith oaout'!A:E,2,FALSE))</f>
        <v>11</v>
      </c>
      <c r="AN81">
        <f>IF(ISNUMBER(VLOOKUP(A81,'M for Moray - Speyside oaout'!A:E,5,FALSE)), VLOOKUP(A81,'M for Moray - Speyside oaout'!A:E,5,FALSE), VLOOKUP(A81,'M for Moray - Speyside oaout'!A:E,2,FALSE))</f>
        <v>13</v>
      </c>
      <c r="AO81">
        <f>IF(ISNUMBER(VLOOKUP(A81,'M for Moray - Elgin oaout'!A:E,5,FALSE)), VLOOKUP(A81,'M for Moray - Elgin oaout'!A:E,5,FALSE), VLOOKUP(A81,'M for Moray - Elgin oaout'!A:E,2,FALSE))</f>
        <v>1</v>
      </c>
      <c r="AP81" t="str">
        <f>IF(ISNUMBER(VLOOKUP(A81,'Banffshire Partnership oaout'!A:E,5,FALSE)), VLOOKUP(A81,'Banffshire Partnership oaout'!A:E,5,FALSE), VLOOKUP(A81,'Banffshire Partnership oaout'!A:E,2,FALSE))</f>
        <v xml:space="preserve"> N/A</v>
      </c>
      <c r="AR81">
        <f>IF(ISNUMBER(VLOOKUP(A81,'Huntly A2B service oawut'!A:E,5,FALSE)), VLOOKUP(A81,'Huntly A2B service oawut'!A:E,5,FALSE), 1000)</f>
        <v>1000</v>
      </c>
      <c r="AS81">
        <f>IF(ISNUMBER(VLOOKUP(A81,'M for Moray - Buckie oawut'!A:E,5,FALSE)), VLOOKUP(A81,'M for Moray - Buckie oawut'!A:E,5,FALSE), 1000)</f>
        <v>1000</v>
      </c>
      <c r="AT81">
        <f>IF(ISNUMBER(VLOOKUP(A81,'M for Moray - Forres oawut'!A:E,5,FALSE)), VLOOKUP(A81,'M for Moray - Forres oawut'!A:E,5,FALSE), 1000)</f>
        <v>1000</v>
      </c>
      <c r="AU81">
        <f>IF(ISNUMBER(VLOOKUP(A81,'M for Moray - Keith oawut'!A:E,5,FALSE)), VLOOKUP(A81,'M for Moray - Keith oawut'!A:E,5,FALSE), 1000)</f>
        <v>1000</v>
      </c>
      <c r="AV81">
        <f>IF(ISNUMBER(VLOOKUP(A81,'M for Moray - Speyside oawut'!A:E,5,FALSE)), VLOOKUP(A81,'M for Moray - Speyside oawut'!A:E,5,FALSE), 1000)</f>
        <v>1000</v>
      </c>
      <c r="AW81">
        <f>IF(ISNUMBER(VLOOKUP(A81,'M for Moray - Elgin oawut'!A:E,5,FALSE)), VLOOKUP(A81,'M for Moray - Elgin oawut'!A:E,5,FALSE), 1000)</f>
        <v>1000</v>
      </c>
      <c r="AX81">
        <f>IF(ISNUMBER(VLOOKUP(A81,'Banffshire Partnership oawut'!A:E,5,FALSE)), VLOOKUP(A81,'Banffshire Partnership oawut'!A:E,5,FALSE), 1000)</f>
        <v>47.5</v>
      </c>
      <c r="AZ81">
        <f>IF(ISNUMBER(VLOOKUP(A81,'Huntly A2B service ot'!A:E,4,FALSE)), VLOOKUP(A81,'Huntly A2B service ot'!A:E,4,FALSE), 0)</f>
        <v>4.5</v>
      </c>
      <c r="BA81">
        <f>IF(ISNUMBER(VLOOKUP(A81,'M for Moray - Buckie ot'!A:E,4,FALSE)), VLOOKUP(A81,'M for Moray - Buckie ot'!A:E,4,FALSE), 0)</f>
        <v>4.5</v>
      </c>
      <c r="BB81">
        <f>IF(ISNUMBER(VLOOKUP(A81,'M for Moray - Forres ot'!A:E,4,FALSE)), VLOOKUP(A81,'M for Moray - Forres ot'!A:E,4,FALSE), 0)</f>
        <v>4.5</v>
      </c>
      <c r="BC81">
        <f>IF(ISNUMBER(VLOOKUP(A81,'M for Moray - Keith ot'!A:E,4,FALSE)), VLOOKUP(A81,'M for Moray - Keith ot'!A:E,4,FALSE), 0)</f>
        <v>4.5</v>
      </c>
      <c r="BD81">
        <f>IF(ISNUMBER(VLOOKUP(A81,'M for Moray - Speyside ot'!A:E,4,FALSE)), VLOOKUP(A81,'M for Moray - Speyside ot'!A:E,4,FALSE), 0)</f>
        <v>4.5</v>
      </c>
      <c r="BE81">
        <f>IF(ISNUMBER(VLOOKUP(A81,'M for Moray - Elgin ot'!A:E,4,FALSE)), VLOOKUP(A81,'M for Moray - Elgin ot'!A:E,4,FALSE), 0)</f>
        <v>4.5</v>
      </c>
      <c r="BF81">
        <f>IF(ISNUMBER(VLOOKUP(A81,'Banffshire Partnership ot'!A:E,4,FALSE)), VLOOKUP(A81,'Banffshire Partnership ot'!A:E,4,FALSE), 0)</f>
        <v>0</v>
      </c>
      <c r="BI81">
        <f>IF(ISNUMBER(VLOOKUP(A81,'Huntly A2B service oaout'!A:E,3,FALSE)), VLOOKUP(A81,'Huntly A2B service oaout'!A:E,3,FALSE), VLOOKUP(A81,'Huntly A2B service oaout'!A:E,2,FALSE))</f>
        <v>15.5</v>
      </c>
      <c r="BJ81">
        <f>IF(ISNUMBER(VLOOKUP(A81,'M for Moray - Buckie oaout'!A:E,3,FALSE)), VLOOKUP(A81,'M for Moray - Buckie oaout'!A:E,3,FALSE), VLOOKUP(A81,'M for Moray - Buckie oaout'!A:E,2,FALSE))</f>
        <v>8.9</v>
      </c>
      <c r="BK81">
        <f>IF(ISNUMBER(VLOOKUP(A81,'M for Moray - Forres oaout'!A:E,3,FALSE)), VLOOKUP(A81,'M for Moray - Forres oaout'!A:E,3,FALSE), VLOOKUP(A81,'M for Moray - Forres oaout'!A:E,2,FALSE))</f>
        <v>11.9</v>
      </c>
      <c r="BL81">
        <f>IF(ISNUMBER(VLOOKUP(A81,'M for Moray - Keith oaout'!A:E,3,FALSE)), VLOOKUP(A81,'M for Moray - Keith oaout'!A:E,3,FALSE), VLOOKUP(A81,'M for Moray - Keith oaout'!A:E,2,FALSE))</f>
        <v>9.3000000000000007</v>
      </c>
      <c r="BM81">
        <f>IF(ISNUMBER(VLOOKUP(A81,'M for Moray - Speyside oaout'!A:E,3,FALSE)), VLOOKUP(A81,'M for Moray - Speyside oaout'!A:E,3,FALSE), VLOOKUP(A81,'M for Moray - Speyside oaout'!A:E,2,FALSE))</f>
        <v>6.7</v>
      </c>
      <c r="BN81">
        <f>IF(ISNUMBER(VLOOKUP(A81,'M for Moray - Elgin oaout'!A:E,3,FALSE)), VLOOKUP(A81,'M for Moray - Elgin oaout'!A:E,3,FALSE), VLOOKUP(A81,'M for Moray - Elgin oaout'!A:E,2,FALSE))</f>
        <v>0.9</v>
      </c>
      <c r="BO81" t="str">
        <f>IF(ISNUMBER(VLOOKUP(A81,'Banffshire Partnership oaout'!A:E,3,FALSE)), VLOOKUP(A81,'Banffshire Partnership oaout'!A:E,3,FALSE), VLOOKUP(A81,'Banffshire Partnership oaout'!A:E,2,FALSE))</f>
        <v xml:space="preserve"> N/A</v>
      </c>
      <c r="BQ81" t="str">
        <f>IF(ISNUMBER(VLOOKUP(A81,'Huntly A2B service oawut'!A:E,3,FALSE)), VLOOKUP(A81,'Huntly A2B service oawut'!A:E,3,FALSE), VLOOKUP(A81,'Huntly A2B service oawut'!A:E,2,FALSE))</f>
        <v xml:space="preserve"> N/A</v>
      </c>
      <c r="BR81" t="str">
        <f>IF(ISNUMBER(VLOOKUP(A81,'M for Moray - Buckie oawut'!A:E,3,FALSE)), VLOOKUP(A81,'M for Moray - Buckie oawut'!A:E,3,FALSE), VLOOKUP(A81,'M for Moray - Buckie oawut'!A:E,2,FALSE))</f>
        <v xml:space="preserve"> N/A</v>
      </c>
      <c r="BS81" t="str">
        <f>IF(ISNUMBER(VLOOKUP(A81,'M for Moray - Forres oawut'!A:E,3,FALSE)), VLOOKUP(A81,'M for Moray - Forres oawut'!A:E,3,FALSE), VLOOKUP(A81,'M for Moray - Forres oawut'!A:E,2,FALSE))</f>
        <v xml:space="preserve"> N/A</v>
      </c>
      <c r="BT81" t="str">
        <f>IF(ISNUMBER(VLOOKUP(A81,'M for Moray - Keith oawut'!A:E,3,FALSE)), VLOOKUP(A81,'M for Moray - Keith oawut'!A:E,3,FALSE), VLOOKUP(A81,'M for Moray - Keith oawut'!A:E,2,FALSE))</f>
        <v xml:space="preserve"> N/A</v>
      </c>
      <c r="BU81" t="str">
        <f>IF(ISNUMBER(VLOOKUP(A81,'M for Moray - Speyside oawut'!A:E,3,FALSE)), VLOOKUP(A81,'M for Moray - Speyside oawut'!A:E,3,FALSE), VLOOKUP(A81,'M for Moray - Speyside oawut'!A:E,2,FALSE))</f>
        <v xml:space="preserve"> N/A</v>
      </c>
      <c r="BV81" t="str">
        <f>IF(ISNUMBER(VLOOKUP(A81,'M for Moray - Elgin oawut'!A:E,3,FALSE)), VLOOKUP(A81,'M for Moray - Elgin oawut'!A:E,3,FALSE), VLOOKUP(A81,'M for Moray - Elgin oawut'!A:E,2,FALSE))</f>
        <v xml:space="preserve"> N/A</v>
      </c>
      <c r="BW81">
        <f>IF(ISNUMBER(VLOOKUP(A81,'Banffshire Partnership oawut'!A:E,3,FALSE)), VLOOKUP(A81,'Banffshire Partnership oawut'!A:E,3,FALSE), VLOOKUP(A81,'Banffshire Partnership oawut'!A:E,2,FALSE))</f>
        <v>20.5</v>
      </c>
      <c r="BZ81">
        <f>IF(ISNUMBER(VLOOKUP(A81,'Huntly A2B service ot'!A:E,3,FALSE)), VLOOKUP(A81,'Huntly A2B service ot'!A:E,3,FALSE), VLOOKUP(A81,'Huntly A2B service ot'!A:E,2,FALSE))</f>
        <v>30</v>
      </c>
      <c r="CA81">
        <f>IF(ISNUMBER(VLOOKUP(A81,'M for Moray - Buckie ot'!A:E,3,FALSE)), VLOOKUP(A81,'M for Moray - Buckie ot'!A:E,3,FALSE), VLOOKUP(A81,'M for Moray - Buckie ot'!A:E,2,FALSE))</f>
        <v>30</v>
      </c>
      <c r="CB81">
        <f>IF(ISNUMBER(VLOOKUP(A81,'M for Moray - Forres ot'!A:E,3,FALSE)), VLOOKUP(A81,'M for Moray - Forres ot'!A:E,3,FALSE), VLOOKUP(A81,'M for Moray - Forres ot'!A:E,2,FALSE))</f>
        <v>30</v>
      </c>
      <c r="CC81">
        <f>IF(ISNUMBER(VLOOKUP(A81,'M for Moray - Keith ot'!A:E,3,FALSE)), VLOOKUP(A81,'M for Moray - Keith ot'!A:E,3,FALSE), VLOOKUP(A81,'M for Moray - Keith ot'!A:E,2,FALSE))</f>
        <v>30</v>
      </c>
      <c r="CD81">
        <f>IF(ISNUMBER(VLOOKUP(A81,'M for Moray - Speyside ot'!A:E,3,FALSE)), VLOOKUP(A81,'M for Moray - Speyside ot'!A:E,3,FALSE), VLOOKUP(A81,'M for Moray - Speyside ot'!A:E,2,FALSE))</f>
        <v>30</v>
      </c>
      <c r="CE81">
        <f>IF(ISNUMBER(VLOOKUP(A81,'M for Moray - Elgin ot'!A:E,3,FALSE)), VLOOKUP(A81,'M for Moray - Elgin ot'!A:E,3,FALSE), VLOOKUP(A81,'M for Moray - Elgin ot'!A:E,2,FALSE))</f>
        <v>30</v>
      </c>
      <c r="CF81">
        <f>IF(ISNUMBER(VLOOKUP(A81,'Banffshire Partnership ot'!A:E,3,FALSE)), VLOOKUP(A81,'Banffshire Partnership ot'!A:E,3,FALSE), VLOOKUP(A81,'Banffshire Partnership ot'!A:E,2,FALSE))</f>
        <v>0</v>
      </c>
    </row>
    <row r="82" spans="1:84">
      <c r="A82" t="s">
        <v>340</v>
      </c>
      <c r="B82" t="str">
        <f t="shared" si="67"/>
        <v>Banffshire Partnership</v>
      </c>
      <c r="C82">
        <f t="shared" si="40"/>
        <v>4.2</v>
      </c>
      <c r="D82">
        <f t="shared" si="41"/>
        <v>46</v>
      </c>
      <c r="E82">
        <f t="shared" si="42"/>
        <v>0</v>
      </c>
      <c r="F82">
        <f t="shared" si="43"/>
        <v>20.5</v>
      </c>
      <c r="G82" s="18">
        <f t="shared" si="44"/>
        <v>0</v>
      </c>
      <c r="H82">
        <f t="shared" si="51"/>
        <v>0</v>
      </c>
      <c r="I82">
        <v>9.5</v>
      </c>
      <c r="J82">
        <f t="shared" si="52"/>
        <v>19.5</v>
      </c>
      <c r="K82">
        <f t="shared" si="53"/>
        <v>50.2</v>
      </c>
      <c r="L82">
        <f t="shared" si="54"/>
        <v>0</v>
      </c>
      <c r="M82">
        <f t="shared" si="55"/>
        <v>0</v>
      </c>
      <c r="N82">
        <f t="shared" si="56"/>
        <v>0</v>
      </c>
      <c r="O82">
        <f t="shared" si="57"/>
        <v>0</v>
      </c>
      <c r="P82">
        <f t="shared" si="58"/>
        <v>0</v>
      </c>
      <c r="Q82">
        <f t="shared" si="59"/>
        <v>0</v>
      </c>
      <c r="S82">
        <f t="shared" si="60"/>
        <v>1000</v>
      </c>
      <c r="T82">
        <f t="shared" si="61"/>
        <v>1005.3</v>
      </c>
      <c r="U82">
        <f t="shared" si="62"/>
        <v>1005.3</v>
      </c>
      <c r="V82">
        <f t="shared" si="63"/>
        <v>1005.3</v>
      </c>
      <c r="W82">
        <f t="shared" si="64"/>
        <v>1005.3</v>
      </c>
      <c r="X82">
        <f t="shared" si="65"/>
        <v>1005.3</v>
      </c>
      <c r="Y82">
        <f t="shared" si="66"/>
        <v>50.2</v>
      </c>
      <c r="AA82">
        <v>0</v>
      </c>
      <c r="AB82">
        <f t="shared" si="45"/>
        <v>5.3</v>
      </c>
      <c r="AC82">
        <f t="shared" si="46"/>
        <v>5.3</v>
      </c>
      <c r="AD82">
        <f t="shared" si="47"/>
        <v>5.3</v>
      </c>
      <c r="AE82">
        <f t="shared" si="48"/>
        <v>5.3</v>
      </c>
      <c r="AF82">
        <f t="shared" si="49"/>
        <v>5.3</v>
      </c>
      <c r="AG82">
        <f t="shared" si="50"/>
        <v>4.2</v>
      </c>
      <c r="AJ82" t="str">
        <f>IF(ISNUMBER(VLOOKUP(A82,'Huntly A2B service oaout'!A:E,5,FALSE)), VLOOKUP(A82,'Huntly A2B service oaout'!A:E,5,FALSE), VLOOKUP(A82,'Huntly A2B service oaout'!A:E,2,FALSE))</f>
        <v xml:space="preserve"> N/A</v>
      </c>
      <c r="AK82" t="str">
        <f>IF(ISNUMBER(VLOOKUP(A82,'M for Moray - Buckie oaout'!A:E,5,FALSE)), VLOOKUP(A82,'M for Moray - Buckie oaout'!A:E,5,FALSE), VLOOKUP(A82,'M for Moray - Buckie oaout'!A:E,2,FALSE))</f>
        <v xml:space="preserve"> N/A</v>
      </c>
      <c r="AL82" t="str">
        <f>IF(ISNUMBER(VLOOKUP(A82,'M for Moray - Forres oaout'!A:E,5,FALSE)), VLOOKUP(A82,'M for Moray - Forres oaout'!A:E,5,FALSE), VLOOKUP(A82,'M for Moray - Forres oaout'!A:E,2,FALSE))</f>
        <v xml:space="preserve"> N/A</v>
      </c>
      <c r="AM82" t="str">
        <f>IF(ISNUMBER(VLOOKUP(A82,'M for Moray - Keith oaout'!A:E,5,FALSE)), VLOOKUP(A82,'M for Moray - Keith oaout'!A:E,5,FALSE), VLOOKUP(A82,'M for Moray - Keith oaout'!A:E,2,FALSE))</f>
        <v xml:space="preserve"> N/A</v>
      </c>
      <c r="AN82" t="str">
        <f>IF(ISNUMBER(VLOOKUP(A82,'M for Moray - Speyside oaout'!A:E,5,FALSE)), VLOOKUP(A82,'M for Moray - Speyside oaout'!A:E,5,FALSE), VLOOKUP(A82,'M for Moray - Speyside oaout'!A:E,2,FALSE))</f>
        <v xml:space="preserve"> N/A</v>
      </c>
      <c r="AO82" t="str">
        <f>IF(ISNUMBER(VLOOKUP(A82,'M for Moray - Elgin oaout'!A:E,5,FALSE)), VLOOKUP(A82,'M for Moray - Elgin oaout'!A:E,5,FALSE), VLOOKUP(A82,'M for Moray - Elgin oaout'!A:E,2,FALSE))</f>
        <v xml:space="preserve"> N/A</v>
      </c>
      <c r="AP82" t="str">
        <f>IF(ISNUMBER(VLOOKUP(A82,'Banffshire Partnership oaout'!A:E,5,FALSE)), VLOOKUP(A82,'Banffshire Partnership oaout'!A:E,5,FALSE), VLOOKUP(A82,'Banffshire Partnership oaout'!A:E,2,FALSE))</f>
        <v xml:space="preserve"> N/A</v>
      </c>
      <c r="AR82">
        <f>IF(ISNUMBER(VLOOKUP(A82,'Huntly A2B service oawut'!A:E,5,FALSE)), VLOOKUP(A82,'Huntly A2B service oawut'!A:E,5,FALSE), 1000)</f>
        <v>1000</v>
      </c>
      <c r="AS82">
        <f>IF(ISNUMBER(VLOOKUP(A82,'M for Moray - Buckie oawut'!A:E,5,FALSE)), VLOOKUP(A82,'M for Moray - Buckie oawut'!A:E,5,FALSE), 1000)</f>
        <v>1000</v>
      </c>
      <c r="AT82">
        <f>IF(ISNUMBER(VLOOKUP(A82,'M for Moray - Forres oawut'!A:E,5,FALSE)), VLOOKUP(A82,'M for Moray - Forres oawut'!A:E,5,FALSE), 1000)</f>
        <v>1000</v>
      </c>
      <c r="AU82">
        <f>IF(ISNUMBER(VLOOKUP(A82,'M for Moray - Keith oawut'!A:E,5,FALSE)), VLOOKUP(A82,'M for Moray - Keith oawut'!A:E,5,FALSE), 1000)</f>
        <v>1000</v>
      </c>
      <c r="AV82">
        <f>IF(ISNUMBER(VLOOKUP(A82,'M for Moray - Speyside oawut'!A:E,5,FALSE)), VLOOKUP(A82,'M for Moray - Speyside oawut'!A:E,5,FALSE), 1000)</f>
        <v>1000</v>
      </c>
      <c r="AW82">
        <f>IF(ISNUMBER(VLOOKUP(A82,'M for Moray - Elgin oawut'!A:E,5,FALSE)), VLOOKUP(A82,'M for Moray - Elgin oawut'!A:E,5,FALSE), 1000)</f>
        <v>1000</v>
      </c>
      <c r="AX82">
        <f>IF(ISNUMBER(VLOOKUP(A82,'Banffshire Partnership oawut'!A:E,5,FALSE)), VLOOKUP(A82,'Banffshire Partnership oawut'!A:E,5,FALSE), 1000)</f>
        <v>46</v>
      </c>
      <c r="AZ82">
        <f>IF(ISNUMBER(VLOOKUP(A82,'Huntly A2B service ot'!A:E,4,FALSE)), VLOOKUP(A82,'Huntly A2B service ot'!A:E,4,FALSE), 0)</f>
        <v>0</v>
      </c>
      <c r="BA82">
        <f>IF(ISNUMBER(VLOOKUP(A82,'M for Moray - Buckie ot'!A:E,4,FALSE)), VLOOKUP(A82,'M for Moray - Buckie ot'!A:E,4,FALSE), 0)</f>
        <v>0</v>
      </c>
      <c r="BB82">
        <f>IF(ISNUMBER(VLOOKUP(A82,'M for Moray - Forres ot'!A:E,4,FALSE)), VLOOKUP(A82,'M for Moray - Forres ot'!A:E,4,FALSE), 0)</f>
        <v>0</v>
      </c>
      <c r="BC82">
        <f>IF(ISNUMBER(VLOOKUP(A82,'M for Moray - Keith ot'!A:E,4,FALSE)), VLOOKUP(A82,'M for Moray - Keith ot'!A:E,4,FALSE), 0)</f>
        <v>0</v>
      </c>
      <c r="BD82">
        <f>IF(ISNUMBER(VLOOKUP(A82,'M for Moray - Speyside ot'!A:E,4,FALSE)), VLOOKUP(A82,'M for Moray - Speyside ot'!A:E,4,FALSE), 0)</f>
        <v>0</v>
      </c>
      <c r="BE82">
        <f>IF(ISNUMBER(VLOOKUP(A82,'M for Moray - Elgin ot'!A:E,4,FALSE)), VLOOKUP(A82,'M for Moray - Elgin ot'!A:E,4,FALSE), 0)</f>
        <v>0</v>
      </c>
      <c r="BF82">
        <f>IF(ISNUMBER(VLOOKUP(A82,'Banffshire Partnership ot'!A:E,4,FALSE)), VLOOKUP(A82,'Banffshire Partnership ot'!A:E,4,FALSE), 0)</f>
        <v>0</v>
      </c>
      <c r="BI82" t="str">
        <f>IF(ISNUMBER(VLOOKUP(A82,'Huntly A2B service oaout'!A:E,3,FALSE)), VLOOKUP(A82,'Huntly A2B service oaout'!A:E,3,FALSE), VLOOKUP(A82,'Huntly A2B service oaout'!A:E,2,FALSE))</f>
        <v xml:space="preserve"> N/A</v>
      </c>
      <c r="BJ82" t="str">
        <f>IF(ISNUMBER(VLOOKUP(A82,'M for Moray - Buckie oaout'!A:E,3,FALSE)), VLOOKUP(A82,'M for Moray - Buckie oaout'!A:E,3,FALSE), VLOOKUP(A82,'M for Moray - Buckie oaout'!A:E,2,FALSE))</f>
        <v xml:space="preserve"> N/A</v>
      </c>
      <c r="BK82" t="str">
        <f>IF(ISNUMBER(VLOOKUP(A82,'M for Moray - Forres oaout'!A:E,3,FALSE)), VLOOKUP(A82,'M for Moray - Forres oaout'!A:E,3,FALSE), VLOOKUP(A82,'M for Moray - Forres oaout'!A:E,2,FALSE))</f>
        <v xml:space="preserve"> N/A</v>
      </c>
      <c r="BL82" t="str">
        <f>IF(ISNUMBER(VLOOKUP(A82,'M for Moray - Keith oaout'!A:E,3,FALSE)), VLOOKUP(A82,'M for Moray - Keith oaout'!A:E,3,FALSE), VLOOKUP(A82,'M for Moray - Keith oaout'!A:E,2,FALSE))</f>
        <v xml:space="preserve"> N/A</v>
      </c>
      <c r="BM82" t="str">
        <f>IF(ISNUMBER(VLOOKUP(A82,'M for Moray - Speyside oaout'!A:E,3,FALSE)), VLOOKUP(A82,'M for Moray - Speyside oaout'!A:E,3,FALSE), VLOOKUP(A82,'M for Moray - Speyside oaout'!A:E,2,FALSE))</f>
        <v xml:space="preserve"> N/A</v>
      </c>
      <c r="BN82" t="str">
        <f>IF(ISNUMBER(VLOOKUP(A82,'M for Moray - Elgin oaout'!A:E,3,FALSE)), VLOOKUP(A82,'M for Moray - Elgin oaout'!A:E,3,FALSE), VLOOKUP(A82,'M for Moray - Elgin oaout'!A:E,2,FALSE))</f>
        <v xml:space="preserve"> N/A</v>
      </c>
      <c r="BO82" t="str">
        <f>IF(ISNUMBER(VLOOKUP(A82,'Banffshire Partnership oaout'!A:E,3,FALSE)), VLOOKUP(A82,'Banffshire Partnership oaout'!A:E,3,FALSE), VLOOKUP(A82,'Banffshire Partnership oaout'!A:E,2,FALSE))</f>
        <v xml:space="preserve"> N/A</v>
      </c>
      <c r="BQ82" t="str">
        <f>IF(ISNUMBER(VLOOKUP(A82,'Huntly A2B service oawut'!A:E,3,FALSE)), VLOOKUP(A82,'Huntly A2B service oawut'!A:E,3,FALSE), VLOOKUP(A82,'Huntly A2B service oawut'!A:E,2,FALSE))</f>
        <v xml:space="preserve"> N/A</v>
      </c>
      <c r="BR82" t="str">
        <f>IF(ISNUMBER(VLOOKUP(A82,'M for Moray - Buckie oawut'!A:E,3,FALSE)), VLOOKUP(A82,'M for Moray - Buckie oawut'!A:E,3,FALSE), VLOOKUP(A82,'M for Moray - Buckie oawut'!A:E,2,FALSE))</f>
        <v xml:space="preserve"> N/A</v>
      </c>
      <c r="BS82" t="str">
        <f>IF(ISNUMBER(VLOOKUP(A82,'M for Moray - Forres oawut'!A:E,3,FALSE)), VLOOKUP(A82,'M for Moray - Forres oawut'!A:E,3,FALSE), VLOOKUP(A82,'M for Moray - Forres oawut'!A:E,2,FALSE))</f>
        <v xml:space="preserve"> N/A</v>
      </c>
      <c r="BT82" t="str">
        <f>IF(ISNUMBER(VLOOKUP(A82,'M for Moray - Keith oawut'!A:E,3,FALSE)), VLOOKUP(A82,'M for Moray - Keith oawut'!A:E,3,FALSE), VLOOKUP(A82,'M for Moray - Keith oawut'!A:E,2,FALSE))</f>
        <v xml:space="preserve"> N/A</v>
      </c>
      <c r="BU82" t="str">
        <f>IF(ISNUMBER(VLOOKUP(A82,'M for Moray - Speyside oawut'!A:E,3,FALSE)), VLOOKUP(A82,'M for Moray - Speyside oawut'!A:E,3,FALSE), VLOOKUP(A82,'M for Moray - Speyside oawut'!A:E,2,FALSE))</f>
        <v xml:space="preserve"> N/A</v>
      </c>
      <c r="BV82" t="str">
        <f>IF(ISNUMBER(VLOOKUP(A82,'M for Moray - Elgin oawut'!A:E,3,FALSE)), VLOOKUP(A82,'M for Moray - Elgin oawut'!A:E,3,FALSE), VLOOKUP(A82,'M for Moray - Elgin oawut'!A:E,2,FALSE))</f>
        <v xml:space="preserve"> N/A</v>
      </c>
      <c r="BW82">
        <f>IF(ISNUMBER(VLOOKUP(A82,'Banffshire Partnership oawut'!A:E,3,FALSE)), VLOOKUP(A82,'Banffshire Partnership oawut'!A:E,3,FALSE), VLOOKUP(A82,'Banffshire Partnership oawut'!A:E,2,FALSE))</f>
        <v>20.5</v>
      </c>
      <c r="BZ82">
        <f>IF(ISNUMBER(VLOOKUP(A82,'Huntly A2B service ot'!A:E,3,FALSE)), VLOOKUP(A82,'Huntly A2B service ot'!A:E,3,FALSE), VLOOKUP(A82,'Huntly A2B service ot'!A:E,2,FALSE))</f>
        <v>0</v>
      </c>
      <c r="CA82">
        <f>IF(ISNUMBER(VLOOKUP(A82,'M for Moray - Buckie ot'!A:E,3,FALSE)), VLOOKUP(A82,'M for Moray - Buckie ot'!A:E,3,FALSE), VLOOKUP(A82,'M for Moray - Buckie ot'!A:E,2,FALSE))</f>
        <v>0</v>
      </c>
      <c r="CB82">
        <f>IF(ISNUMBER(VLOOKUP(A82,'M for Moray - Forres ot'!A:E,3,FALSE)), VLOOKUP(A82,'M for Moray - Forres ot'!A:E,3,FALSE), VLOOKUP(A82,'M for Moray - Forres ot'!A:E,2,FALSE))</f>
        <v>0</v>
      </c>
      <c r="CC82">
        <f>IF(ISNUMBER(VLOOKUP(A82,'M for Moray - Keith ot'!A:E,3,FALSE)), VLOOKUP(A82,'M for Moray - Keith ot'!A:E,3,FALSE), VLOOKUP(A82,'M for Moray - Keith ot'!A:E,2,FALSE))</f>
        <v>0</v>
      </c>
      <c r="CD82">
        <f>IF(ISNUMBER(VLOOKUP(A82,'M for Moray - Speyside ot'!A:E,3,FALSE)), VLOOKUP(A82,'M for Moray - Speyside ot'!A:E,3,FALSE), VLOOKUP(A82,'M for Moray - Speyside ot'!A:E,2,FALSE))</f>
        <v>0</v>
      </c>
      <c r="CE82">
        <f>IF(ISNUMBER(VLOOKUP(A82,'M for Moray - Elgin ot'!A:E,3,FALSE)), VLOOKUP(A82,'M for Moray - Elgin ot'!A:E,3,FALSE), VLOOKUP(A82,'M for Moray - Elgin ot'!A:E,2,FALSE))</f>
        <v>0</v>
      </c>
      <c r="CF82">
        <f>IF(ISNUMBER(VLOOKUP(A82,'Banffshire Partnership ot'!A:E,3,FALSE)), VLOOKUP(A82,'Banffshire Partnership ot'!A:E,3,FALSE), VLOOKUP(A82,'Banffshire Partnership ot'!A:E,2,FALSE))</f>
        <v>0</v>
      </c>
    </row>
    <row r="83" spans="1:84">
      <c r="A83" t="s">
        <v>341</v>
      </c>
      <c r="B83" t="str">
        <f t="shared" si="67"/>
        <v>M for Moray - Elgin service</v>
      </c>
      <c r="C83">
        <f t="shared" si="40"/>
        <v>5.3</v>
      </c>
      <c r="D83">
        <f t="shared" si="41"/>
        <v>2</v>
      </c>
      <c r="E83">
        <f t="shared" si="42"/>
        <v>4.5</v>
      </c>
      <c r="F83">
        <f t="shared" si="43"/>
        <v>1.3</v>
      </c>
      <c r="G83" s="18">
        <f t="shared" si="44"/>
        <v>0.5</v>
      </c>
      <c r="H83">
        <f t="shared" si="51"/>
        <v>2.6</v>
      </c>
      <c r="I83">
        <v>9.5</v>
      </c>
      <c r="J83">
        <f t="shared" si="52"/>
        <v>19.5</v>
      </c>
      <c r="K83">
        <f t="shared" si="53"/>
        <v>11.8</v>
      </c>
      <c r="L83">
        <f t="shared" si="54"/>
        <v>1</v>
      </c>
      <c r="M83">
        <f t="shared" si="55"/>
        <v>1</v>
      </c>
      <c r="N83">
        <f t="shared" si="56"/>
        <v>7.6999999999999993</v>
      </c>
      <c r="O83">
        <f t="shared" si="57"/>
        <v>7.6999999999999993</v>
      </c>
      <c r="P83">
        <f t="shared" si="58"/>
        <v>6.5</v>
      </c>
      <c r="Q83">
        <f t="shared" si="59"/>
        <v>6.5</v>
      </c>
      <c r="S83">
        <f t="shared" si="60"/>
        <v>28.5</v>
      </c>
      <c r="T83">
        <f t="shared" si="61"/>
        <v>19.8</v>
      </c>
      <c r="U83">
        <f t="shared" si="62"/>
        <v>27.8</v>
      </c>
      <c r="V83">
        <f t="shared" si="63"/>
        <v>20.8</v>
      </c>
      <c r="W83">
        <f t="shared" si="64"/>
        <v>22.8</v>
      </c>
      <c r="X83">
        <f t="shared" si="65"/>
        <v>11.8</v>
      </c>
      <c r="Y83">
        <f t="shared" si="66"/>
        <v>50.2</v>
      </c>
      <c r="AA83">
        <v>0</v>
      </c>
      <c r="AB83">
        <f t="shared" si="45"/>
        <v>5.3</v>
      </c>
      <c r="AC83">
        <f t="shared" si="46"/>
        <v>5.3</v>
      </c>
      <c r="AD83">
        <f t="shared" si="47"/>
        <v>5.3</v>
      </c>
      <c r="AE83">
        <f t="shared" si="48"/>
        <v>5.3</v>
      </c>
      <c r="AF83">
        <f t="shared" si="49"/>
        <v>5.3</v>
      </c>
      <c r="AG83">
        <f t="shared" si="50"/>
        <v>4.2</v>
      </c>
      <c r="AJ83">
        <f>IF(ISNUMBER(VLOOKUP(A83,'Huntly A2B service oaout'!A:E,5,FALSE)), VLOOKUP(A83,'Huntly A2B service oaout'!A:E,5,FALSE), VLOOKUP(A83,'Huntly A2B service oaout'!A:E,2,FALSE))</f>
        <v>24</v>
      </c>
      <c r="AK83">
        <f>IF(ISNUMBER(VLOOKUP(A83,'M for Moray - Buckie oaout'!A:E,5,FALSE)), VLOOKUP(A83,'M for Moray - Buckie oaout'!A:E,5,FALSE), VLOOKUP(A83,'M for Moray - Buckie oaout'!A:E,2,FALSE))</f>
        <v>10</v>
      </c>
      <c r="AL83">
        <f>IF(ISNUMBER(VLOOKUP(A83,'M for Moray - Forres oaout'!A:E,5,FALSE)), VLOOKUP(A83,'M for Moray - Forres oaout'!A:E,5,FALSE), VLOOKUP(A83,'M for Moray - Forres oaout'!A:E,2,FALSE))</f>
        <v>18</v>
      </c>
      <c r="AM83">
        <f>IF(ISNUMBER(VLOOKUP(A83,'M for Moray - Keith oaout'!A:E,5,FALSE)), VLOOKUP(A83,'M for Moray - Keith oaout'!A:E,5,FALSE), VLOOKUP(A83,'M for Moray - Keith oaout'!A:E,2,FALSE))</f>
        <v>11</v>
      </c>
      <c r="AN83">
        <f>IF(ISNUMBER(VLOOKUP(A83,'M for Moray - Speyside oaout'!A:E,5,FALSE)), VLOOKUP(A83,'M for Moray - Speyside oaout'!A:E,5,FALSE), VLOOKUP(A83,'M for Moray - Speyside oaout'!A:E,2,FALSE))</f>
        <v>13</v>
      </c>
      <c r="AO83">
        <f>IF(ISNUMBER(VLOOKUP(A83,'M for Moray - Elgin oaout'!A:E,5,FALSE)), VLOOKUP(A83,'M for Moray - Elgin oaout'!A:E,5,FALSE), VLOOKUP(A83,'M for Moray - Elgin oaout'!A:E,2,FALSE))</f>
        <v>2</v>
      </c>
      <c r="AP83" t="str">
        <f>IF(ISNUMBER(VLOOKUP(A83,'Banffshire Partnership oaout'!A:E,5,FALSE)), VLOOKUP(A83,'Banffshire Partnership oaout'!A:E,5,FALSE), VLOOKUP(A83,'Banffshire Partnership oaout'!A:E,2,FALSE))</f>
        <v xml:space="preserve"> N/A</v>
      </c>
      <c r="AR83">
        <f>IF(ISNUMBER(VLOOKUP(A83,'Huntly A2B service oawut'!A:E,5,FALSE)), VLOOKUP(A83,'Huntly A2B service oawut'!A:E,5,FALSE), 1000)</f>
        <v>1000</v>
      </c>
      <c r="AS83">
        <f>IF(ISNUMBER(VLOOKUP(A83,'M for Moray - Buckie oawut'!A:E,5,FALSE)), VLOOKUP(A83,'M for Moray - Buckie oawut'!A:E,5,FALSE), 1000)</f>
        <v>1000</v>
      </c>
      <c r="AT83">
        <f>IF(ISNUMBER(VLOOKUP(A83,'M for Moray - Forres oawut'!A:E,5,FALSE)), VLOOKUP(A83,'M for Moray - Forres oawut'!A:E,5,FALSE), 1000)</f>
        <v>1000</v>
      </c>
      <c r="AU83">
        <f>IF(ISNUMBER(VLOOKUP(A83,'M for Moray - Keith oawut'!A:E,5,FALSE)), VLOOKUP(A83,'M for Moray - Keith oawut'!A:E,5,FALSE), 1000)</f>
        <v>1000</v>
      </c>
      <c r="AV83">
        <f>IF(ISNUMBER(VLOOKUP(A83,'M for Moray - Speyside oawut'!A:E,5,FALSE)), VLOOKUP(A83,'M for Moray - Speyside oawut'!A:E,5,FALSE), 1000)</f>
        <v>1000</v>
      </c>
      <c r="AW83">
        <f>IF(ISNUMBER(VLOOKUP(A83,'M for Moray - Elgin oawut'!A:E,5,FALSE)), VLOOKUP(A83,'M for Moray - Elgin oawut'!A:E,5,FALSE), 1000)</f>
        <v>1000</v>
      </c>
      <c r="AX83">
        <f>IF(ISNUMBER(VLOOKUP(A83,'Banffshire Partnership oawut'!A:E,5,FALSE)), VLOOKUP(A83,'Banffshire Partnership oawut'!A:E,5,FALSE), 1000)</f>
        <v>46</v>
      </c>
      <c r="AZ83">
        <f>IF(ISNUMBER(VLOOKUP(A83,'Huntly A2B service ot'!A:E,4,FALSE)), VLOOKUP(A83,'Huntly A2B service ot'!A:E,4,FALSE), 0)</f>
        <v>4.5</v>
      </c>
      <c r="BA83">
        <f>IF(ISNUMBER(VLOOKUP(A83,'M for Moray - Buckie ot'!A:E,4,FALSE)), VLOOKUP(A83,'M for Moray - Buckie ot'!A:E,4,FALSE), 0)</f>
        <v>4.5</v>
      </c>
      <c r="BB83">
        <f>IF(ISNUMBER(VLOOKUP(A83,'M for Moray - Forres ot'!A:E,4,FALSE)), VLOOKUP(A83,'M for Moray - Forres ot'!A:E,4,FALSE), 0)</f>
        <v>4.5</v>
      </c>
      <c r="BC83">
        <f>IF(ISNUMBER(VLOOKUP(A83,'M for Moray - Keith ot'!A:E,4,FALSE)), VLOOKUP(A83,'M for Moray - Keith ot'!A:E,4,FALSE), 0)</f>
        <v>4.5</v>
      </c>
      <c r="BD83">
        <f>IF(ISNUMBER(VLOOKUP(A83,'M for Moray - Speyside ot'!A:E,4,FALSE)), VLOOKUP(A83,'M for Moray - Speyside ot'!A:E,4,FALSE), 0)</f>
        <v>4.5</v>
      </c>
      <c r="BE83">
        <f>IF(ISNUMBER(VLOOKUP(A83,'M for Moray - Elgin ot'!A:E,4,FALSE)), VLOOKUP(A83,'M for Moray - Elgin ot'!A:E,4,FALSE), 0)</f>
        <v>4.5</v>
      </c>
      <c r="BF83">
        <f>IF(ISNUMBER(VLOOKUP(A83,'Banffshire Partnership ot'!A:E,4,FALSE)), VLOOKUP(A83,'Banffshire Partnership ot'!A:E,4,FALSE), 0)</f>
        <v>0</v>
      </c>
      <c r="BI83">
        <f>IF(ISNUMBER(VLOOKUP(A83,'Huntly A2B service oaout'!A:E,3,FALSE)), VLOOKUP(A83,'Huntly A2B service oaout'!A:E,3,FALSE), VLOOKUP(A83,'Huntly A2B service oaout'!A:E,2,FALSE))</f>
        <v>15.5</v>
      </c>
      <c r="BJ83">
        <f>IF(ISNUMBER(VLOOKUP(A83,'M for Moray - Buckie oaout'!A:E,3,FALSE)), VLOOKUP(A83,'M for Moray - Buckie oaout'!A:E,3,FALSE), VLOOKUP(A83,'M for Moray - Buckie oaout'!A:E,2,FALSE))</f>
        <v>8.9</v>
      </c>
      <c r="BK83">
        <f>IF(ISNUMBER(VLOOKUP(A83,'M for Moray - Forres oaout'!A:E,3,FALSE)), VLOOKUP(A83,'M for Moray - Forres oaout'!A:E,3,FALSE), VLOOKUP(A83,'M for Moray - Forres oaout'!A:E,2,FALSE))</f>
        <v>12.4</v>
      </c>
      <c r="BL83">
        <f>IF(ISNUMBER(VLOOKUP(A83,'M for Moray - Keith oaout'!A:E,3,FALSE)), VLOOKUP(A83,'M for Moray - Keith oaout'!A:E,3,FALSE), VLOOKUP(A83,'M for Moray - Keith oaout'!A:E,2,FALSE))</f>
        <v>9.3000000000000007</v>
      </c>
      <c r="BM83">
        <f>IF(ISNUMBER(VLOOKUP(A83,'M for Moray - Speyside oaout'!A:E,3,FALSE)), VLOOKUP(A83,'M for Moray - Speyside oaout'!A:E,3,FALSE), VLOOKUP(A83,'M for Moray - Speyside oaout'!A:E,2,FALSE))</f>
        <v>6.7</v>
      </c>
      <c r="BN83">
        <f>IF(ISNUMBER(VLOOKUP(A83,'M for Moray - Elgin oaout'!A:E,3,FALSE)), VLOOKUP(A83,'M for Moray - Elgin oaout'!A:E,3,FALSE), VLOOKUP(A83,'M for Moray - Elgin oaout'!A:E,2,FALSE))</f>
        <v>1.3</v>
      </c>
      <c r="BO83" t="str">
        <f>IF(ISNUMBER(VLOOKUP(A83,'Banffshire Partnership oaout'!A:E,3,FALSE)), VLOOKUP(A83,'Banffshire Partnership oaout'!A:E,3,FALSE), VLOOKUP(A83,'Banffshire Partnership oaout'!A:E,2,FALSE))</f>
        <v xml:space="preserve"> N/A</v>
      </c>
      <c r="BQ83" t="str">
        <f>IF(ISNUMBER(VLOOKUP(A83,'Huntly A2B service oawut'!A:E,3,FALSE)), VLOOKUP(A83,'Huntly A2B service oawut'!A:E,3,FALSE), VLOOKUP(A83,'Huntly A2B service oawut'!A:E,2,FALSE))</f>
        <v xml:space="preserve"> N/A</v>
      </c>
      <c r="BR83" t="str">
        <f>IF(ISNUMBER(VLOOKUP(A83,'M for Moray - Buckie oawut'!A:E,3,FALSE)), VLOOKUP(A83,'M for Moray - Buckie oawut'!A:E,3,FALSE), VLOOKUP(A83,'M for Moray - Buckie oawut'!A:E,2,FALSE))</f>
        <v xml:space="preserve"> N/A</v>
      </c>
      <c r="BS83" t="str">
        <f>IF(ISNUMBER(VLOOKUP(A83,'M for Moray - Forres oawut'!A:E,3,FALSE)), VLOOKUP(A83,'M for Moray - Forres oawut'!A:E,3,FALSE), VLOOKUP(A83,'M for Moray - Forres oawut'!A:E,2,FALSE))</f>
        <v xml:space="preserve"> N/A</v>
      </c>
      <c r="BT83" t="str">
        <f>IF(ISNUMBER(VLOOKUP(A83,'M for Moray - Keith oawut'!A:E,3,FALSE)), VLOOKUP(A83,'M for Moray - Keith oawut'!A:E,3,FALSE), VLOOKUP(A83,'M for Moray - Keith oawut'!A:E,2,FALSE))</f>
        <v xml:space="preserve"> N/A</v>
      </c>
      <c r="BU83" t="str">
        <f>IF(ISNUMBER(VLOOKUP(A83,'M for Moray - Speyside oawut'!A:E,3,FALSE)), VLOOKUP(A83,'M for Moray - Speyside oawut'!A:E,3,FALSE), VLOOKUP(A83,'M for Moray - Speyside oawut'!A:E,2,FALSE))</f>
        <v xml:space="preserve"> N/A</v>
      </c>
      <c r="BV83" t="str">
        <f>IF(ISNUMBER(VLOOKUP(A83,'M for Moray - Elgin oawut'!A:E,3,FALSE)), VLOOKUP(A83,'M for Moray - Elgin oawut'!A:E,3,FALSE), VLOOKUP(A83,'M for Moray - Elgin oawut'!A:E,2,FALSE))</f>
        <v xml:space="preserve"> N/A</v>
      </c>
      <c r="BW83">
        <f>IF(ISNUMBER(VLOOKUP(A83,'Banffshire Partnership oawut'!A:E,3,FALSE)), VLOOKUP(A83,'Banffshire Partnership oawut'!A:E,3,FALSE), VLOOKUP(A83,'Banffshire Partnership oawut'!A:E,2,FALSE))</f>
        <v>20.5</v>
      </c>
      <c r="BZ83">
        <f>IF(ISNUMBER(VLOOKUP(A83,'Huntly A2B service ot'!A:E,3,FALSE)), VLOOKUP(A83,'Huntly A2B service ot'!A:E,3,FALSE), VLOOKUP(A83,'Huntly A2B service ot'!A:E,2,FALSE))</f>
        <v>30</v>
      </c>
      <c r="CA83">
        <f>IF(ISNUMBER(VLOOKUP(A83,'M for Moray - Buckie ot'!A:E,3,FALSE)), VLOOKUP(A83,'M for Moray - Buckie ot'!A:E,3,FALSE), VLOOKUP(A83,'M for Moray - Buckie ot'!A:E,2,FALSE))</f>
        <v>30</v>
      </c>
      <c r="CB83">
        <f>IF(ISNUMBER(VLOOKUP(A83,'M for Moray - Forres ot'!A:E,3,FALSE)), VLOOKUP(A83,'M for Moray - Forres ot'!A:E,3,FALSE), VLOOKUP(A83,'M for Moray - Forres ot'!A:E,2,FALSE))</f>
        <v>30</v>
      </c>
      <c r="CC83">
        <f>IF(ISNUMBER(VLOOKUP(A83,'M for Moray - Keith ot'!A:E,3,FALSE)), VLOOKUP(A83,'M for Moray - Keith ot'!A:E,3,FALSE), VLOOKUP(A83,'M for Moray - Keith ot'!A:E,2,FALSE))</f>
        <v>30</v>
      </c>
      <c r="CD83">
        <f>IF(ISNUMBER(VLOOKUP(A83,'M for Moray - Speyside ot'!A:E,3,FALSE)), VLOOKUP(A83,'M for Moray - Speyside ot'!A:E,3,FALSE), VLOOKUP(A83,'M for Moray - Speyside ot'!A:E,2,FALSE))</f>
        <v>30</v>
      </c>
      <c r="CE83">
        <f>IF(ISNUMBER(VLOOKUP(A83,'M for Moray - Elgin ot'!A:E,3,FALSE)), VLOOKUP(A83,'M for Moray - Elgin ot'!A:E,3,FALSE), VLOOKUP(A83,'M for Moray - Elgin ot'!A:E,2,FALSE))</f>
        <v>30</v>
      </c>
      <c r="CF83">
        <f>IF(ISNUMBER(VLOOKUP(A83,'Banffshire Partnership ot'!A:E,3,FALSE)), VLOOKUP(A83,'Banffshire Partnership ot'!A:E,3,FALSE), VLOOKUP(A83,'Banffshire Partnership ot'!A:E,2,FALSE))</f>
        <v>0</v>
      </c>
    </row>
    <row r="84" spans="1:84">
      <c r="A84" t="s">
        <v>342</v>
      </c>
      <c r="B84" t="str">
        <f t="shared" si="67"/>
        <v>Banffshire Partnership</v>
      </c>
      <c r="C84">
        <f t="shared" si="40"/>
        <v>4.2</v>
      </c>
      <c r="D84">
        <f t="shared" si="41"/>
        <v>47.5</v>
      </c>
      <c r="E84">
        <f t="shared" si="42"/>
        <v>0</v>
      </c>
      <c r="F84">
        <f t="shared" si="43"/>
        <v>20.5</v>
      </c>
      <c r="G84" s="18">
        <f t="shared" si="44"/>
        <v>0</v>
      </c>
      <c r="H84">
        <f t="shared" si="51"/>
        <v>0</v>
      </c>
      <c r="I84">
        <v>9.5</v>
      </c>
      <c r="J84">
        <f t="shared" si="52"/>
        <v>19.5</v>
      </c>
      <c r="K84">
        <f t="shared" si="53"/>
        <v>51.7</v>
      </c>
      <c r="L84">
        <f t="shared" si="54"/>
        <v>0</v>
      </c>
      <c r="M84">
        <f t="shared" si="55"/>
        <v>0</v>
      </c>
      <c r="N84">
        <f t="shared" si="56"/>
        <v>0</v>
      </c>
      <c r="O84">
        <f t="shared" si="57"/>
        <v>0</v>
      </c>
      <c r="P84">
        <f t="shared" si="58"/>
        <v>0</v>
      </c>
      <c r="Q84">
        <f t="shared" si="59"/>
        <v>0</v>
      </c>
      <c r="S84">
        <f t="shared" si="60"/>
        <v>1000</v>
      </c>
      <c r="T84">
        <f t="shared" si="61"/>
        <v>1005.3</v>
      </c>
      <c r="U84">
        <f t="shared" si="62"/>
        <v>1005.3</v>
      </c>
      <c r="V84">
        <f t="shared" si="63"/>
        <v>1005.3</v>
      </c>
      <c r="W84">
        <f t="shared" si="64"/>
        <v>1005.3</v>
      </c>
      <c r="X84">
        <f t="shared" si="65"/>
        <v>1005.3</v>
      </c>
      <c r="Y84">
        <f t="shared" si="66"/>
        <v>51.7</v>
      </c>
      <c r="AA84">
        <v>0</v>
      </c>
      <c r="AB84">
        <f t="shared" si="45"/>
        <v>5.3</v>
      </c>
      <c r="AC84">
        <f t="shared" si="46"/>
        <v>5.3</v>
      </c>
      <c r="AD84">
        <f t="shared" si="47"/>
        <v>5.3</v>
      </c>
      <c r="AE84">
        <f t="shared" si="48"/>
        <v>5.3</v>
      </c>
      <c r="AF84">
        <f t="shared" si="49"/>
        <v>5.3</v>
      </c>
      <c r="AG84">
        <f t="shared" si="50"/>
        <v>4.2</v>
      </c>
      <c r="AJ84" t="str">
        <f>IF(ISNUMBER(VLOOKUP(A84,'Huntly A2B service oaout'!A:E,5,FALSE)), VLOOKUP(A84,'Huntly A2B service oaout'!A:E,5,FALSE), VLOOKUP(A84,'Huntly A2B service oaout'!A:E,2,FALSE))</f>
        <v xml:space="preserve"> N/A</v>
      </c>
      <c r="AK84" t="str">
        <f>IF(ISNUMBER(VLOOKUP(A84,'M for Moray - Buckie oaout'!A:E,5,FALSE)), VLOOKUP(A84,'M for Moray - Buckie oaout'!A:E,5,FALSE), VLOOKUP(A84,'M for Moray - Buckie oaout'!A:E,2,FALSE))</f>
        <v xml:space="preserve"> N/A</v>
      </c>
      <c r="AL84" t="str">
        <f>IF(ISNUMBER(VLOOKUP(A84,'M for Moray - Forres oaout'!A:E,5,FALSE)), VLOOKUP(A84,'M for Moray - Forres oaout'!A:E,5,FALSE), VLOOKUP(A84,'M for Moray - Forres oaout'!A:E,2,FALSE))</f>
        <v xml:space="preserve"> N/A</v>
      </c>
      <c r="AM84" t="str">
        <f>IF(ISNUMBER(VLOOKUP(A84,'M for Moray - Keith oaout'!A:E,5,FALSE)), VLOOKUP(A84,'M for Moray - Keith oaout'!A:E,5,FALSE), VLOOKUP(A84,'M for Moray - Keith oaout'!A:E,2,FALSE))</f>
        <v xml:space="preserve"> N/A</v>
      </c>
      <c r="AN84" t="str">
        <f>IF(ISNUMBER(VLOOKUP(A84,'M for Moray - Speyside oaout'!A:E,5,FALSE)), VLOOKUP(A84,'M for Moray - Speyside oaout'!A:E,5,FALSE), VLOOKUP(A84,'M for Moray - Speyside oaout'!A:E,2,FALSE))</f>
        <v xml:space="preserve"> N/A</v>
      </c>
      <c r="AO84" t="str">
        <f>IF(ISNUMBER(VLOOKUP(A84,'M for Moray - Elgin oaout'!A:E,5,FALSE)), VLOOKUP(A84,'M for Moray - Elgin oaout'!A:E,5,FALSE), VLOOKUP(A84,'M for Moray - Elgin oaout'!A:E,2,FALSE))</f>
        <v xml:space="preserve"> N/A</v>
      </c>
      <c r="AP84" t="str">
        <f>IF(ISNUMBER(VLOOKUP(A84,'Banffshire Partnership oaout'!A:E,5,FALSE)), VLOOKUP(A84,'Banffshire Partnership oaout'!A:E,5,FALSE), VLOOKUP(A84,'Banffshire Partnership oaout'!A:E,2,FALSE))</f>
        <v xml:space="preserve"> N/A</v>
      </c>
      <c r="AR84">
        <f>IF(ISNUMBER(VLOOKUP(A84,'Huntly A2B service oawut'!A:E,5,FALSE)), VLOOKUP(A84,'Huntly A2B service oawut'!A:E,5,FALSE), 1000)</f>
        <v>1000</v>
      </c>
      <c r="AS84">
        <f>IF(ISNUMBER(VLOOKUP(A84,'M for Moray - Buckie oawut'!A:E,5,FALSE)), VLOOKUP(A84,'M for Moray - Buckie oawut'!A:E,5,FALSE), 1000)</f>
        <v>1000</v>
      </c>
      <c r="AT84">
        <f>IF(ISNUMBER(VLOOKUP(A84,'M for Moray - Forres oawut'!A:E,5,FALSE)), VLOOKUP(A84,'M for Moray - Forres oawut'!A:E,5,FALSE), 1000)</f>
        <v>1000</v>
      </c>
      <c r="AU84">
        <f>IF(ISNUMBER(VLOOKUP(A84,'M for Moray - Keith oawut'!A:E,5,FALSE)), VLOOKUP(A84,'M for Moray - Keith oawut'!A:E,5,FALSE), 1000)</f>
        <v>1000</v>
      </c>
      <c r="AV84">
        <f>IF(ISNUMBER(VLOOKUP(A84,'M for Moray - Speyside oawut'!A:E,5,FALSE)), VLOOKUP(A84,'M for Moray - Speyside oawut'!A:E,5,FALSE), 1000)</f>
        <v>1000</v>
      </c>
      <c r="AW84">
        <f>IF(ISNUMBER(VLOOKUP(A84,'M for Moray - Elgin oawut'!A:E,5,FALSE)), VLOOKUP(A84,'M for Moray - Elgin oawut'!A:E,5,FALSE), 1000)</f>
        <v>1000</v>
      </c>
      <c r="AX84">
        <f>IF(ISNUMBER(VLOOKUP(A84,'Banffshire Partnership oawut'!A:E,5,FALSE)), VLOOKUP(A84,'Banffshire Partnership oawut'!A:E,5,FALSE), 1000)</f>
        <v>47.5</v>
      </c>
      <c r="AZ84">
        <f>IF(ISNUMBER(VLOOKUP(A84,'Huntly A2B service ot'!A:E,4,FALSE)), VLOOKUP(A84,'Huntly A2B service ot'!A:E,4,FALSE), 0)</f>
        <v>0</v>
      </c>
      <c r="BA84">
        <f>IF(ISNUMBER(VLOOKUP(A84,'M for Moray - Buckie ot'!A:E,4,FALSE)), VLOOKUP(A84,'M for Moray - Buckie ot'!A:E,4,FALSE), 0)</f>
        <v>0</v>
      </c>
      <c r="BB84">
        <f>IF(ISNUMBER(VLOOKUP(A84,'M for Moray - Forres ot'!A:E,4,FALSE)), VLOOKUP(A84,'M for Moray - Forres ot'!A:E,4,FALSE), 0)</f>
        <v>0</v>
      </c>
      <c r="BC84">
        <f>IF(ISNUMBER(VLOOKUP(A84,'M for Moray - Keith ot'!A:E,4,FALSE)), VLOOKUP(A84,'M for Moray - Keith ot'!A:E,4,FALSE), 0)</f>
        <v>0</v>
      </c>
      <c r="BD84">
        <f>IF(ISNUMBER(VLOOKUP(A84,'M for Moray - Speyside ot'!A:E,4,FALSE)), VLOOKUP(A84,'M for Moray - Speyside ot'!A:E,4,FALSE), 0)</f>
        <v>0</v>
      </c>
      <c r="BE84">
        <f>IF(ISNUMBER(VLOOKUP(A84,'M for Moray - Elgin ot'!A:E,4,FALSE)), VLOOKUP(A84,'M for Moray - Elgin ot'!A:E,4,FALSE), 0)</f>
        <v>0</v>
      </c>
      <c r="BF84">
        <f>IF(ISNUMBER(VLOOKUP(A84,'Banffshire Partnership ot'!A:E,4,FALSE)), VLOOKUP(A84,'Banffshire Partnership ot'!A:E,4,FALSE), 0)</f>
        <v>0</v>
      </c>
      <c r="BI84" t="str">
        <f>IF(ISNUMBER(VLOOKUP(A84,'Huntly A2B service oaout'!A:E,3,FALSE)), VLOOKUP(A84,'Huntly A2B service oaout'!A:E,3,FALSE), VLOOKUP(A84,'Huntly A2B service oaout'!A:E,2,FALSE))</f>
        <v xml:space="preserve"> N/A</v>
      </c>
      <c r="BJ84" t="str">
        <f>IF(ISNUMBER(VLOOKUP(A84,'M for Moray - Buckie oaout'!A:E,3,FALSE)), VLOOKUP(A84,'M for Moray - Buckie oaout'!A:E,3,FALSE), VLOOKUP(A84,'M for Moray - Buckie oaout'!A:E,2,FALSE))</f>
        <v xml:space="preserve"> N/A</v>
      </c>
      <c r="BK84" t="str">
        <f>IF(ISNUMBER(VLOOKUP(A84,'M for Moray - Forres oaout'!A:E,3,FALSE)), VLOOKUP(A84,'M for Moray - Forres oaout'!A:E,3,FALSE), VLOOKUP(A84,'M for Moray - Forres oaout'!A:E,2,FALSE))</f>
        <v xml:space="preserve"> N/A</v>
      </c>
      <c r="BL84" t="str">
        <f>IF(ISNUMBER(VLOOKUP(A84,'M for Moray - Keith oaout'!A:E,3,FALSE)), VLOOKUP(A84,'M for Moray - Keith oaout'!A:E,3,FALSE), VLOOKUP(A84,'M for Moray - Keith oaout'!A:E,2,FALSE))</f>
        <v xml:space="preserve"> N/A</v>
      </c>
      <c r="BM84" t="str">
        <f>IF(ISNUMBER(VLOOKUP(A84,'M for Moray - Speyside oaout'!A:E,3,FALSE)), VLOOKUP(A84,'M for Moray - Speyside oaout'!A:E,3,FALSE), VLOOKUP(A84,'M for Moray - Speyside oaout'!A:E,2,FALSE))</f>
        <v xml:space="preserve"> N/A</v>
      </c>
      <c r="BN84" t="str">
        <f>IF(ISNUMBER(VLOOKUP(A84,'M for Moray - Elgin oaout'!A:E,3,FALSE)), VLOOKUP(A84,'M for Moray - Elgin oaout'!A:E,3,FALSE), VLOOKUP(A84,'M for Moray - Elgin oaout'!A:E,2,FALSE))</f>
        <v xml:space="preserve"> N/A</v>
      </c>
      <c r="BO84" t="str">
        <f>IF(ISNUMBER(VLOOKUP(A84,'Banffshire Partnership oaout'!A:E,3,FALSE)), VLOOKUP(A84,'Banffshire Partnership oaout'!A:E,3,FALSE), VLOOKUP(A84,'Banffshire Partnership oaout'!A:E,2,FALSE))</f>
        <v xml:space="preserve"> N/A</v>
      </c>
      <c r="BQ84" t="str">
        <f>IF(ISNUMBER(VLOOKUP(A84,'Huntly A2B service oawut'!A:E,3,FALSE)), VLOOKUP(A84,'Huntly A2B service oawut'!A:E,3,FALSE), VLOOKUP(A84,'Huntly A2B service oawut'!A:E,2,FALSE))</f>
        <v xml:space="preserve"> N/A</v>
      </c>
      <c r="BR84" t="str">
        <f>IF(ISNUMBER(VLOOKUP(A84,'M for Moray - Buckie oawut'!A:E,3,FALSE)), VLOOKUP(A84,'M for Moray - Buckie oawut'!A:E,3,FALSE), VLOOKUP(A84,'M for Moray - Buckie oawut'!A:E,2,FALSE))</f>
        <v xml:space="preserve"> N/A</v>
      </c>
      <c r="BS84" t="str">
        <f>IF(ISNUMBER(VLOOKUP(A84,'M for Moray - Forres oawut'!A:E,3,FALSE)), VLOOKUP(A84,'M for Moray - Forres oawut'!A:E,3,FALSE), VLOOKUP(A84,'M for Moray - Forres oawut'!A:E,2,FALSE))</f>
        <v xml:space="preserve"> N/A</v>
      </c>
      <c r="BT84" t="str">
        <f>IF(ISNUMBER(VLOOKUP(A84,'M for Moray - Keith oawut'!A:E,3,FALSE)), VLOOKUP(A84,'M for Moray - Keith oawut'!A:E,3,FALSE), VLOOKUP(A84,'M for Moray - Keith oawut'!A:E,2,FALSE))</f>
        <v xml:space="preserve"> N/A</v>
      </c>
      <c r="BU84" t="str">
        <f>IF(ISNUMBER(VLOOKUP(A84,'M for Moray - Speyside oawut'!A:E,3,FALSE)), VLOOKUP(A84,'M for Moray - Speyside oawut'!A:E,3,FALSE), VLOOKUP(A84,'M for Moray - Speyside oawut'!A:E,2,FALSE))</f>
        <v xml:space="preserve"> N/A</v>
      </c>
      <c r="BV84" t="str">
        <f>IF(ISNUMBER(VLOOKUP(A84,'M for Moray - Elgin oawut'!A:E,3,FALSE)), VLOOKUP(A84,'M for Moray - Elgin oawut'!A:E,3,FALSE), VLOOKUP(A84,'M for Moray - Elgin oawut'!A:E,2,FALSE))</f>
        <v xml:space="preserve"> N/A</v>
      </c>
      <c r="BW84">
        <f>IF(ISNUMBER(VLOOKUP(A84,'Banffshire Partnership oawut'!A:E,3,FALSE)), VLOOKUP(A84,'Banffshire Partnership oawut'!A:E,3,FALSE), VLOOKUP(A84,'Banffshire Partnership oawut'!A:E,2,FALSE))</f>
        <v>20.5</v>
      </c>
      <c r="BZ84">
        <f>IF(ISNUMBER(VLOOKUP(A84,'Huntly A2B service ot'!A:E,3,FALSE)), VLOOKUP(A84,'Huntly A2B service ot'!A:E,3,FALSE), VLOOKUP(A84,'Huntly A2B service ot'!A:E,2,FALSE))</f>
        <v>0</v>
      </c>
      <c r="CA84">
        <f>IF(ISNUMBER(VLOOKUP(A84,'M for Moray - Buckie ot'!A:E,3,FALSE)), VLOOKUP(A84,'M for Moray - Buckie ot'!A:E,3,FALSE), VLOOKUP(A84,'M for Moray - Buckie ot'!A:E,2,FALSE))</f>
        <v>0</v>
      </c>
      <c r="CB84">
        <f>IF(ISNUMBER(VLOOKUP(A84,'M for Moray - Forres ot'!A:E,3,FALSE)), VLOOKUP(A84,'M for Moray - Forres ot'!A:E,3,FALSE), VLOOKUP(A84,'M for Moray - Forres ot'!A:E,2,FALSE))</f>
        <v>0</v>
      </c>
      <c r="CC84">
        <f>IF(ISNUMBER(VLOOKUP(A84,'M for Moray - Keith ot'!A:E,3,FALSE)), VLOOKUP(A84,'M for Moray - Keith ot'!A:E,3,FALSE), VLOOKUP(A84,'M for Moray - Keith ot'!A:E,2,FALSE))</f>
        <v>0</v>
      </c>
      <c r="CD84">
        <f>IF(ISNUMBER(VLOOKUP(A84,'M for Moray - Speyside ot'!A:E,3,FALSE)), VLOOKUP(A84,'M for Moray - Speyside ot'!A:E,3,FALSE), VLOOKUP(A84,'M for Moray - Speyside ot'!A:E,2,FALSE))</f>
        <v>0</v>
      </c>
      <c r="CE84">
        <f>IF(ISNUMBER(VLOOKUP(A84,'M for Moray - Elgin ot'!A:E,3,FALSE)), VLOOKUP(A84,'M for Moray - Elgin ot'!A:E,3,FALSE), VLOOKUP(A84,'M for Moray - Elgin ot'!A:E,2,FALSE))</f>
        <v>0</v>
      </c>
      <c r="CF84">
        <f>IF(ISNUMBER(VLOOKUP(A84,'Banffshire Partnership ot'!A:E,3,FALSE)), VLOOKUP(A84,'Banffshire Partnership ot'!A:E,3,FALSE), VLOOKUP(A84,'Banffshire Partnership ot'!A:E,2,FALSE))</f>
        <v>0</v>
      </c>
    </row>
    <row r="85" spans="1:84">
      <c r="A85" t="s">
        <v>343</v>
      </c>
      <c r="B85" t="str">
        <f t="shared" si="67"/>
        <v>Banffshire Partnership</v>
      </c>
      <c r="C85">
        <f t="shared" si="40"/>
        <v>4.2</v>
      </c>
      <c r="D85">
        <f t="shared" si="41"/>
        <v>47.5</v>
      </c>
      <c r="E85">
        <f t="shared" si="42"/>
        <v>0</v>
      </c>
      <c r="F85">
        <f t="shared" si="43"/>
        <v>20.5</v>
      </c>
      <c r="G85" s="18">
        <f t="shared" si="44"/>
        <v>0</v>
      </c>
      <c r="H85">
        <f t="shared" si="51"/>
        <v>0</v>
      </c>
      <c r="I85">
        <v>9.5</v>
      </c>
      <c r="J85">
        <f t="shared" si="52"/>
        <v>19.5</v>
      </c>
      <c r="K85">
        <f t="shared" si="53"/>
        <v>51.7</v>
      </c>
      <c r="L85">
        <f t="shared" si="54"/>
        <v>0</v>
      </c>
      <c r="M85">
        <f t="shared" si="55"/>
        <v>0</v>
      </c>
      <c r="N85">
        <f t="shared" si="56"/>
        <v>0</v>
      </c>
      <c r="O85">
        <f t="shared" si="57"/>
        <v>0</v>
      </c>
      <c r="P85">
        <f t="shared" si="58"/>
        <v>0</v>
      </c>
      <c r="Q85">
        <f t="shared" si="59"/>
        <v>0</v>
      </c>
      <c r="S85">
        <f t="shared" si="60"/>
        <v>1000</v>
      </c>
      <c r="T85">
        <f t="shared" si="61"/>
        <v>1005.3</v>
      </c>
      <c r="U85">
        <f t="shared" si="62"/>
        <v>1005.3</v>
      </c>
      <c r="V85">
        <f t="shared" si="63"/>
        <v>1005.3</v>
      </c>
      <c r="W85">
        <f t="shared" si="64"/>
        <v>1005.3</v>
      </c>
      <c r="X85">
        <f t="shared" si="65"/>
        <v>1005.3</v>
      </c>
      <c r="Y85">
        <f t="shared" si="66"/>
        <v>51.7</v>
      </c>
      <c r="AA85">
        <v>0</v>
      </c>
      <c r="AB85">
        <f t="shared" si="45"/>
        <v>5.3</v>
      </c>
      <c r="AC85">
        <f t="shared" si="46"/>
        <v>5.3</v>
      </c>
      <c r="AD85">
        <f t="shared" si="47"/>
        <v>5.3</v>
      </c>
      <c r="AE85">
        <f t="shared" si="48"/>
        <v>5.3</v>
      </c>
      <c r="AF85">
        <f t="shared" si="49"/>
        <v>5.3</v>
      </c>
      <c r="AG85">
        <f t="shared" si="50"/>
        <v>4.2</v>
      </c>
      <c r="AJ85" t="str">
        <f>IF(ISNUMBER(VLOOKUP(A85,'Huntly A2B service oaout'!A:E,5,FALSE)), VLOOKUP(A85,'Huntly A2B service oaout'!A:E,5,FALSE), VLOOKUP(A85,'Huntly A2B service oaout'!A:E,2,FALSE))</f>
        <v xml:space="preserve"> N/A</v>
      </c>
      <c r="AK85" t="str">
        <f>IF(ISNUMBER(VLOOKUP(A85,'M for Moray - Buckie oaout'!A:E,5,FALSE)), VLOOKUP(A85,'M for Moray - Buckie oaout'!A:E,5,FALSE), VLOOKUP(A85,'M for Moray - Buckie oaout'!A:E,2,FALSE))</f>
        <v xml:space="preserve"> N/A</v>
      </c>
      <c r="AL85" t="str">
        <f>IF(ISNUMBER(VLOOKUP(A85,'M for Moray - Forres oaout'!A:E,5,FALSE)), VLOOKUP(A85,'M for Moray - Forres oaout'!A:E,5,FALSE), VLOOKUP(A85,'M for Moray - Forres oaout'!A:E,2,FALSE))</f>
        <v xml:space="preserve"> N/A</v>
      </c>
      <c r="AM85" t="str">
        <f>IF(ISNUMBER(VLOOKUP(A85,'M for Moray - Keith oaout'!A:E,5,FALSE)), VLOOKUP(A85,'M for Moray - Keith oaout'!A:E,5,FALSE), VLOOKUP(A85,'M for Moray - Keith oaout'!A:E,2,FALSE))</f>
        <v xml:space="preserve"> N/A</v>
      </c>
      <c r="AN85" t="str">
        <f>IF(ISNUMBER(VLOOKUP(A85,'M for Moray - Speyside oaout'!A:E,5,FALSE)), VLOOKUP(A85,'M for Moray - Speyside oaout'!A:E,5,FALSE), VLOOKUP(A85,'M for Moray - Speyside oaout'!A:E,2,FALSE))</f>
        <v xml:space="preserve"> N/A</v>
      </c>
      <c r="AO85" t="str">
        <f>IF(ISNUMBER(VLOOKUP(A85,'M for Moray - Elgin oaout'!A:E,5,FALSE)), VLOOKUP(A85,'M for Moray - Elgin oaout'!A:E,5,FALSE), VLOOKUP(A85,'M for Moray - Elgin oaout'!A:E,2,FALSE))</f>
        <v xml:space="preserve"> N/A</v>
      </c>
      <c r="AP85" t="str">
        <f>IF(ISNUMBER(VLOOKUP(A85,'Banffshire Partnership oaout'!A:E,5,FALSE)), VLOOKUP(A85,'Banffshire Partnership oaout'!A:E,5,FALSE), VLOOKUP(A85,'Banffshire Partnership oaout'!A:E,2,FALSE))</f>
        <v xml:space="preserve"> N/A</v>
      </c>
      <c r="AR85">
        <f>IF(ISNUMBER(VLOOKUP(A85,'Huntly A2B service oawut'!A:E,5,FALSE)), VLOOKUP(A85,'Huntly A2B service oawut'!A:E,5,FALSE), 1000)</f>
        <v>1000</v>
      </c>
      <c r="AS85">
        <f>IF(ISNUMBER(VLOOKUP(A85,'M for Moray - Buckie oawut'!A:E,5,FALSE)), VLOOKUP(A85,'M for Moray - Buckie oawut'!A:E,5,FALSE), 1000)</f>
        <v>1000</v>
      </c>
      <c r="AT85">
        <f>IF(ISNUMBER(VLOOKUP(A85,'M for Moray - Forres oawut'!A:E,5,FALSE)), VLOOKUP(A85,'M for Moray - Forres oawut'!A:E,5,FALSE), 1000)</f>
        <v>1000</v>
      </c>
      <c r="AU85">
        <f>IF(ISNUMBER(VLOOKUP(A85,'M for Moray - Keith oawut'!A:E,5,FALSE)), VLOOKUP(A85,'M for Moray - Keith oawut'!A:E,5,FALSE), 1000)</f>
        <v>1000</v>
      </c>
      <c r="AV85">
        <f>IF(ISNUMBER(VLOOKUP(A85,'M for Moray - Speyside oawut'!A:E,5,FALSE)), VLOOKUP(A85,'M for Moray - Speyside oawut'!A:E,5,FALSE), 1000)</f>
        <v>1000</v>
      </c>
      <c r="AW85">
        <f>IF(ISNUMBER(VLOOKUP(A85,'M for Moray - Elgin oawut'!A:E,5,FALSE)), VLOOKUP(A85,'M for Moray - Elgin oawut'!A:E,5,FALSE), 1000)</f>
        <v>1000</v>
      </c>
      <c r="AX85">
        <f>IF(ISNUMBER(VLOOKUP(A85,'Banffshire Partnership oawut'!A:E,5,FALSE)), VLOOKUP(A85,'Banffshire Partnership oawut'!A:E,5,FALSE), 1000)</f>
        <v>47.5</v>
      </c>
      <c r="AZ85">
        <f>IF(ISNUMBER(VLOOKUP(A85,'Huntly A2B service ot'!A:E,4,FALSE)), VLOOKUP(A85,'Huntly A2B service ot'!A:E,4,FALSE), 0)</f>
        <v>0</v>
      </c>
      <c r="BA85">
        <f>IF(ISNUMBER(VLOOKUP(A85,'M for Moray - Buckie ot'!A:E,4,FALSE)), VLOOKUP(A85,'M for Moray - Buckie ot'!A:E,4,FALSE), 0)</f>
        <v>0</v>
      </c>
      <c r="BB85">
        <f>IF(ISNUMBER(VLOOKUP(A85,'M for Moray - Forres ot'!A:E,4,FALSE)), VLOOKUP(A85,'M for Moray - Forres ot'!A:E,4,FALSE), 0)</f>
        <v>0</v>
      </c>
      <c r="BC85">
        <f>IF(ISNUMBER(VLOOKUP(A85,'M for Moray - Keith ot'!A:E,4,FALSE)), VLOOKUP(A85,'M for Moray - Keith ot'!A:E,4,FALSE), 0)</f>
        <v>0</v>
      </c>
      <c r="BD85">
        <f>IF(ISNUMBER(VLOOKUP(A85,'M for Moray - Speyside ot'!A:E,4,FALSE)), VLOOKUP(A85,'M for Moray - Speyside ot'!A:E,4,FALSE), 0)</f>
        <v>0</v>
      </c>
      <c r="BE85">
        <f>IF(ISNUMBER(VLOOKUP(A85,'M for Moray - Elgin ot'!A:E,4,FALSE)), VLOOKUP(A85,'M for Moray - Elgin ot'!A:E,4,FALSE), 0)</f>
        <v>0</v>
      </c>
      <c r="BF85">
        <f>IF(ISNUMBER(VLOOKUP(A85,'Banffshire Partnership ot'!A:E,4,FALSE)), VLOOKUP(A85,'Banffshire Partnership ot'!A:E,4,FALSE), 0)</f>
        <v>0</v>
      </c>
      <c r="BI85" t="str">
        <f>IF(ISNUMBER(VLOOKUP(A85,'Huntly A2B service oaout'!A:E,3,FALSE)), VLOOKUP(A85,'Huntly A2B service oaout'!A:E,3,FALSE), VLOOKUP(A85,'Huntly A2B service oaout'!A:E,2,FALSE))</f>
        <v xml:space="preserve"> N/A</v>
      </c>
      <c r="BJ85" t="str">
        <f>IF(ISNUMBER(VLOOKUP(A85,'M for Moray - Buckie oaout'!A:E,3,FALSE)), VLOOKUP(A85,'M for Moray - Buckie oaout'!A:E,3,FALSE), VLOOKUP(A85,'M for Moray - Buckie oaout'!A:E,2,FALSE))</f>
        <v xml:space="preserve"> N/A</v>
      </c>
      <c r="BK85" t="str">
        <f>IF(ISNUMBER(VLOOKUP(A85,'M for Moray - Forres oaout'!A:E,3,FALSE)), VLOOKUP(A85,'M for Moray - Forres oaout'!A:E,3,FALSE), VLOOKUP(A85,'M for Moray - Forres oaout'!A:E,2,FALSE))</f>
        <v xml:space="preserve"> N/A</v>
      </c>
      <c r="BL85" t="str">
        <f>IF(ISNUMBER(VLOOKUP(A85,'M for Moray - Keith oaout'!A:E,3,FALSE)), VLOOKUP(A85,'M for Moray - Keith oaout'!A:E,3,FALSE), VLOOKUP(A85,'M for Moray - Keith oaout'!A:E,2,FALSE))</f>
        <v xml:space="preserve"> N/A</v>
      </c>
      <c r="BM85" t="str">
        <f>IF(ISNUMBER(VLOOKUP(A85,'M for Moray - Speyside oaout'!A:E,3,FALSE)), VLOOKUP(A85,'M for Moray - Speyside oaout'!A:E,3,FALSE), VLOOKUP(A85,'M for Moray - Speyside oaout'!A:E,2,FALSE))</f>
        <v xml:space="preserve"> N/A</v>
      </c>
      <c r="BN85" t="str">
        <f>IF(ISNUMBER(VLOOKUP(A85,'M for Moray - Elgin oaout'!A:E,3,FALSE)), VLOOKUP(A85,'M for Moray - Elgin oaout'!A:E,3,FALSE), VLOOKUP(A85,'M for Moray - Elgin oaout'!A:E,2,FALSE))</f>
        <v xml:space="preserve"> N/A</v>
      </c>
      <c r="BO85" t="str">
        <f>IF(ISNUMBER(VLOOKUP(A85,'Banffshire Partnership oaout'!A:E,3,FALSE)), VLOOKUP(A85,'Banffshire Partnership oaout'!A:E,3,FALSE), VLOOKUP(A85,'Banffshire Partnership oaout'!A:E,2,FALSE))</f>
        <v xml:space="preserve"> N/A</v>
      </c>
      <c r="BQ85" t="str">
        <f>IF(ISNUMBER(VLOOKUP(A85,'Huntly A2B service oawut'!A:E,3,FALSE)), VLOOKUP(A85,'Huntly A2B service oawut'!A:E,3,FALSE), VLOOKUP(A85,'Huntly A2B service oawut'!A:E,2,FALSE))</f>
        <v xml:space="preserve"> N/A</v>
      </c>
      <c r="BR85" t="str">
        <f>IF(ISNUMBER(VLOOKUP(A85,'M for Moray - Buckie oawut'!A:E,3,FALSE)), VLOOKUP(A85,'M for Moray - Buckie oawut'!A:E,3,FALSE), VLOOKUP(A85,'M for Moray - Buckie oawut'!A:E,2,FALSE))</f>
        <v xml:space="preserve"> N/A</v>
      </c>
      <c r="BS85" t="str">
        <f>IF(ISNUMBER(VLOOKUP(A85,'M for Moray - Forres oawut'!A:E,3,FALSE)), VLOOKUP(A85,'M for Moray - Forres oawut'!A:E,3,FALSE), VLOOKUP(A85,'M for Moray - Forres oawut'!A:E,2,FALSE))</f>
        <v xml:space="preserve"> N/A</v>
      </c>
      <c r="BT85" t="str">
        <f>IF(ISNUMBER(VLOOKUP(A85,'M for Moray - Keith oawut'!A:E,3,FALSE)), VLOOKUP(A85,'M for Moray - Keith oawut'!A:E,3,FALSE), VLOOKUP(A85,'M for Moray - Keith oawut'!A:E,2,FALSE))</f>
        <v xml:space="preserve"> N/A</v>
      </c>
      <c r="BU85" t="str">
        <f>IF(ISNUMBER(VLOOKUP(A85,'M for Moray - Speyside oawut'!A:E,3,FALSE)), VLOOKUP(A85,'M for Moray - Speyside oawut'!A:E,3,FALSE), VLOOKUP(A85,'M for Moray - Speyside oawut'!A:E,2,FALSE))</f>
        <v xml:space="preserve"> N/A</v>
      </c>
      <c r="BV85" t="str">
        <f>IF(ISNUMBER(VLOOKUP(A85,'M for Moray - Elgin oawut'!A:E,3,FALSE)), VLOOKUP(A85,'M for Moray - Elgin oawut'!A:E,3,FALSE), VLOOKUP(A85,'M for Moray - Elgin oawut'!A:E,2,FALSE))</f>
        <v xml:space="preserve"> N/A</v>
      </c>
      <c r="BW85">
        <f>IF(ISNUMBER(VLOOKUP(A85,'Banffshire Partnership oawut'!A:E,3,FALSE)), VLOOKUP(A85,'Banffshire Partnership oawut'!A:E,3,FALSE), VLOOKUP(A85,'Banffshire Partnership oawut'!A:E,2,FALSE))</f>
        <v>20.5</v>
      </c>
      <c r="BZ85">
        <f>IF(ISNUMBER(VLOOKUP(A85,'Huntly A2B service ot'!A:E,3,FALSE)), VLOOKUP(A85,'Huntly A2B service ot'!A:E,3,FALSE), VLOOKUP(A85,'Huntly A2B service ot'!A:E,2,FALSE))</f>
        <v>0</v>
      </c>
      <c r="CA85">
        <f>IF(ISNUMBER(VLOOKUP(A85,'M for Moray - Buckie ot'!A:E,3,FALSE)), VLOOKUP(A85,'M for Moray - Buckie ot'!A:E,3,FALSE), VLOOKUP(A85,'M for Moray - Buckie ot'!A:E,2,FALSE))</f>
        <v>0</v>
      </c>
      <c r="CB85">
        <f>IF(ISNUMBER(VLOOKUP(A85,'M for Moray - Forres ot'!A:E,3,FALSE)), VLOOKUP(A85,'M for Moray - Forres ot'!A:E,3,FALSE), VLOOKUP(A85,'M for Moray - Forres ot'!A:E,2,FALSE))</f>
        <v>0</v>
      </c>
      <c r="CC85">
        <f>IF(ISNUMBER(VLOOKUP(A85,'M for Moray - Keith ot'!A:E,3,FALSE)), VLOOKUP(A85,'M for Moray - Keith ot'!A:E,3,FALSE), VLOOKUP(A85,'M for Moray - Keith ot'!A:E,2,FALSE))</f>
        <v>0</v>
      </c>
      <c r="CD85">
        <f>IF(ISNUMBER(VLOOKUP(A85,'M for Moray - Speyside ot'!A:E,3,FALSE)), VLOOKUP(A85,'M for Moray - Speyside ot'!A:E,3,FALSE), VLOOKUP(A85,'M for Moray - Speyside ot'!A:E,2,FALSE))</f>
        <v>0</v>
      </c>
      <c r="CE85">
        <f>IF(ISNUMBER(VLOOKUP(A85,'M for Moray - Elgin ot'!A:E,3,FALSE)), VLOOKUP(A85,'M for Moray - Elgin ot'!A:E,3,FALSE), VLOOKUP(A85,'M for Moray - Elgin ot'!A:E,2,FALSE))</f>
        <v>0</v>
      </c>
      <c r="CF85">
        <f>IF(ISNUMBER(VLOOKUP(A85,'Banffshire Partnership ot'!A:E,3,FALSE)), VLOOKUP(A85,'Banffshire Partnership ot'!A:E,3,FALSE), VLOOKUP(A85,'Banffshire Partnership ot'!A:E,2,FALSE))</f>
        <v>0</v>
      </c>
    </row>
    <row r="86" spans="1:84">
      <c r="A86" t="s">
        <v>344</v>
      </c>
      <c r="B86" t="str">
        <f t="shared" si="67"/>
        <v>Banffshire Partnership</v>
      </c>
      <c r="C86">
        <f t="shared" si="40"/>
        <v>4.72</v>
      </c>
      <c r="D86">
        <f t="shared" si="41"/>
        <v>76</v>
      </c>
      <c r="E86">
        <f t="shared" si="42"/>
        <v>0</v>
      </c>
      <c r="F86">
        <f t="shared" si="43"/>
        <v>31.3</v>
      </c>
      <c r="G86" s="18">
        <f t="shared" si="44"/>
        <v>0</v>
      </c>
      <c r="H86">
        <f t="shared" si="51"/>
        <v>0</v>
      </c>
      <c r="I86">
        <v>12.1</v>
      </c>
      <c r="J86">
        <f t="shared" si="52"/>
        <v>24.18</v>
      </c>
      <c r="K86">
        <f t="shared" si="53"/>
        <v>80.72</v>
      </c>
      <c r="L86">
        <f t="shared" si="54"/>
        <v>0</v>
      </c>
      <c r="M86">
        <f t="shared" si="55"/>
        <v>0</v>
      </c>
      <c r="N86">
        <f t="shared" si="56"/>
        <v>0</v>
      </c>
      <c r="O86">
        <f t="shared" si="57"/>
        <v>0</v>
      </c>
      <c r="P86">
        <f t="shared" si="58"/>
        <v>0</v>
      </c>
      <c r="Q86">
        <f t="shared" si="59"/>
        <v>0</v>
      </c>
      <c r="S86">
        <f t="shared" si="60"/>
        <v>1000</v>
      </c>
      <c r="T86">
        <f t="shared" si="61"/>
        <v>1006.6</v>
      </c>
      <c r="U86">
        <f t="shared" si="62"/>
        <v>1006.6</v>
      </c>
      <c r="V86">
        <f t="shared" si="63"/>
        <v>1006.6</v>
      </c>
      <c r="W86">
        <f t="shared" si="64"/>
        <v>1006.6</v>
      </c>
      <c r="X86">
        <f t="shared" si="65"/>
        <v>1006.6</v>
      </c>
      <c r="Y86">
        <f t="shared" si="66"/>
        <v>80.72</v>
      </c>
      <c r="AA86">
        <v>0</v>
      </c>
      <c r="AB86">
        <f t="shared" si="45"/>
        <v>6.6</v>
      </c>
      <c r="AC86">
        <f t="shared" si="46"/>
        <v>6.6</v>
      </c>
      <c r="AD86">
        <f t="shared" si="47"/>
        <v>6.6</v>
      </c>
      <c r="AE86">
        <f t="shared" si="48"/>
        <v>6.6</v>
      </c>
      <c r="AF86">
        <f t="shared" si="49"/>
        <v>6.6</v>
      </c>
      <c r="AG86">
        <f t="shared" si="50"/>
        <v>4.72</v>
      </c>
      <c r="AJ86" t="str">
        <f>IF(ISNUMBER(VLOOKUP(A86,'Huntly A2B service oaout'!A:E,5,FALSE)), VLOOKUP(A86,'Huntly A2B service oaout'!A:E,5,FALSE), VLOOKUP(A86,'Huntly A2B service oaout'!A:E,2,FALSE))</f>
        <v xml:space="preserve"> N/A</v>
      </c>
      <c r="AK86" t="str">
        <f>IF(ISNUMBER(VLOOKUP(A86,'M for Moray - Buckie oaout'!A:E,5,FALSE)), VLOOKUP(A86,'M for Moray - Buckie oaout'!A:E,5,FALSE), VLOOKUP(A86,'M for Moray - Buckie oaout'!A:E,2,FALSE))</f>
        <v xml:space="preserve"> N/A</v>
      </c>
      <c r="AL86" t="str">
        <f>IF(ISNUMBER(VLOOKUP(A86,'M for Moray - Forres oaout'!A:E,5,FALSE)), VLOOKUP(A86,'M for Moray - Forres oaout'!A:E,5,FALSE), VLOOKUP(A86,'M for Moray - Forres oaout'!A:E,2,FALSE))</f>
        <v xml:space="preserve"> N/A</v>
      </c>
      <c r="AM86" t="str">
        <f>IF(ISNUMBER(VLOOKUP(A86,'M for Moray - Keith oaout'!A:E,5,FALSE)), VLOOKUP(A86,'M for Moray - Keith oaout'!A:E,5,FALSE), VLOOKUP(A86,'M for Moray - Keith oaout'!A:E,2,FALSE))</f>
        <v xml:space="preserve"> N/A</v>
      </c>
      <c r="AN86" t="str">
        <f>IF(ISNUMBER(VLOOKUP(A86,'M for Moray - Speyside oaout'!A:E,5,FALSE)), VLOOKUP(A86,'M for Moray - Speyside oaout'!A:E,5,FALSE), VLOOKUP(A86,'M for Moray - Speyside oaout'!A:E,2,FALSE))</f>
        <v xml:space="preserve"> N/A</v>
      </c>
      <c r="AO86" t="str">
        <f>IF(ISNUMBER(VLOOKUP(A86,'M for Moray - Elgin oaout'!A:E,5,FALSE)), VLOOKUP(A86,'M for Moray - Elgin oaout'!A:E,5,FALSE), VLOOKUP(A86,'M for Moray - Elgin oaout'!A:E,2,FALSE))</f>
        <v xml:space="preserve"> N/A</v>
      </c>
      <c r="AP86" t="str">
        <f>IF(ISNUMBER(VLOOKUP(A86,'Banffshire Partnership oaout'!A:E,5,FALSE)), VLOOKUP(A86,'Banffshire Partnership oaout'!A:E,5,FALSE), VLOOKUP(A86,'Banffshire Partnership oaout'!A:E,2,FALSE))</f>
        <v xml:space="preserve"> N/A</v>
      </c>
      <c r="AR86">
        <f>IF(ISNUMBER(VLOOKUP(A86,'Huntly A2B service oawut'!A:E,5,FALSE)), VLOOKUP(A86,'Huntly A2B service oawut'!A:E,5,FALSE), 1000)</f>
        <v>1000</v>
      </c>
      <c r="AS86">
        <f>IF(ISNUMBER(VLOOKUP(A86,'M for Moray - Buckie oawut'!A:E,5,FALSE)), VLOOKUP(A86,'M for Moray - Buckie oawut'!A:E,5,FALSE), 1000)</f>
        <v>1000</v>
      </c>
      <c r="AT86">
        <f>IF(ISNUMBER(VLOOKUP(A86,'M for Moray - Forres oawut'!A:E,5,FALSE)), VLOOKUP(A86,'M for Moray - Forres oawut'!A:E,5,FALSE), 1000)</f>
        <v>1000</v>
      </c>
      <c r="AU86">
        <f>IF(ISNUMBER(VLOOKUP(A86,'M for Moray - Keith oawut'!A:E,5,FALSE)), VLOOKUP(A86,'M for Moray - Keith oawut'!A:E,5,FALSE), 1000)</f>
        <v>1000</v>
      </c>
      <c r="AV86">
        <f>IF(ISNUMBER(VLOOKUP(A86,'M for Moray - Speyside oawut'!A:E,5,FALSE)), VLOOKUP(A86,'M for Moray - Speyside oawut'!A:E,5,FALSE), 1000)</f>
        <v>1000</v>
      </c>
      <c r="AW86">
        <f>IF(ISNUMBER(VLOOKUP(A86,'M for Moray - Elgin oawut'!A:E,5,FALSE)), VLOOKUP(A86,'M for Moray - Elgin oawut'!A:E,5,FALSE), 1000)</f>
        <v>1000</v>
      </c>
      <c r="AX86">
        <f>IF(ISNUMBER(VLOOKUP(A86,'Banffshire Partnership oawut'!A:E,5,FALSE)), VLOOKUP(A86,'Banffshire Partnership oawut'!A:E,5,FALSE), 1000)</f>
        <v>76</v>
      </c>
      <c r="AZ86">
        <f>IF(ISNUMBER(VLOOKUP(A86,'Huntly A2B service ot'!A:E,4,FALSE)), VLOOKUP(A86,'Huntly A2B service ot'!A:E,4,FALSE), 0)</f>
        <v>0</v>
      </c>
      <c r="BA86">
        <f>IF(ISNUMBER(VLOOKUP(A86,'M for Moray - Buckie ot'!A:E,4,FALSE)), VLOOKUP(A86,'M for Moray - Buckie ot'!A:E,4,FALSE), 0)</f>
        <v>0</v>
      </c>
      <c r="BB86">
        <f>IF(ISNUMBER(VLOOKUP(A86,'M for Moray - Forres ot'!A:E,4,FALSE)), VLOOKUP(A86,'M for Moray - Forres ot'!A:E,4,FALSE), 0)</f>
        <v>0</v>
      </c>
      <c r="BC86">
        <f>IF(ISNUMBER(VLOOKUP(A86,'M for Moray - Keith ot'!A:E,4,FALSE)), VLOOKUP(A86,'M for Moray - Keith ot'!A:E,4,FALSE), 0)</f>
        <v>0</v>
      </c>
      <c r="BD86">
        <f>IF(ISNUMBER(VLOOKUP(A86,'M for Moray - Speyside ot'!A:E,4,FALSE)), VLOOKUP(A86,'M for Moray - Speyside ot'!A:E,4,FALSE), 0)</f>
        <v>0</v>
      </c>
      <c r="BE86">
        <f>IF(ISNUMBER(VLOOKUP(A86,'M for Moray - Elgin ot'!A:E,4,FALSE)), VLOOKUP(A86,'M for Moray - Elgin ot'!A:E,4,FALSE), 0)</f>
        <v>0</v>
      </c>
      <c r="BF86">
        <f>IF(ISNUMBER(VLOOKUP(A86,'Banffshire Partnership ot'!A:E,4,FALSE)), VLOOKUP(A86,'Banffshire Partnership ot'!A:E,4,FALSE), 0)</f>
        <v>0</v>
      </c>
      <c r="BI86" t="str">
        <f>IF(ISNUMBER(VLOOKUP(A86,'Huntly A2B service oaout'!A:E,3,FALSE)), VLOOKUP(A86,'Huntly A2B service oaout'!A:E,3,FALSE), VLOOKUP(A86,'Huntly A2B service oaout'!A:E,2,FALSE))</f>
        <v xml:space="preserve"> N/A</v>
      </c>
      <c r="BJ86" t="str">
        <f>IF(ISNUMBER(VLOOKUP(A86,'M for Moray - Buckie oaout'!A:E,3,FALSE)), VLOOKUP(A86,'M for Moray - Buckie oaout'!A:E,3,FALSE), VLOOKUP(A86,'M for Moray - Buckie oaout'!A:E,2,FALSE))</f>
        <v xml:space="preserve"> N/A</v>
      </c>
      <c r="BK86" t="str">
        <f>IF(ISNUMBER(VLOOKUP(A86,'M for Moray - Forres oaout'!A:E,3,FALSE)), VLOOKUP(A86,'M for Moray - Forres oaout'!A:E,3,FALSE), VLOOKUP(A86,'M for Moray - Forres oaout'!A:E,2,FALSE))</f>
        <v xml:space="preserve"> N/A</v>
      </c>
      <c r="BL86" t="str">
        <f>IF(ISNUMBER(VLOOKUP(A86,'M for Moray - Keith oaout'!A:E,3,FALSE)), VLOOKUP(A86,'M for Moray - Keith oaout'!A:E,3,FALSE), VLOOKUP(A86,'M for Moray - Keith oaout'!A:E,2,FALSE))</f>
        <v xml:space="preserve"> N/A</v>
      </c>
      <c r="BM86" t="str">
        <f>IF(ISNUMBER(VLOOKUP(A86,'M for Moray - Speyside oaout'!A:E,3,FALSE)), VLOOKUP(A86,'M for Moray - Speyside oaout'!A:E,3,FALSE), VLOOKUP(A86,'M for Moray - Speyside oaout'!A:E,2,FALSE))</f>
        <v xml:space="preserve"> N/A</v>
      </c>
      <c r="BN86" t="str">
        <f>IF(ISNUMBER(VLOOKUP(A86,'M for Moray - Elgin oaout'!A:E,3,FALSE)), VLOOKUP(A86,'M for Moray - Elgin oaout'!A:E,3,FALSE), VLOOKUP(A86,'M for Moray - Elgin oaout'!A:E,2,FALSE))</f>
        <v xml:space="preserve"> N/A</v>
      </c>
      <c r="BO86" t="str">
        <f>IF(ISNUMBER(VLOOKUP(A86,'Banffshire Partnership oaout'!A:E,3,FALSE)), VLOOKUP(A86,'Banffshire Partnership oaout'!A:E,3,FALSE), VLOOKUP(A86,'Banffshire Partnership oaout'!A:E,2,FALSE))</f>
        <v xml:space="preserve"> N/A</v>
      </c>
      <c r="BQ86" t="str">
        <f>IF(ISNUMBER(VLOOKUP(A86,'Huntly A2B service oawut'!A:E,3,FALSE)), VLOOKUP(A86,'Huntly A2B service oawut'!A:E,3,FALSE), VLOOKUP(A86,'Huntly A2B service oawut'!A:E,2,FALSE))</f>
        <v xml:space="preserve"> N/A</v>
      </c>
      <c r="BR86" t="str">
        <f>IF(ISNUMBER(VLOOKUP(A86,'M for Moray - Buckie oawut'!A:E,3,FALSE)), VLOOKUP(A86,'M for Moray - Buckie oawut'!A:E,3,FALSE), VLOOKUP(A86,'M for Moray - Buckie oawut'!A:E,2,FALSE))</f>
        <v xml:space="preserve"> N/A</v>
      </c>
      <c r="BS86" t="str">
        <f>IF(ISNUMBER(VLOOKUP(A86,'M for Moray - Forres oawut'!A:E,3,FALSE)), VLOOKUP(A86,'M for Moray - Forres oawut'!A:E,3,FALSE), VLOOKUP(A86,'M for Moray - Forres oawut'!A:E,2,FALSE))</f>
        <v xml:space="preserve"> N/A</v>
      </c>
      <c r="BT86" t="str">
        <f>IF(ISNUMBER(VLOOKUP(A86,'M for Moray - Keith oawut'!A:E,3,FALSE)), VLOOKUP(A86,'M for Moray - Keith oawut'!A:E,3,FALSE), VLOOKUP(A86,'M for Moray - Keith oawut'!A:E,2,FALSE))</f>
        <v xml:space="preserve"> N/A</v>
      </c>
      <c r="BU86" t="str">
        <f>IF(ISNUMBER(VLOOKUP(A86,'M for Moray - Speyside oawut'!A:E,3,FALSE)), VLOOKUP(A86,'M for Moray - Speyside oawut'!A:E,3,FALSE), VLOOKUP(A86,'M for Moray - Speyside oawut'!A:E,2,FALSE))</f>
        <v xml:space="preserve"> N/A</v>
      </c>
      <c r="BV86" t="str">
        <f>IF(ISNUMBER(VLOOKUP(A86,'M for Moray - Elgin oawut'!A:E,3,FALSE)), VLOOKUP(A86,'M for Moray - Elgin oawut'!A:E,3,FALSE), VLOOKUP(A86,'M for Moray - Elgin oawut'!A:E,2,FALSE))</f>
        <v xml:space="preserve"> N/A</v>
      </c>
      <c r="BW86">
        <f>IF(ISNUMBER(VLOOKUP(A86,'Banffshire Partnership oawut'!A:E,3,FALSE)), VLOOKUP(A86,'Banffshire Partnership oawut'!A:E,3,FALSE), VLOOKUP(A86,'Banffshire Partnership oawut'!A:E,2,FALSE))</f>
        <v>31.3</v>
      </c>
      <c r="BZ86">
        <f>IF(ISNUMBER(VLOOKUP(A86,'Huntly A2B service ot'!A:E,3,FALSE)), VLOOKUP(A86,'Huntly A2B service ot'!A:E,3,FALSE), VLOOKUP(A86,'Huntly A2B service ot'!A:E,2,FALSE))</f>
        <v>0</v>
      </c>
      <c r="CA86">
        <f>IF(ISNUMBER(VLOOKUP(A86,'M for Moray - Buckie ot'!A:E,3,FALSE)), VLOOKUP(A86,'M for Moray - Buckie ot'!A:E,3,FALSE), VLOOKUP(A86,'M for Moray - Buckie ot'!A:E,2,FALSE))</f>
        <v>0</v>
      </c>
      <c r="CB86">
        <f>IF(ISNUMBER(VLOOKUP(A86,'M for Moray - Forres ot'!A:E,3,FALSE)), VLOOKUP(A86,'M for Moray - Forres ot'!A:E,3,FALSE), VLOOKUP(A86,'M for Moray - Forres ot'!A:E,2,FALSE))</f>
        <v>0</v>
      </c>
      <c r="CC86">
        <f>IF(ISNUMBER(VLOOKUP(A86,'M for Moray - Keith ot'!A:E,3,FALSE)), VLOOKUP(A86,'M for Moray - Keith ot'!A:E,3,FALSE), VLOOKUP(A86,'M for Moray - Keith ot'!A:E,2,FALSE))</f>
        <v>0</v>
      </c>
      <c r="CD86">
        <f>IF(ISNUMBER(VLOOKUP(A86,'M for Moray - Speyside ot'!A:E,3,FALSE)), VLOOKUP(A86,'M for Moray - Speyside ot'!A:E,3,FALSE), VLOOKUP(A86,'M for Moray - Speyside ot'!A:E,2,FALSE))</f>
        <v>0</v>
      </c>
      <c r="CE86">
        <f>IF(ISNUMBER(VLOOKUP(A86,'M for Moray - Elgin ot'!A:E,3,FALSE)), VLOOKUP(A86,'M for Moray - Elgin ot'!A:E,3,FALSE), VLOOKUP(A86,'M for Moray - Elgin ot'!A:E,2,FALSE))</f>
        <v>0</v>
      </c>
      <c r="CF86">
        <f>IF(ISNUMBER(VLOOKUP(A86,'Banffshire Partnership ot'!A:E,3,FALSE)), VLOOKUP(A86,'Banffshire Partnership ot'!A:E,3,FALSE), VLOOKUP(A86,'Banffshire Partnership ot'!A:E,2,FALSE))</f>
        <v>0</v>
      </c>
    </row>
    <row r="87" spans="1:84">
      <c r="A87" t="s">
        <v>345</v>
      </c>
      <c r="B87" t="str">
        <f t="shared" si="67"/>
        <v>Banffshire Partnership</v>
      </c>
      <c r="C87">
        <f t="shared" si="40"/>
        <v>4.58</v>
      </c>
      <c r="D87">
        <f t="shared" si="41"/>
        <v>74.5</v>
      </c>
      <c r="E87">
        <f t="shared" si="42"/>
        <v>0</v>
      </c>
      <c r="F87">
        <f t="shared" si="43"/>
        <v>30.4</v>
      </c>
      <c r="G87" s="18">
        <f t="shared" si="44"/>
        <v>0</v>
      </c>
      <c r="H87">
        <f t="shared" si="51"/>
        <v>0</v>
      </c>
      <c r="I87">
        <v>11.4</v>
      </c>
      <c r="J87">
        <f t="shared" si="52"/>
        <v>22.919999999999998</v>
      </c>
      <c r="K87">
        <f t="shared" si="53"/>
        <v>79.08</v>
      </c>
      <c r="L87">
        <f t="shared" si="54"/>
        <v>0</v>
      </c>
      <c r="M87">
        <f t="shared" si="55"/>
        <v>0</v>
      </c>
      <c r="N87">
        <f t="shared" si="56"/>
        <v>0</v>
      </c>
      <c r="O87">
        <f t="shared" si="57"/>
        <v>0</v>
      </c>
      <c r="P87">
        <f t="shared" si="58"/>
        <v>0</v>
      </c>
      <c r="Q87">
        <f t="shared" si="59"/>
        <v>0</v>
      </c>
      <c r="S87">
        <f t="shared" si="60"/>
        <v>1000</v>
      </c>
      <c r="T87">
        <f t="shared" si="61"/>
        <v>1006.25</v>
      </c>
      <c r="U87">
        <f t="shared" si="62"/>
        <v>1006.25</v>
      </c>
      <c r="V87">
        <f t="shared" si="63"/>
        <v>1006.25</v>
      </c>
      <c r="W87">
        <f t="shared" si="64"/>
        <v>1006.25</v>
      </c>
      <c r="X87">
        <f t="shared" si="65"/>
        <v>1006.25</v>
      </c>
      <c r="Y87">
        <f t="shared" si="66"/>
        <v>79.08</v>
      </c>
      <c r="AA87">
        <v>0</v>
      </c>
      <c r="AB87">
        <f t="shared" si="45"/>
        <v>6.25</v>
      </c>
      <c r="AC87">
        <f t="shared" si="46"/>
        <v>6.25</v>
      </c>
      <c r="AD87">
        <f t="shared" si="47"/>
        <v>6.25</v>
      </c>
      <c r="AE87">
        <f t="shared" si="48"/>
        <v>6.25</v>
      </c>
      <c r="AF87">
        <f t="shared" si="49"/>
        <v>6.25</v>
      </c>
      <c r="AG87">
        <f t="shared" si="50"/>
        <v>4.58</v>
      </c>
      <c r="AJ87" t="str">
        <f>IF(ISNUMBER(VLOOKUP(A87,'Huntly A2B service oaout'!A:E,5,FALSE)), VLOOKUP(A87,'Huntly A2B service oaout'!A:E,5,FALSE), VLOOKUP(A87,'Huntly A2B service oaout'!A:E,2,FALSE))</f>
        <v xml:space="preserve"> N/A</v>
      </c>
      <c r="AK87" t="str">
        <f>IF(ISNUMBER(VLOOKUP(A87,'M for Moray - Buckie oaout'!A:E,5,FALSE)), VLOOKUP(A87,'M for Moray - Buckie oaout'!A:E,5,FALSE), VLOOKUP(A87,'M for Moray - Buckie oaout'!A:E,2,FALSE))</f>
        <v xml:space="preserve"> N/A</v>
      </c>
      <c r="AL87" t="str">
        <f>IF(ISNUMBER(VLOOKUP(A87,'M for Moray - Forres oaout'!A:E,5,FALSE)), VLOOKUP(A87,'M for Moray - Forres oaout'!A:E,5,FALSE), VLOOKUP(A87,'M for Moray - Forres oaout'!A:E,2,FALSE))</f>
        <v xml:space="preserve"> N/A</v>
      </c>
      <c r="AM87" t="str">
        <f>IF(ISNUMBER(VLOOKUP(A87,'M for Moray - Keith oaout'!A:E,5,FALSE)), VLOOKUP(A87,'M for Moray - Keith oaout'!A:E,5,FALSE), VLOOKUP(A87,'M for Moray - Keith oaout'!A:E,2,FALSE))</f>
        <v xml:space="preserve"> N/A</v>
      </c>
      <c r="AN87" t="str">
        <f>IF(ISNUMBER(VLOOKUP(A87,'M for Moray - Speyside oaout'!A:E,5,FALSE)), VLOOKUP(A87,'M for Moray - Speyside oaout'!A:E,5,FALSE), VLOOKUP(A87,'M for Moray - Speyside oaout'!A:E,2,FALSE))</f>
        <v xml:space="preserve"> N/A</v>
      </c>
      <c r="AO87" t="str">
        <f>IF(ISNUMBER(VLOOKUP(A87,'M for Moray - Elgin oaout'!A:E,5,FALSE)), VLOOKUP(A87,'M for Moray - Elgin oaout'!A:E,5,FALSE), VLOOKUP(A87,'M for Moray - Elgin oaout'!A:E,2,FALSE))</f>
        <v xml:space="preserve"> N/A</v>
      </c>
      <c r="AP87" t="str">
        <f>IF(ISNUMBER(VLOOKUP(A87,'Banffshire Partnership oaout'!A:E,5,FALSE)), VLOOKUP(A87,'Banffshire Partnership oaout'!A:E,5,FALSE), VLOOKUP(A87,'Banffshire Partnership oaout'!A:E,2,FALSE))</f>
        <v xml:space="preserve"> N/A</v>
      </c>
      <c r="AR87">
        <f>IF(ISNUMBER(VLOOKUP(A87,'Huntly A2B service oawut'!A:E,5,FALSE)), VLOOKUP(A87,'Huntly A2B service oawut'!A:E,5,FALSE), 1000)</f>
        <v>1000</v>
      </c>
      <c r="AS87">
        <f>IF(ISNUMBER(VLOOKUP(A87,'M for Moray - Buckie oawut'!A:E,5,FALSE)), VLOOKUP(A87,'M for Moray - Buckie oawut'!A:E,5,FALSE), 1000)</f>
        <v>1000</v>
      </c>
      <c r="AT87">
        <f>IF(ISNUMBER(VLOOKUP(A87,'M for Moray - Forres oawut'!A:E,5,FALSE)), VLOOKUP(A87,'M for Moray - Forres oawut'!A:E,5,FALSE), 1000)</f>
        <v>1000</v>
      </c>
      <c r="AU87">
        <f>IF(ISNUMBER(VLOOKUP(A87,'M for Moray - Keith oawut'!A:E,5,FALSE)), VLOOKUP(A87,'M for Moray - Keith oawut'!A:E,5,FALSE), 1000)</f>
        <v>1000</v>
      </c>
      <c r="AV87">
        <f>IF(ISNUMBER(VLOOKUP(A87,'M for Moray - Speyside oawut'!A:E,5,FALSE)), VLOOKUP(A87,'M for Moray - Speyside oawut'!A:E,5,FALSE), 1000)</f>
        <v>1000</v>
      </c>
      <c r="AW87">
        <f>IF(ISNUMBER(VLOOKUP(A87,'M for Moray - Elgin oawut'!A:E,5,FALSE)), VLOOKUP(A87,'M for Moray - Elgin oawut'!A:E,5,FALSE), 1000)</f>
        <v>1000</v>
      </c>
      <c r="AX87">
        <f>IF(ISNUMBER(VLOOKUP(A87,'Banffshire Partnership oawut'!A:E,5,FALSE)), VLOOKUP(A87,'Banffshire Partnership oawut'!A:E,5,FALSE), 1000)</f>
        <v>74.5</v>
      </c>
      <c r="AZ87">
        <f>IF(ISNUMBER(VLOOKUP(A87,'Huntly A2B service ot'!A:E,4,FALSE)), VLOOKUP(A87,'Huntly A2B service ot'!A:E,4,FALSE), 0)</f>
        <v>0</v>
      </c>
      <c r="BA87">
        <f>IF(ISNUMBER(VLOOKUP(A87,'M for Moray - Buckie ot'!A:E,4,FALSE)), VLOOKUP(A87,'M for Moray - Buckie ot'!A:E,4,FALSE), 0)</f>
        <v>0</v>
      </c>
      <c r="BB87">
        <f>IF(ISNUMBER(VLOOKUP(A87,'M for Moray - Forres ot'!A:E,4,FALSE)), VLOOKUP(A87,'M for Moray - Forres ot'!A:E,4,FALSE), 0)</f>
        <v>0</v>
      </c>
      <c r="BC87">
        <f>IF(ISNUMBER(VLOOKUP(A87,'M for Moray - Keith ot'!A:E,4,FALSE)), VLOOKUP(A87,'M for Moray - Keith ot'!A:E,4,FALSE), 0)</f>
        <v>0</v>
      </c>
      <c r="BD87">
        <f>IF(ISNUMBER(VLOOKUP(A87,'M for Moray - Speyside ot'!A:E,4,FALSE)), VLOOKUP(A87,'M for Moray - Speyside ot'!A:E,4,FALSE), 0)</f>
        <v>0</v>
      </c>
      <c r="BE87">
        <f>IF(ISNUMBER(VLOOKUP(A87,'M for Moray - Elgin ot'!A:E,4,FALSE)), VLOOKUP(A87,'M for Moray - Elgin ot'!A:E,4,FALSE), 0)</f>
        <v>0</v>
      </c>
      <c r="BF87">
        <f>IF(ISNUMBER(VLOOKUP(A87,'Banffshire Partnership ot'!A:E,4,FALSE)), VLOOKUP(A87,'Banffshire Partnership ot'!A:E,4,FALSE), 0)</f>
        <v>0</v>
      </c>
      <c r="BI87" t="str">
        <f>IF(ISNUMBER(VLOOKUP(A87,'Huntly A2B service oaout'!A:E,3,FALSE)), VLOOKUP(A87,'Huntly A2B service oaout'!A:E,3,FALSE), VLOOKUP(A87,'Huntly A2B service oaout'!A:E,2,FALSE))</f>
        <v xml:space="preserve"> N/A</v>
      </c>
      <c r="BJ87" t="str">
        <f>IF(ISNUMBER(VLOOKUP(A87,'M for Moray - Buckie oaout'!A:E,3,FALSE)), VLOOKUP(A87,'M for Moray - Buckie oaout'!A:E,3,FALSE), VLOOKUP(A87,'M for Moray - Buckie oaout'!A:E,2,FALSE))</f>
        <v xml:space="preserve"> N/A</v>
      </c>
      <c r="BK87" t="str">
        <f>IF(ISNUMBER(VLOOKUP(A87,'M for Moray - Forres oaout'!A:E,3,FALSE)), VLOOKUP(A87,'M for Moray - Forres oaout'!A:E,3,FALSE), VLOOKUP(A87,'M for Moray - Forres oaout'!A:E,2,FALSE))</f>
        <v xml:space="preserve"> N/A</v>
      </c>
      <c r="BL87" t="str">
        <f>IF(ISNUMBER(VLOOKUP(A87,'M for Moray - Keith oaout'!A:E,3,FALSE)), VLOOKUP(A87,'M for Moray - Keith oaout'!A:E,3,FALSE), VLOOKUP(A87,'M for Moray - Keith oaout'!A:E,2,FALSE))</f>
        <v xml:space="preserve"> N/A</v>
      </c>
      <c r="BM87" t="str">
        <f>IF(ISNUMBER(VLOOKUP(A87,'M for Moray - Speyside oaout'!A:E,3,FALSE)), VLOOKUP(A87,'M for Moray - Speyside oaout'!A:E,3,FALSE), VLOOKUP(A87,'M for Moray - Speyside oaout'!A:E,2,FALSE))</f>
        <v xml:space="preserve"> N/A</v>
      </c>
      <c r="BN87" t="str">
        <f>IF(ISNUMBER(VLOOKUP(A87,'M for Moray - Elgin oaout'!A:E,3,FALSE)), VLOOKUP(A87,'M for Moray - Elgin oaout'!A:E,3,FALSE), VLOOKUP(A87,'M for Moray - Elgin oaout'!A:E,2,FALSE))</f>
        <v xml:space="preserve"> N/A</v>
      </c>
      <c r="BO87" t="str">
        <f>IF(ISNUMBER(VLOOKUP(A87,'Banffshire Partnership oaout'!A:E,3,FALSE)), VLOOKUP(A87,'Banffshire Partnership oaout'!A:E,3,FALSE), VLOOKUP(A87,'Banffshire Partnership oaout'!A:E,2,FALSE))</f>
        <v xml:space="preserve"> N/A</v>
      </c>
      <c r="BQ87" t="str">
        <f>IF(ISNUMBER(VLOOKUP(A87,'Huntly A2B service oawut'!A:E,3,FALSE)), VLOOKUP(A87,'Huntly A2B service oawut'!A:E,3,FALSE), VLOOKUP(A87,'Huntly A2B service oawut'!A:E,2,FALSE))</f>
        <v xml:space="preserve"> N/A</v>
      </c>
      <c r="BR87" t="str">
        <f>IF(ISNUMBER(VLOOKUP(A87,'M for Moray - Buckie oawut'!A:E,3,FALSE)), VLOOKUP(A87,'M for Moray - Buckie oawut'!A:E,3,FALSE), VLOOKUP(A87,'M for Moray - Buckie oawut'!A:E,2,FALSE))</f>
        <v xml:space="preserve"> N/A</v>
      </c>
      <c r="BS87" t="str">
        <f>IF(ISNUMBER(VLOOKUP(A87,'M for Moray - Forres oawut'!A:E,3,FALSE)), VLOOKUP(A87,'M for Moray - Forres oawut'!A:E,3,FALSE), VLOOKUP(A87,'M for Moray - Forres oawut'!A:E,2,FALSE))</f>
        <v xml:space="preserve"> N/A</v>
      </c>
      <c r="BT87" t="str">
        <f>IF(ISNUMBER(VLOOKUP(A87,'M for Moray - Keith oawut'!A:E,3,FALSE)), VLOOKUP(A87,'M for Moray - Keith oawut'!A:E,3,FALSE), VLOOKUP(A87,'M for Moray - Keith oawut'!A:E,2,FALSE))</f>
        <v xml:space="preserve"> N/A</v>
      </c>
      <c r="BU87" t="str">
        <f>IF(ISNUMBER(VLOOKUP(A87,'M for Moray - Speyside oawut'!A:E,3,FALSE)), VLOOKUP(A87,'M for Moray - Speyside oawut'!A:E,3,FALSE), VLOOKUP(A87,'M for Moray - Speyside oawut'!A:E,2,FALSE))</f>
        <v xml:space="preserve"> N/A</v>
      </c>
      <c r="BV87" t="str">
        <f>IF(ISNUMBER(VLOOKUP(A87,'M for Moray - Elgin oawut'!A:E,3,FALSE)), VLOOKUP(A87,'M for Moray - Elgin oawut'!A:E,3,FALSE), VLOOKUP(A87,'M for Moray - Elgin oawut'!A:E,2,FALSE))</f>
        <v xml:space="preserve"> N/A</v>
      </c>
      <c r="BW87">
        <f>IF(ISNUMBER(VLOOKUP(A87,'Banffshire Partnership oawut'!A:E,3,FALSE)), VLOOKUP(A87,'Banffshire Partnership oawut'!A:E,3,FALSE), VLOOKUP(A87,'Banffshire Partnership oawut'!A:E,2,FALSE))</f>
        <v>30.4</v>
      </c>
      <c r="BZ87">
        <f>IF(ISNUMBER(VLOOKUP(A87,'Huntly A2B service ot'!A:E,3,FALSE)), VLOOKUP(A87,'Huntly A2B service ot'!A:E,3,FALSE), VLOOKUP(A87,'Huntly A2B service ot'!A:E,2,FALSE))</f>
        <v>0</v>
      </c>
      <c r="CA87">
        <f>IF(ISNUMBER(VLOOKUP(A87,'M for Moray - Buckie ot'!A:E,3,FALSE)), VLOOKUP(A87,'M for Moray - Buckie ot'!A:E,3,FALSE), VLOOKUP(A87,'M for Moray - Buckie ot'!A:E,2,FALSE))</f>
        <v>0</v>
      </c>
      <c r="CB87">
        <f>IF(ISNUMBER(VLOOKUP(A87,'M for Moray - Forres ot'!A:E,3,FALSE)), VLOOKUP(A87,'M for Moray - Forres ot'!A:E,3,FALSE), VLOOKUP(A87,'M for Moray - Forres ot'!A:E,2,FALSE))</f>
        <v>0</v>
      </c>
      <c r="CC87">
        <f>IF(ISNUMBER(VLOOKUP(A87,'M for Moray - Keith ot'!A:E,3,FALSE)), VLOOKUP(A87,'M for Moray - Keith ot'!A:E,3,FALSE), VLOOKUP(A87,'M for Moray - Keith ot'!A:E,2,FALSE))</f>
        <v>0</v>
      </c>
      <c r="CD87">
        <f>IF(ISNUMBER(VLOOKUP(A87,'M for Moray - Speyside ot'!A:E,3,FALSE)), VLOOKUP(A87,'M for Moray - Speyside ot'!A:E,3,FALSE), VLOOKUP(A87,'M for Moray - Speyside ot'!A:E,2,FALSE))</f>
        <v>0</v>
      </c>
      <c r="CE87">
        <f>IF(ISNUMBER(VLOOKUP(A87,'M for Moray - Elgin ot'!A:E,3,FALSE)), VLOOKUP(A87,'M for Moray - Elgin ot'!A:E,3,FALSE), VLOOKUP(A87,'M for Moray - Elgin ot'!A:E,2,FALSE))</f>
        <v>0</v>
      </c>
      <c r="CF87">
        <f>IF(ISNUMBER(VLOOKUP(A87,'Banffshire Partnership ot'!A:E,3,FALSE)), VLOOKUP(A87,'Banffshire Partnership ot'!A:E,3,FALSE), VLOOKUP(A87,'Banffshire Partnership ot'!A:E,2,FALSE))</f>
        <v>0</v>
      </c>
    </row>
    <row r="88" spans="1:84">
      <c r="A88" t="s">
        <v>346</v>
      </c>
      <c r="B88" t="str">
        <f t="shared" si="67"/>
        <v>M for Moray - Forres service</v>
      </c>
      <c r="C88">
        <f t="shared" si="40"/>
        <v>7.1</v>
      </c>
      <c r="D88">
        <f t="shared" si="41"/>
        <v>5</v>
      </c>
      <c r="E88">
        <f t="shared" si="42"/>
        <v>4.5</v>
      </c>
      <c r="F88">
        <f t="shared" si="43"/>
        <v>4.2</v>
      </c>
      <c r="G88" s="18">
        <f t="shared" si="44"/>
        <v>0.5</v>
      </c>
      <c r="H88">
        <f t="shared" si="51"/>
        <v>8.4</v>
      </c>
      <c r="I88">
        <v>18.100000000000001</v>
      </c>
      <c r="J88">
        <f t="shared" si="52"/>
        <v>34.980000000000004</v>
      </c>
      <c r="K88">
        <f t="shared" si="53"/>
        <v>16.600000000000001</v>
      </c>
      <c r="L88">
        <f t="shared" si="54"/>
        <v>1</v>
      </c>
      <c r="M88">
        <f t="shared" si="55"/>
        <v>1</v>
      </c>
      <c r="N88">
        <f t="shared" si="56"/>
        <v>18.380000000000003</v>
      </c>
      <c r="O88">
        <f t="shared" si="57"/>
        <v>18.380000000000003</v>
      </c>
      <c r="P88">
        <f t="shared" si="58"/>
        <v>9.5</v>
      </c>
      <c r="Q88">
        <f t="shared" si="59"/>
        <v>9.5</v>
      </c>
      <c r="S88">
        <f t="shared" si="60"/>
        <v>49.5</v>
      </c>
      <c r="T88">
        <f t="shared" si="61"/>
        <v>40.6</v>
      </c>
      <c r="U88">
        <f t="shared" si="62"/>
        <v>16.600000000000001</v>
      </c>
      <c r="V88">
        <f t="shared" si="63"/>
        <v>41.6</v>
      </c>
      <c r="W88">
        <f t="shared" si="64"/>
        <v>31.6</v>
      </c>
      <c r="X88">
        <f t="shared" si="65"/>
        <v>16.600000000000001</v>
      </c>
      <c r="Y88">
        <f t="shared" si="66"/>
        <v>81.5</v>
      </c>
      <c r="AA88">
        <v>0</v>
      </c>
      <c r="AB88">
        <f t="shared" si="45"/>
        <v>7.1</v>
      </c>
      <c r="AC88">
        <f t="shared" si="46"/>
        <v>7.1</v>
      </c>
      <c r="AD88">
        <f t="shared" si="47"/>
        <v>7.1</v>
      </c>
      <c r="AE88">
        <f t="shared" si="48"/>
        <v>7.1</v>
      </c>
      <c r="AF88">
        <f t="shared" si="49"/>
        <v>7.1</v>
      </c>
      <c r="AG88">
        <f t="shared" si="50"/>
        <v>5.5</v>
      </c>
      <c r="AJ88">
        <f>IF(ISNUMBER(VLOOKUP(A88,'Huntly A2B service oaout'!A:E,5,FALSE)), VLOOKUP(A88,'Huntly A2B service oaout'!A:E,5,FALSE), VLOOKUP(A88,'Huntly A2B service oaout'!A:E,2,FALSE))</f>
        <v>45</v>
      </c>
      <c r="AK88">
        <f>IF(ISNUMBER(VLOOKUP(A88,'M for Moray - Buckie oaout'!A:E,5,FALSE)), VLOOKUP(A88,'M for Moray - Buckie oaout'!A:E,5,FALSE), VLOOKUP(A88,'M for Moray - Buckie oaout'!A:E,2,FALSE))</f>
        <v>29</v>
      </c>
      <c r="AL88">
        <f>IF(ISNUMBER(VLOOKUP(A88,'M for Moray - Forres oaout'!A:E,5,FALSE)), VLOOKUP(A88,'M for Moray - Forres oaout'!A:E,5,FALSE), VLOOKUP(A88,'M for Moray - Forres oaout'!A:E,2,FALSE))</f>
        <v>5</v>
      </c>
      <c r="AM88">
        <f>IF(ISNUMBER(VLOOKUP(A88,'M for Moray - Keith oaout'!A:E,5,FALSE)), VLOOKUP(A88,'M for Moray - Keith oaout'!A:E,5,FALSE), VLOOKUP(A88,'M for Moray - Keith oaout'!A:E,2,FALSE))</f>
        <v>30</v>
      </c>
      <c r="AN88">
        <f>IF(ISNUMBER(VLOOKUP(A88,'M for Moray - Speyside oaout'!A:E,5,FALSE)), VLOOKUP(A88,'M for Moray - Speyside oaout'!A:E,5,FALSE), VLOOKUP(A88,'M for Moray - Speyside oaout'!A:E,2,FALSE))</f>
        <v>20</v>
      </c>
      <c r="AO88">
        <f>IF(ISNUMBER(VLOOKUP(A88,'M for Moray - Elgin oaout'!A:E,5,FALSE)), VLOOKUP(A88,'M for Moray - Elgin oaout'!A:E,5,FALSE), VLOOKUP(A88,'M for Moray - Elgin oaout'!A:E,2,FALSE))</f>
        <v>5</v>
      </c>
      <c r="AP88" t="str">
        <f>IF(ISNUMBER(VLOOKUP(A88,'Banffshire Partnership oaout'!A:E,5,FALSE)), VLOOKUP(A88,'Banffshire Partnership oaout'!A:E,5,FALSE), VLOOKUP(A88,'Banffshire Partnership oaout'!A:E,2,FALSE))</f>
        <v xml:space="preserve"> N/A</v>
      </c>
      <c r="AR88">
        <f>IF(ISNUMBER(VLOOKUP(A88,'Huntly A2B service oawut'!A:E,5,FALSE)), VLOOKUP(A88,'Huntly A2B service oawut'!A:E,5,FALSE), 1000)</f>
        <v>1000</v>
      </c>
      <c r="AS88">
        <f>IF(ISNUMBER(VLOOKUP(A88,'M for Moray - Buckie oawut'!A:E,5,FALSE)), VLOOKUP(A88,'M for Moray - Buckie oawut'!A:E,5,FALSE), 1000)</f>
        <v>1000</v>
      </c>
      <c r="AT88">
        <f>IF(ISNUMBER(VLOOKUP(A88,'M for Moray - Forres oawut'!A:E,5,FALSE)), VLOOKUP(A88,'M for Moray - Forres oawut'!A:E,5,FALSE), 1000)</f>
        <v>1000</v>
      </c>
      <c r="AU88">
        <f>IF(ISNUMBER(VLOOKUP(A88,'M for Moray - Keith oawut'!A:E,5,FALSE)), VLOOKUP(A88,'M for Moray - Keith oawut'!A:E,5,FALSE), 1000)</f>
        <v>1000</v>
      </c>
      <c r="AV88">
        <f>IF(ISNUMBER(VLOOKUP(A88,'M for Moray - Speyside oawut'!A:E,5,FALSE)), VLOOKUP(A88,'M for Moray - Speyside oawut'!A:E,5,FALSE), 1000)</f>
        <v>1000</v>
      </c>
      <c r="AW88">
        <f>IF(ISNUMBER(VLOOKUP(A88,'M for Moray - Elgin oawut'!A:E,5,FALSE)), VLOOKUP(A88,'M for Moray - Elgin oawut'!A:E,5,FALSE), 1000)</f>
        <v>1000</v>
      </c>
      <c r="AX88">
        <f>IF(ISNUMBER(VLOOKUP(A88,'Banffshire Partnership oawut'!A:E,5,FALSE)), VLOOKUP(A88,'Banffshire Partnership oawut'!A:E,5,FALSE), 1000)</f>
        <v>76</v>
      </c>
      <c r="AZ88">
        <f>IF(ISNUMBER(VLOOKUP(A88,'Huntly A2B service ot'!A:E,4,FALSE)), VLOOKUP(A88,'Huntly A2B service ot'!A:E,4,FALSE), 0)</f>
        <v>4.5</v>
      </c>
      <c r="BA88">
        <f>IF(ISNUMBER(VLOOKUP(A88,'M for Moray - Buckie ot'!A:E,4,FALSE)), VLOOKUP(A88,'M for Moray - Buckie ot'!A:E,4,FALSE), 0)</f>
        <v>4.5</v>
      </c>
      <c r="BB88">
        <f>IF(ISNUMBER(VLOOKUP(A88,'M for Moray - Forres ot'!A:E,4,FALSE)), VLOOKUP(A88,'M for Moray - Forres ot'!A:E,4,FALSE), 0)</f>
        <v>4.5</v>
      </c>
      <c r="BC88">
        <f>IF(ISNUMBER(VLOOKUP(A88,'M for Moray - Keith ot'!A:E,4,FALSE)), VLOOKUP(A88,'M for Moray - Keith ot'!A:E,4,FALSE), 0)</f>
        <v>4.5</v>
      </c>
      <c r="BD88">
        <f>IF(ISNUMBER(VLOOKUP(A88,'M for Moray - Speyside ot'!A:E,4,FALSE)), VLOOKUP(A88,'M for Moray - Speyside ot'!A:E,4,FALSE), 0)</f>
        <v>4.5</v>
      </c>
      <c r="BE88">
        <f>IF(ISNUMBER(VLOOKUP(A88,'M for Moray - Elgin ot'!A:E,4,FALSE)), VLOOKUP(A88,'M for Moray - Elgin ot'!A:E,4,FALSE), 0)</f>
        <v>4.5</v>
      </c>
      <c r="BF88">
        <f>IF(ISNUMBER(VLOOKUP(A88,'Banffshire Partnership ot'!A:E,4,FALSE)), VLOOKUP(A88,'Banffshire Partnership ot'!A:E,4,FALSE), 0)</f>
        <v>0</v>
      </c>
      <c r="BI88">
        <f>IF(ISNUMBER(VLOOKUP(A88,'Huntly A2B service oaout'!A:E,3,FALSE)), VLOOKUP(A88,'Huntly A2B service oaout'!A:E,3,FALSE), VLOOKUP(A88,'Huntly A2B service oaout'!A:E,2,FALSE))</f>
        <v>25.2</v>
      </c>
      <c r="BJ88">
        <f>IF(ISNUMBER(VLOOKUP(A88,'M for Moray - Buckie oaout'!A:E,3,FALSE)), VLOOKUP(A88,'M for Moray - Buckie oaout'!A:E,3,FALSE), VLOOKUP(A88,'M for Moray - Buckie oaout'!A:E,2,FALSE))</f>
        <v>19.5</v>
      </c>
      <c r="BK88">
        <f>IF(ISNUMBER(VLOOKUP(A88,'M for Moray - Forres oaout'!A:E,3,FALSE)), VLOOKUP(A88,'M for Moray - Forres oaout'!A:E,3,FALSE), VLOOKUP(A88,'M for Moray - Forres oaout'!A:E,2,FALSE))</f>
        <v>4.2</v>
      </c>
      <c r="BL88">
        <f>IF(ISNUMBER(VLOOKUP(A88,'M for Moray - Keith oaout'!A:E,3,FALSE)), VLOOKUP(A88,'M for Moray - Keith oaout'!A:E,3,FALSE), VLOOKUP(A88,'M for Moray - Keith oaout'!A:E,2,FALSE))</f>
        <v>19.399999999999999</v>
      </c>
      <c r="BM88">
        <f>IF(ISNUMBER(VLOOKUP(A88,'M for Moray - Speyside oaout'!A:E,3,FALSE)), VLOOKUP(A88,'M for Moray - Speyside oaout'!A:E,3,FALSE), VLOOKUP(A88,'M for Moray - Speyside oaout'!A:E,2,FALSE))</f>
        <v>12.1</v>
      </c>
      <c r="BN88">
        <f>IF(ISNUMBER(VLOOKUP(A88,'M for Moray - Elgin oaout'!A:E,3,FALSE)), VLOOKUP(A88,'M for Moray - Elgin oaout'!A:E,3,FALSE), VLOOKUP(A88,'M for Moray - Elgin oaout'!A:E,2,FALSE))</f>
        <v>4.7</v>
      </c>
      <c r="BO88" t="str">
        <f>IF(ISNUMBER(VLOOKUP(A88,'Banffshire Partnership oaout'!A:E,3,FALSE)), VLOOKUP(A88,'Banffshire Partnership oaout'!A:E,3,FALSE), VLOOKUP(A88,'Banffshire Partnership oaout'!A:E,2,FALSE))</f>
        <v xml:space="preserve"> N/A</v>
      </c>
      <c r="BQ88" t="str">
        <f>IF(ISNUMBER(VLOOKUP(A88,'Huntly A2B service oawut'!A:E,3,FALSE)), VLOOKUP(A88,'Huntly A2B service oawut'!A:E,3,FALSE), VLOOKUP(A88,'Huntly A2B service oawut'!A:E,2,FALSE))</f>
        <v xml:space="preserve"> N/A</v>
      </c>
      <c r="BR88" t="str">
        <f>IF(ISNUMBER(VLOOKUP(A88,'M for Moray - Buckie oawut'!A:E,3,FALSE)), VLOOKUP(A88,'M for Moray - Buckie oawut'!A:E,3,FALSE), VLOOKUP(A88,'M for Moray - Buckie oawut'!A:E,2,FALSE))</f>
        <v xml:space="preserve"> N/A</v>
      </c>
      <c r="BS88" t="str">
        <f>IF(ISNUMBER(VLOOKUP(A88,'M for Moray - Forres oawut'!A:E,3,FALSE)), VLOOKUP(A88,'M for Moray - Forres oawut'!A:E,3,FALSE), VLOOKUP(A88,'M for Moray - Forres oawut'!A:E,2,FALSE))</f>
        <v xml:space="preserve"> N/A</v>
      </c>
      <c r="BT88" t="str">
        <f>IF(ISNUMBER(VLOOKUP(A88,'M for Moray - Keith oawut'!A:E,3,FALSE)), VLOOKUP(A88,'M for Moray - Keith oawut'!A:E,3,FALSE), VLOOKUP(A88,'M for Moray - Keith oawut'!A:E,2,FALSE))</f>
        <v xml:space="preserve"> N/A</v>
      </c>
      <c r="BU88" t="str">
        <f>IF(ISNUMBER(VLOOKUP(A88,'M for Moray - Speyside oawut'!A:E,3,FALSE)), VLOOKUP(A88,'M for Moray - Speyside oawut'!A:E,3,FALSE), VLOOKUP(A88,'M for Moray - Speyside oawut'!A:E,2,FALSE))</f>
        <v xml:space="preserve"> N/A</v>
      </c>
      <c r="BV88" t="str">
        <f>IF(ISNUMBER(VLOOKUP(A88,'M for Moray - Elgin oawut'!A:E,3,FALSE)), VLOOKUP(A88,'M for Moray - Elgin oawut'!A:E,3,FALSE), VLOOKUP(A88,'M for Moray - Elgin oawut'!A:E,2,FALSE))</f>
        <v xml:space="preserve"> N/A</v>
      </c>
      <c r="BW88">
        <f>IF(ISNUMBER(VLOOKUP(A88,'Banffshire Partnership oawut'!A:E,3,FALSE)), VLOOKUP(A88,'Banffshire Partnership oawut'!A:E,3,FALSE), VLOOKUP(A88,'Banffshire Partnership oawut'!A:E,2,FALSE))</f>
        <v>31.3</v>
      </c>
      <c r="BZ88">
        <f>IF(ISNUMBER(VLOOKUP(A88,'Huntly A2B service ot'!A:E,3,FALSE)), VLOOKUP(A88,'Huntly A2B service ot'!A:E,3,FALSE), VLOOKUP(A88,'Huntly A2B service ot'!A:E,2,FALSE))</f>
        <v>30</v>
      </c>
      <c r="CA88">
        <f>IF(ISNUMBER(VLOOKUP(A88,'M for Moray - Buckie ot'!A:E,3,FALSE)), VLOOKUP(A88,'M for Moray - Buckie ot'!A:E,3,FALSE), VLOOKUP(A88,'M for Moray - Buckie ot'!A:E,2,FALSE))</f>
        <v>30</v>
      </c>
      <c r="CB88">
        <f>IF(ISNUMBER(VLOOKUP(A88,'M for Moray - Forres ot'!A:E,3,FALSE)), VLOOKUP(A88,'M for Moray - Forres ot'!A:E,3,FALSE), VLOOKUP(A88,'M for Moray - Forres ot'!A:E,2,FALSE))</f>
        <v>30</v>
      </c>
      <c r="CC88">
        <f>IF(ISNUMBER(VLOOKUP(A88,'M for Moray - Keith ot'!A:E,3,FALSE)), VLOOKUP(A88,'M for Moray - Keith ot'!A:E,3,FALSE), VLOOKUP(A88,'M for Moray - Keith ot'!A:E,2,FALSE))</f>
        <v>30</v>
      </c>
      <c r="CD88">
        <f>IF(ISNUMBER(VLOOKUP(A88,'M for Moray - Speyside ot'!A:E,3,FALSE)), VLOOKUP(A88,'M for Moray - Speyside ot'!A:E,3,FALSE), VLOOKUP(A88,'M for Moray - Speyside ot'!A:E,2,FALSE))</f>
        <v>30</v>
      </c>
      <c r="CE88">
        <f>IF(ISNUMBER(VLOOKUP(A88,'M for Moray - Elgin ot'!A:E,3,FALSE)), VLOOKUP(A88,'M for Moray - Elgin ot'!A:E,3,FALSE), VLOOKUP(A88,'M for Moray - Elgin ot'!A:E,2,FALSE))</f>
        <v>30</v>
      </c>
      <c r="CF88">
        <f>IF(ISNUMBER(VLOOKUP(A88,'Banffshire Partnership ot'!A:E,3,FALSE)), VLOOKUP(A88,'Banffshire Partnership ot'!A:E,3,FALSE), VLOOKUP(A88,'Banffshire Partnership ot'!A:E,2,FALSE))</f>
        <v>0</v>
      </c>
    </row>
    <row r="89" spans="1:84">
      <c r="A89" t="s">
        <v>347</v>
      </c>
      <c r="B89" t="str">
        <f t="shared" si="67"/>
        <v>Banffshire Partnership</v>
      </c>
      <c r="C89">
        <f t="shared" si="40"/>
        <v>4.58</v>
      </c>
      <c r="D89">
        <f t="shared" si="41"/>
        <v>74.5</v>
      </c>
      <c r="E89">
        <f t="shared" si="42"/>
        <v>0</v>
      </c>
      <c r="F89">
        <f t="shared" si="43"/>
        <v>30.3</v>
      </c>
      <c r="G89" s="18">
        <f t="shared" si="44"/>
        <v>0</v>
      </c>
      <c r="H89">
        <f t="shared" si="51"/>
        <v>0</v>
      </c>
      <c r="I89">
        <v>11.4</v>
      </c>
      <c r="J89">
        <f t="shared" si="52"/>
        <v>22.919999999999998</v>
      </c>
      <c r="K89">
        <f t="shared" si="53"/>
        <v>79.08</v>
      </c>
      <c r="L89">
        <f t="shared" si="54"/>
        <v>0</v>
      </c>
      <c r="M89">
        <f t="shared" si="55"/>
        <v>0</v>
      </c>
      <c r="N89">
        <f t="shared" si="56"/>
        <v>0</v>
      </c>
      <c r="O89">
        <f t="shared" si="57"/>
        <v>0</v>
      </c>
      <c r="P89">
        <f t="shared" si="58"/>
        <v>0</v>
      </c>
      <c r="Q89">
        <f t="shared" si="59"/>
        <v>0</v>
      </c>
      <c r="S89">
        <f t="shared" si="60"/>
        <v>1000</v>
      </c>
      <c r="T89">
        <f t="shared" si="61"/>
        <v>1006.25</v>
      </c>
      <c r="U89">
        <f t="shared" si="62"/>
        <v>1006.25</v>
      </c>
      <c r="V89">
        <f t="shared" si="63"/>
        <v>1006.25</v>
      </c>
      <c r="W89">
        <f t="shared" si="64"/>
        <v>1006.25</v>
      </c>
      <c r="X89">
        <f t="shared" si="65"/>
        <v>1006.25</v>
      </c>
      <c r="Y89">
        <f t="shared" si="66"/>
        <v>79.08</v>
      </c>
      <c r="AA89">
        <v>0</v>
      </c>
      <c r="AB89">
        <f t="shared" si="45"/>
        <v>6.25</v>
      </c>
      <c r="AC89">
        <f t="shared" si="46"/>
        <v>6.25</v>
      </c>
      <c r="AD89">
        <f t="shared" si="47"/>
        <v>6.25</v>
      </c>
      <c r="AE89">
        <f t="shared" si="48"/>
        <v>6.25</v>
      </c>
      <c r="AF89">
        <f t="shared" si="49"/>
        <v>6.25</v>
      </c>
      <c r="AG89">
        <f t="shared" si="50"/>
        <v>4.58</v>
      </c>
      <c r="AJ89" t="str">
        <f>IF(ISNUMBER(VLOOKUP(A89,'Huntly A2B service oaout'!A:E,5,FALSE)), VLOOKUP(A89,'Huntly A2B service oaout'!A:E,5,FALSE), VLOOKUP(A89,'Huntly A2B service oaout'!A:E,2,FALSE))</f>
        <v xml:space="preserve"> N/A</v>
      </c>
      <c r="AK89" t="str">
        <f>IF(ISNUMBER(VLOOKUP(A89,'M for Moray - Buckie oaout'!A:E,5,FALSE)), VLOOKUP(A89,'M for Moray - Buckie oaout'!A:E,5,FALSE), VLOOKUP(A89,'M for Moray - Buckie oaout'!A:E,2,FALSE))</f>
        <v xml:space="preserve"> N/A</v>
      </c>
      <c r="AL89" t="str">
        <f>IF(ISNUMBER(VLOOKUP(A89,'M for Moray - Forres oaout'!A:E,5,FALSE)), VLOOKUP(A89,'M for Moray - Forres oaout'!A:E,5,FALSE), VLOOKUP(A89,'M for Moray - Forres oaout'!A:E,2,FALSE))</f>
        <v xml:space="preserve"> N/A</v>
      </c>
      <c r="AM89" t="str">
        <f>IF(ISNUMBER(VLOOKUP(A89,'M for Moray - Keith oaout'!A:E,5,FALSE)), VLOOKUP(A89,'M for Moray - Keith oaout'!A:E,5,FALSE), VLOOKUP(A89,'M for Moray - Keith oaout'!A:E,2,FALSE))</f>
        <v xml:space="preserve"> N/A</v>
      </c>
      <c r="AN89" t="str">
        <f>IF(ISNUMBER(VLOOKUP(A89,'M for Moray - Speyside oaout'!A:E,5,FALSE)), VLOOKUP(A89,'M for Moray - Speyside oaout'!A:E,5,FALSE), VLOOKUP(A89,'M for Moray - Speyside oaout'!A:E,2,FALSE))</f>
        <v xml:space="preserve"> N/A</v>
      </c>
      <c r="AO89" t="str">
        <f>IF(ISNUMBER(VLOOKUP(A89,'M for Moray - Elgin oaout'!A:E,5,FALSE)), VLOOKUP(A89,'M for Moray - Elgin oaout'!A:E,5,FALSE), VLOOKUP(A89,'M for Moray - Elgin oaout'!A:E,2,FALSE))</f>
        <v xml:space="preserve"> N/A</v>
      </c>
      <c r="AP89" t="str">
        <f>IF(ISNUMBER(VLOOKUP(A89,'Banffshire Partnership oaout'!A:E,5,FALSE)), VLOOKUP(A89,'Banffshire Partnership oaout'!A:E,5,FALSE), VLOOKUP(A89,'Banffshire Partnership oaout'!A:E,2,FALSE))</f>
        <v xml:space="preserve"> N/A</v>
      </c>
      <c r="AR89">
        <f>IF(ISNUMBER(VLOOKUP(A89,'Huntly A2B service oawut'!A:E,5,FALSE)), VLOOKUP(A89,'Huntly A2B service oawut'!A:E,5,FALSE), 1000)</f>
        <v>1000</v>
      </c>
      <c r="AS89">
        <f>IF(ISNUMBER(VLOOKUP(A89,'M for Moray - Buckie oawut'!A:E,5,FALSE)), VLOOKUP(A89,'M for Moray - Buckie oawut'!A:E,5,FALSE), 1000)</f>
        <v>1000</v>
      </c>
      <c r="AT89">
        <f>IF(ISNUMBER(VLOOKUP(A89,'M for Moray - Forres oawut'!A:E,5,FALSE)), VLOOKUP(A89,'M for Moray - Forres oawut'!A:E,5,FALSE), 1000)</f>
        <v>1000</v>
      </c>
      <c r="AU89">
        <f>IF(ISNUMBER(VLOOKUP(A89,'M for Moray - Keith oawut'!A:E,5,FALSE)), VLOOKUP(A89,'M for Moray - Keith oawut'!A:E,5,FALSE), 1000)</f>
        <v>1000</v>
      </c>
      <c r="AV89">
        <f>IF(ISNUMBER(VLOOKUP(A89,'M for Moray - Speyside oawut'!A:E,5,FALSE)), VLOOKUP(A89,'M for Moray - Speyside oawut'!A:E,5,FALSE), 1000)</f>
        <v>1000</v>
      </c>
      <c r="AW89">
        <f>IF(ISNUMBER(VLOOKUP(A89,'M for Moray - Elgin oawut'!A:E,5,FALSE)), VLOOKUP(A89,'M for Moray - Elgin oawut'!A:E,5,FALSE), 1000)</f>
        <v>1000</v>
      </c>
      <c r="AX89">
        <f>IF(ISNUMBER(VLOOKUP(A89,'Banffshire Partnership oawut'!A:E,5,FALSE)), VLOOKUP(A89,'Banffshire Partnership oawut'!A:E,5,FALSE), 1000)</f>
        <v>74.5</v>
      </c>
      <c r="AZ89">
        <f>IF(ISNUMBER(VLOOKUP(A89,'Huntly A2B service ot'!A:E,4,FALSE)), VLOOKUP(A89,'Huntly A2B service ot'!A:E,4,FALSE), 0)</f>
        <v>0</v>
      </c>
      <c r="BA89">
        <f>IF(ISNUMBER(VLOOKUP(A89,'M for Moray - Buckie ot'!A:E,4,FALSE)), VLOOKUP(A89,'M for Moray - Buckie ot'!A:E,4,FALSE), 0)</f>
        <v>0</v>
      </c>
      <c r="BB89">
        <f>IF(ISNUMBER(VLOOKUP(A89,'M for Moray - Forres ot'!A:E,4,FALSE)), VLOOKUP(A89,'M for Moray - Forres ot'!A:E,4,FALSE), 0)</f>
        <v>0</v>
      </c>
      <c r="BC89">
        <f>IF(ISNUMBER(VLOOKUP(A89,'M for Moray - Keith ot'!A:E,4,FALSE)), VLOOKUP(A89,'M for Moray - Keith ot'!A:E,4,FALSE), 0)</f>
        <v>0</v>
      </c>
      <c r="BD89">
        <f>IF(ISNUMBER(VLOOKUP(A89,'M for Moray - Speyside ot'!A:E,4,FALSE)), VLOOKUP(A89,'M for Moray - Speyside ot'!A:E,4,FALSE), 0)</f>
        <v>0</v>
      </c>
      <c r="BE89">
        <f>IF(ISNUMBER(VLOOKUP(A89,'M for Moray - Elgin ot'!A:E,4,FALSE)), VLOOKUP(A89,'M for Moray - Elgin ot'!A:E,4,FALSE), 0)</f>
        <v>0</v>
      </c>
      <c r="BF89">
        <f>IF(ISNUMBER(VLOOKUP(A89,'Banffshire Partnership ot'!A:E,4,FALSE)), VLOOKUP(A89,'Banffshire Partnership ot'!A:E,4,FALSE), 0)</f>
        <v>0</v>
      </c>
      <c r="BI89" t="str">
        <f>IF(ISNUMBER(VLOOKUP(A89,'Huntly A2B service oaout'!A:E,3,FALSE)), VLOOKUP(A89,'Huntly A2B service oaout'!A:E,3,FALSE), VLOOKUP(A89,'Huntly A2B service oaout'!A:E,2,FALSE))</f>
        <v xml:space="preserve"> N/A</v>
      </c>
      <c r="BJ89" t="str">
        <f>IF(ISNUMBER(VLOOKUP(A89,'M for Moray - Buckie oaout'!A:E,3,FALSE)), VLOOKUP(A89,'M for Moray - Buckie oaout'!A:E,3,FALSE), VLOOKUP(A89,'M for Moray - Buckie oaout'!A:E,2,FALSE))</f>
        <v xml:space="preserve"> N/A</v>
      </c>
      <c r="BK89" t="str">
        <f>IF(ISNUMBER(VLOOKUP(A89,'M for Moray - Forres oaout'!A:E,3,FALSE)), VLOOKUP(A89,'M for Moray - Forres oaout'!A:E,3,FALSE), VLOOKUP(A89,'M for Moray - Forres oaout'!A:E,2,FALSE))</f>
        <v xml:space="preserve"> N/A</v>
      </c>
      <c r="BL89" t="str">
        <f>IF(ISNUMBER(VLOOKUP(A89,'M for Moray - Keith oaout'!A:E,3,FALSE)), VLOOKUP(A89,'M for Moray - Keith oaout'!A:E,3,FALSE), VLOOKUP(A89,'M for Moray - Keith oaout'!A:E,2,FALSE))</f>
        <v xml:space="preserve"> N/A</v>
      </c>
      <c r="BM89" t="str">
        <f>IF(ISNUMBER(VLOOKUP(A89,'M for Moray - Speyside oaout'!A:E,3,FALSE)), VLOOKUP(A89,'M for Moray - Speyside oaout'!A:E,3,FALSE), VLOOKUP(A89,'M for Moray - Speyside oaout'!A:E,2,FALSE))</f>
        <v xml:space="preserve"> N/A</v>
      </c>
      <c r="BN89" t="str">
        <f>IF(ISNUMBER(VLOOKUP(A89,'M for Moray - Elgin oaout'!A:E,3,FALSE)), VLOOKUP(A89,'M for Moray - Elgin oaout'!A:E,3,FALSE), VLOOKUP(A89,'M for Moray - Elgin oaout'!A:E,2,FALSE))</f>
        <v xml:space="preserve"> N/A</v>
      </c>
      <c r="BO89" t="str">
        <f>IF(ISNUMBER(VLOOKUP(A89,'Banffshire Partnership oaout'!A:E,3,FALSE)), VLOOKUP(A89,'Banffshire Partnership oaout'!A:E,3,FALSE), VLOOKUP(A89,'Banffshire Partnership oaout'!A:E,2,FALSE))</f>
        <v xml:space="preserve"> N/A</v>
      </c>
      <c r="BQ89" t="str">
        <f>IF(ISNUMBER(VLOOKUP(A89,'Huntly A2B service oawut'!A:E,3,FALSE)), VLOOKUP(A89,'Huntly A2B service oawut'!A:E,3,FALSE), VLOOKUP(A89,'Huntly A2B service oawut'!A:E,2,FALSE))</f>
        <v xml:space="preserve"> N/A</v>
      </c>
      <c r="BR89" t="str">
        <f>IF(ISNUMBER(VLOOKUP(A89,'M for Moray - Buckie oawut'!A:E,3,FALSE)), VLOOKUP(A89,'M for Moray - Buckie oawut'!A:E,3,FALSE), VLOOKUP(A89,'M for Moray - Buckie oawut'!A:E,2,FALSE))</f>
        <v xml:space="preserve"> N/A</v>
      </c>
      <c r="BS89" t="str">
        <f>IF(ISNUMBER(VLOOKUP(A89,'M for Moray - Forres oawut'!A:E,3,FALSE)), VLOOKUP(A89,'M for Moray - Forres oawut'!A:E,3,FALSE), VLOOKUP(A89,'M for Moray - Forres oawut'!A:E,2,FALSE))</f>
        <v xml:space="preserve"> N/A</v>
      </c>
      <c r="BT89" t="str">
        <f>IF(ISNUMBER(VLOOKUP(A89,'M for Moray - Keith oawut'!A:E,3,FALSE)), VLOOKUP(A89,'M for Moray - Keith oawut'!A:E,3,FALSE), VLOOKUP(A89,'M for Moray - Keith oawut'!A:E,2,FALSE))</f>
        <v xml:space="preserve"> N/A</v>
      </c>
      <c r="BU89" t="str">
        <f>IF(ISNUMBER(VLOOKUP(A89,'M for Moray - Speyside oawut'!A:E,3,FALSE)), VLOOKUP(A89,'M for Moray - Speyside oawut'!A:E,3,FALSE), VLOOKUP(A89,'M for Moray - Speyside oawut'!A:E,2,FALSE))</f>
        <v xml:space="preserve"> N/A</v>
      </c>
      <c r="BV89" t="str">
        <f>IF(ISNUMBER(VLOOKUP(A89,'M for Moray - Elgin oawut'!A:E,3,FALSE)), VLOOKUP(A89,'M for Moray - Elgin oawut'!A:E,3,FALSE), VLOOKUP(A89,'M for Moray - Elgin oawut'!A:E,2,FALSE))</f>
        <v xml:space="preserve"> N/A</v>
      </c>
      <c r="BW89">
        <f>IF(ISNUMBER(VLOOKUP(A89,'Banffshire Partnership oawut'!A:E,3,FALSE)), VLOOKUP(A89,'Banffshire Partnership oawut'!A:E,3,FALSE), VLOOKUP(A89,'Banffshire Partnership oawut'!A:E,2,FALSE))</f>
        <v>30.3</v>
      </c>
      <c r="BZ89">
        <f>IF(ISNUMBER(VLOOKUP(A89,'Huntly A2B service ot'!A:E,3,FALSE)), VLOOKUP(A89,'Huntly A2B service ot'!A:E,3,FALSE), VLOOKUP(A89,'Huntly A2B service ot'!A:E,2,FALSE))</f>
        <v>0</v>
      </c>
      <c r="CA89">
        <f>IF(ISNUMBER(VLOOKUP(A89,'M for Moray - Buckie ot'!A:E,3,FALSE)), VLOOKUP(A89,'M for Moray - Buckie ot'!A:E,3,FALSE), VLOOKUP(A89,'M for Moray - Buckie ot'!A:E,2,FALSE))</f>
        <v>0</v>
      </c>
      <c r="CB89">
        <f>IF(ISNUMBER(VLOOKUP(A89,'M for Moray - Forres ot'!A:E,3,FALSE)), VLOOKUP(A89,'M for Moray - Forres ot'!A:E,3,FALSE), VLOOKUP(A89,'M for Moray - Forres ot'!A:E,2,FALSE))</f>
        <v>0</v>
      </c>
      <c r="CC89">
        <f>IF(ISNUMBER(VLOOKUP(A89,'M for Moray - Keith ot'!A:E,3,FALSE)), VLOOKUP(A89,'M for Moray - Keith ot'!A:E,3,FALSE), VLOOKUP(A89,'M for Moray - Keith ot'!A:E,2,FALSE))</f>
        <v>0</v>
      </c>
      <c r="CD89">
        <f>IF(ISNUMBER(VLOOKUP(A89,'M for Moray - Speyside ot'!A:E,3,FALSE)), VLOOKUP(A89,'M for Moray - Speyside ot'!A:E,3,FALSE), VLOOKUP(A89,'M for Moray - Speyside ot'!A:E,2,FALSE))</f>
        <v>0</v>
      </c>
      <c r="CE89">
        <f>IF(ISNUMBER(VLOOKUP(A89,'M for Moray - Elgin ot'!A:E,3,FALSE)), VLOOKUP(A89,'M for Moray - Elgin ot'!A:E,3,FALSE), VLOOKUP(A89,'M for Moray - Elgin ot'!A:E,2,FALSE))</f>
        <v>0</v>
      </c>
      <c r="CF89">
        <f>IF(ISNUMBER(VLOOKUP(A89,'Banffshire Partnership ot'!A:E,3,FALSE)), VLOOKUP(A89,'Banffshire Partnership ot'!A:E,3,FALSE), VLOOKUP(A89,'Banffshire Partnership ot'!A:E,2,FALSE))</f>
        <v>0</v>
      </c>
    </row>
    <row r="90" spans="1:84">
      <c r="A90" t="s">
        <v>348</v>
      </c>
      <c r="B90" t="str">
        <f t="shared" si="67"/>
        <v>Banffshire Partnership</v>
      </c>
      <c r="C90">
        <f t="shared" si="40"/>
        <v>4.62</v>
      </c>
      <c r="D90">
        <f t="shared" si="41"/>
        <v>76</v>
      </c>
      <c r="E90">
        <f t="shared" si="42"/>
        <v>0</v>
      </c>
      <c r="F90">
        <f t="shared" si="43"/>
        <v>31.1</v>
      </c>
      <c r="G90" s="18">
        <f t="shared" si="44"/>
        <v>0</v>
      </c>
      <c r="H90">
        <f t="shared" si="51"/>
        <v>0</v>
      </c>
      <c r="I90">
        <v>11.6</v>
      </c>
      <c r="J90">
        <f t="shared" si="52"/>
        <v>23.279999999999998</v>
      </c>
      <c r="K90">
        <f t="shared" si="53"/>
        <v>80.62</v>
      </c>
      <c r="L90">
        <f t="shared" si="54"/>
        <v>0</v>
      </c>
      <c r="M90">
        <f t="shared" si="55"/>
        <v>0</v>
      </c>
      <c r="N90">
        <f t="shared" si="56"/>
        <v>0</v>
      </c>
      <c r="O90">
        <f t="shared" si="57"/>
        <v>0</v>
      </c>
      <c r="P90">
        <f t="shared" si="58"/>
        <v>0</v>
      </c>
      <c r="Q90">
        <f t="shared" si="59"/>
        <v>0</v>
      </c>
      <c r="S90">
        <f t="shared" si="60"/>
        <v>1000</v>
      </c>
      <c r="T90">
        <f t="shared" si="61"/>
        <v>1006.35</v>
      </c>
      <c r="U90">
        <f t="shared" si="62"/>
        <v>1006.35</v>
      </c>
      <c r="V90">
        <f t="shared" si="63"/>
        <v>1006.35</v>
      </c>
      <c r="W90">
        <f t="shared" si="64"/>
        <v>1006.35</v>
      </c>
      <c r="X90">
        <f t="shared" si="65"/>
        <v>1006.35</v>
      </c>
      <c r="Y90">
        <f t="shared" si="66"/>
        <v>80.62</v>
      </c>
      <c r="AA90">
        <v>0</v>
      </c>
      <c r="AB90">
        <f t="shared" si="45"/>
        <v>6.35</v>
      </c>
      <c r="AC90">
        <f t="shared" si="46"/>
        <v>6.35</v>
      </c>
      <c r="AD90">
        <f t="shared" si="47"/>
        <v>6.35</v>
      </c>
      <c r="AE90">
        <f t="shared" si="48"/>
        <v>6.35</v>
      </c>
      <c r="AF90">
        <f t="shared" si="49"/>
        <v>6.35</v>
      </c>
      <c r="AG90">
        <f t="shared" si="50"/>
        <v>4.62</v>
      </c>
      <c r="AJ90" t="str">
        <f>IF(ISNUMBER(VLOOKUP(A90,'Huntly A2B service oaout'!A:E,5,FALSE)), VLOOKUP(A90,'Huntly A2B service oaout'!A:E,5,FALSE), VLOOKUP(A90,'Huntly A2B service oaout'!A:E,2,FALSE))</f>
        <v xml:space="preserve"> N/A</v>
      </c>
      <c r="AK90" t="str">
        <f>IF(ISNUMBER(VLOOKUP(A90,'M for Moray - Buckie oaout'!A:E,5,FALSE)), VLOOKUP(A90,'M for Moray - Buckie oaout'!A:E,5,FALSE), VLOOKUP(A90,'M for Moray - Buckie oaout'!A:E,2,FALSE))</f>
        <v xml:space="preserve"> N/A</v>
      </c>
      <c r="AL90" t="str">
        <f>IF(ISNUMBER(VLOOKUP(A90,'M for Moray - Forres oaout'!A:E,5,FALSE)), VLOOKUP(A90,'M for Moray - Forres oaout'!A:E,5,FALSE), VLOOKUP(A90,'M for Moray - Forres oaout'!A:E,2,FALSE))</f>
        <v xml:space="preserve"> N/A</v>
      </c>
      <c r="AM90" t="str">
        <f>IF(ISNUMBER(VLOOKUP(A90,'M for Moray - Keith oaout'!A:E,5,FALSE)), VLOOKUP(A90,'M for Moray - Keith oaout'!A:E,5,FALSE), VLOOKUP(A90,'M for Moray - Keith oaout'!A:E,2,FALSE))</f>
        <v xml:space="preserve"> N/A</v>
      </c>
      <c r="AN90" t="str">
        <f>IF(ISNUMBER(VLOOKUP(A90,'M for Moray - Speyside oaout'!A:E,5,FALSE)), VLOOKUP(A90,'M for Moray - Speyside oaout'!A:E,5,FALSE), VLOOKUP(A90,'M for Moray - Speyside oaout'!A:E,2,FALSE))</f>
        <v xml:space="preserve"> N/A</v>
      </c>
      <c r="AO90" t="str">
        <f>IF(ISNUMBER(VLOOKUP(A90,'M for Moray - Elgin oaout'!A:E,5,FALSE)), VLOOKUP(A90,'M for Moray - Elgin oaout'!A:E,5,FALSE), VLOOKUP(A90,'M for Moray - Elgin oaout'!A:E,2,FALSE))</f>
        <v xml:space="preserve"> N/A</v>
      </c>
      <c r="AP90" t="str">
        <f>IF(ISNUMBER(VLOOKUP(A90,'Banffshire Partnership oaout'!A:E,5,FALSE)), VLOOKUP(A90,'Banffshire Partnership oaout'!A:E,5,FALSE), VLOOKUP(A90,'Banffshire Partnership oaout'!A:E,2,FALSE))</f>
        <v xml:space="preserve"> N/A</v>
      </c>
      <c r="AR90">
        <f>IF(ISNUMBER(VLOOKUP(A90,'Huntly A2B service oawut'!A:E,5,FALSE)), VLOOKUP(A90,'Huntly A2B service oawut'!A:E,5,FALSE), 1000)</f>
        <v>1000</v>
      </c>
      <c r="AS90">
        <f>IF(ISNUMBER(VLOOKUP(A90,'M for Moray - Buckie oawut'!A:E,5,FALSE)), VLOOKUP(A90,'M for Moray - Buckie oawut'!A:E,5,FALSE), 1000)</f>
        <v>1000</v>
      </c>
      <c r="AT90">
        <f>IF(ISNUMBER(VLOOKUP(A90,'M for Moray - Forres oawut'!A:E,5,FALSE)), VLOOKUP(A90,'M for Moray - Forres oawut'!A:E,5,FALSE), 1000)</f>
        <v>1000</v>
      </c>
      <c r="AU90">
        <f>IF(ISNUMBER(VLOOKUP(A90,'M for Moray - Keith oawut'!A:E,5,FALSE)), VLOOKUP(A90,'M for Moray - Keith oawut'!A:E,5,FALSE), 1000)</f>
        <v>1000</v>
      </c>
      <c r="AV90">
        <f>IF(ISNUMBER(VLOOKUP(A90,'M for Moray - Speyside oawut'!A:E,5,FALSE)), VLOOKUP(A90,'M for Moray - Speyside oawut'!A:E,5,FALSE), 1000)</f>
        <v>1000</v>
      </c>
      <c r="AW90">
        <f>IF(ISNUMBER(VLOOKUP(A90,'M for Moray - Elgin oawut'!A:E,5,FALSE)), VLOOKUP(A90,'M for Moray - Elgin oawut'!A:E,5,FALSE), 1000)</f>
        <v>1000</v>
      </c>
      <c r="AX90">
        <f>IF(ISNUMBER(VLOOKUP(A90,'Banffshire Partnership oawut'!A:E,5,FALSE)), VLOOKUP(A90,'Banffshire Partnership oawut'!A:E,5,FALSE), 1000)</f>
        <v>76</v>
      </c>
      <c r="AZ90">
        <f>IF(ISNUMBER(VLOOKUP(A90,'Huntly A2B service ot'!A:E,4,FALSE)), VLOOKUP(A90,'Huntly A2B service ot'!A:E,4,FALSE), 0)</f>
        <v>0</v>
      </c>
      <c r="BA90">
        <f>IF(ISNUMBER(VLOOKUP(A90,'M for Moray - Buckie ot'!A:E,4,FALSE)), VLOOKUP(A90,'M for Moray - Buckie ot'!A:E,4,FALSE), 0)</f>
        <v>0</v>
      </c>
      <c r="BB90">
        <f>IF(ISNUMBER(VLOOKUP(A90,'M for Moray - Forres ot'!A:E,4,FALSE)), VLOOKUP(A90,'M for Moray - Forres ot'!A:E,4,FALSE), 0)</f>
        <v>0</v>
      </c>
      <c r="BC90">
        <f>IF(ISNUMBER(VLOOKUP(A90,'M for Moray - Keith ot'!A:E,4,FALSE)), VLOOKUP(A90,'M for Moray - Keith ot'!A:E,4,FALSE), 0)</f>
        <v>0</v>
      </c>
      <c r="BD90">
        <f>IF(ISNUMBER(VLOOKUP(A90,'M for Moray - Speyside ot'!A:E,4,FALSE)), VLOOKUP(A90,'M for Moray - Speyside ot'!A:E,4,FALSE), 0)</f>
        <v>0</v>
      </c>
      <c r="BE90">
        <f>IF(ISNUMBER(VLOOKUP(A90,'M for Moray - Elgin ot'!A:E,4,FALSE)), VLOOKUP(A90,'M for Moray - Elgin ot'!A:E,4,FALSE), 0)</f>
        <v>0</v>
      </c>
      <c r="BF90">
        <f>IF(ISNUMBER(VLOOKUP(A90,'Banffshire Partnership ot'!A:E,4,FALSE)), VLOOKUP(A90,'Banffshire Partnership ot'!A:E,4,FALSE), 0)</f>
        <v>0</v>
      </c>
      <c r="BI90" t="str">
        <f>IF(ISNUMBER(VLOOKUP(A90,'Huntly A2B service oaout'!A:E,3,FALSE)), VLOOKUP(A90,'Huntly A2B service oaout'!A:E,3,FALSE), VLOOKUP(A90,'Huntly A2B service oaout'!A:E,2,FALSE))</f>
        <v xml:space="preserve"> N/A</v>
      </c>
      <c r="BJ90" t="str">
        <f>IF(ISNUMBER(VLOOKUP(A90,'M for Moray - Buckie oaout'!A:E,3,FALSE)), VLOOKUP(A90,'M for Moray - Buckie oaout'!A:E,3,FALSE), VLOOKUP(A90,'M for Moray - Buckie oaout'!A:E,2,FALSE))</f>
        <v xml:space="preserve"> N/A</v>
      </c>
      <c r="BK90" t="str">
        <f>IF(ISNUMBER(VLOOKUP(A90,'M for Moray - Forres oaout'!A:E,3,FALSE)), VLOOKUP(A90,'M for Moray - Forres oaout'!A:E,3,FALSE), VLOOKUP(A90,'M for Moray - Forres oaout'!A:E,2,FALSE))</f>
        <v xml:space="preserve"> N/A</v>
      </c>
      <c r="BL90" t="str">
        <f>IF(ISNUMBER(VLOOKUP(A90,'M for Moray - Keith oaout'!A:E,3,FALSE)), VLOOKUP(A90,'M for Moray - Keith oaout'!A:E,3,FALSE), VLOOKUP(A90,'M for Moray - Keith oaout'!A:E,2,FALSE))</f>
        <v xml:space="preserve"> N/A</v>
      </c>
      <c r="BM90" t="str">
        <f>IF(ISNUMBER(VLOOKUP(A90,'M for Moray - Speyside oaout'!A:E,3,FALSE)), VLOOKUP(A90,'M for Moray - Speyside oaout'!A:E,3,FALSE), VLOOKUP(A90,'M for Moray - Speyside oaout'!A:E,2,FALSE))</f>
        <v xml:space="preserve"> N/A</v>
      </c>
      <c r="BN90" t="str">
        <f>IF(ISNUMBER(VLOOKUP(A90,'M for Moray - Elgin oaout'!A:E,3,FALSE)), VLOOKUP(A90,'M for Moray - Elgin oaout'!A:E,3,FALSE), VLOOKUP(A90,'M for Moray - Elgin oaout'!A:E,2,FALSE))</f>
        <v xml:space="preserve"> N/A</v>
      </c>
      <c r="BO90" t="str">
        <f>IF(ISNUMBER(VLOOKUP(A90,'Banffshire Partnership oaout'!A:E,3,FALSE)), VLOOKUP(A90,'Banffshire Partnership oaout'!A:E,3,FALSE), VLOOKUP(A90,'Banffshire Partnership oaout'!A:E,2,FALSE))</f>
        <v xml:space="preserve"> N/A</v>
      </c>
      <c r="BQ90" t="str">
        <f>IF(ISNUMBER(VLOOKUP(A90,'Huntly A2B service oawut'!A:E,3,FALSE)), VLOOKUP(A90,'Huntly A2B service oawut'!A:E,3,FALSE), VLOOKUP(A90,'Huntly A2B service oawut'!A:E,2,FALSE))</f>
        <v xml:space="preserve"> N/A</v>
      </c>
      <c r="BR90" t="str">
        <f>IF(ISNUMBER(VLOOKUP(A90,'M for Moray - Buckie oawut'!A:E,3,FALSE)), VLOOKUP(A90,'M for Moray - Buckie oawut'!A:E,3,FALSE), VLOOKUP(A90,'M for Moray - Buckie oawut'!A:E,2,FALSE))</f>
        <v xml:space="preserve"> N/A</v>
      </c>
      <c r="BS90" t="str">
        <f>IF(ISNUMBER(VLOOKUP(A90,'M for Moray - Forres oawut'!A:E,3,FALSE)), VLOOKUP(A90,'M for Moray - Forres oawut'!A:E,3,FALSE), VLOOKUP(A90,'M for Moray - Forres oawut'!A:E,2,FALSE))</f>
        <v xml:space="preserve"> N/A</v>
      </c>
      <c r="BT90" t="str">
        <f>IF(ISNUMBER(VLOOKUP(A90,'M for Moray - Keith oawut'!A:E,3,FALSE)), VLOOKUP(A90,'M for Moray - Keith oawut'!A:E,3,FALSE), VLOOKUP(A90,'M for Moray - Keith oawut'!A:E,2,FALSE))</f>
        <v xml:space="preserve"> N/A</v>
      </c>
      <c r="BU90" t="str">
        <f>IF(ISNUMBER(VLOOKUP(A90,'M for Moray - Speyside oawut'!A:E,3,FALSE)), VLOOKUP(A90,'M for Moray - Speyside oawut'!A:E,3,FALSE), VLOOKUP(A90,'M for Moray - Speyside oawut'!A:E,2,FALSE))</f>
        <v xml:space="preserve"> N/A</v>
      </c>
      <c r="BV90" t="str">
        <f>IF(ISNUMBER(VLOOKUP(A90,'M for Moray - Elgin oawut'!A:E,3,FALSE)), VLOOKUP(A90,'M for Moray - Elgin oawut'!A:E,3,FALSE), VLOOKUP(A90,'M for Moray - Elgin oawut'!A:E,2,FALSE))</f>
        <v xml:space="preserve"> N/A</v>
      </c>
      <c r="BW90">
        <f>IF(ISNUMBER(VLOOKUP(A90,'Banffshire Partnership oawut'!A:E,3,FALSE)), VLOOKUP(A90,'Banffshire Partnership oawut'!A:E,3,FALSE), VLOOKUP(A90,'Banffshire Partnership oawut'!A:E,2,FALSE))</f>
        <v>31.1</v>
      </c>
      <c r="BZ90">
        <f>IF(ISNUMBER(VLOOKUP(A90,'Huntly A2B service ot'!A:E,3,FALSE)), VLOOKUP(A90,'Huntly A2B service ot'!A:E,3,FALSE), VLOOKUP(A90,'Huntly A2B service ot'!A:E,2,FALSE))</f>
        <v>0</v>
      </c>
      <c r="CA90">
        <f>IF(ISNUMBER(VLOOKUP(A90,'M for Moray - Buckie ot'!A:E,3,FALSE)), VLOOKUP(A90,'M for Moray - Buckie ot'!A:E,3,FALSE), VLOOKUP(A90,'M for Moray - Buckie ot'!A:E,2,FALSE))</f>
        <v>0</v>
      </c>
      <c r="CB90">
        <f>IF(ISNUMBER(VLOOKUP(A90,'M for Moray - Forres ot'!A:E,3,FALSE)), VLOOKUP(A90,'M for Moray - Forres ot'!A:E,3,FALSE), VLOOKUP(A90,'M for Moray - Forres ot'!A:E,2,FALSE))</f>
        <v>0</v>
      </c>
      <c r="CC90">
        <f>IF(ISNUMBER(VLOOKUP(A90,'M for Moray - Keith ot'!A:E,3,FALSE)), VLOOKUP(A90,'M for Moray - Keith ot'!A:E,3,FALSE), VLOOKUP(A90,'M for Moray - Keith ot'!A:E,2,FALSE))</f>
        <v>0</v>
      </c>
      <c r="CD90">
        <f>IF(ISNUMBER(VLOOKUP(A90,'M for Moray - Speyside ot'!A:E,3,FALSE)), VLOOKUP(A90,'M for Moray - Speyside ot'!A:E,3,FALSE), VLOOKUP(A90,'M for Moray - Speyside ot'!A:E,2,FALSE))</f>
        <v>0</v>
      </c>
      <c r="CE90">
        <f>IF(ISNUMBER(VLOOKUP(A90,'M for Moray - Elgin ot'!A:E,3,FALSE)), VLOOKUP(A90,'M for Moray - Elgin ot'!A:E,3,FALSE), VLOOKUP(A90,'M for Moray - Elgin ot'!A:E,2,FALSE))</f>
        <v>0</v>
      </c>
      <c r="CF90">
        <f>IF(ISNUMBER(VLOOKUP(A90,'Banffshire Partnership ot'!A:E,3,FALSE)), VLOOKUP(A90,'Banffshire Partnership ot'!A:E,3,FALSE), VLOOKUP(A90,'Banffshire Partnership ot'!A:E,2,FALSE))</f>
        <v>0</v>
      </c>
    </row>
    <row r="91" spans="1:84">
      <c r="A91" t="s">
        <v>349</v>
      </c>
      <c r="B91" t="str">
        <f t="shared" si="67"/>
        <v>M for Moray - Forres service</v>
      </c>
      <c r="C91">
        <f t="shared" si="40"/>
        <v>7.1</v>
      </c>
      <c r="D91">
        <f t="shared" si="41"/>
        <v>5</v>
      </c>
      <c r="E91">
        <f t="shared" si="42"/>
        <v>4.5</v>
      </c>
      <c r="F91">
        <f t="shared" si="43"/>
        <v>4.2</v>
      </c>
      <c r="G91" s="18">
        <f t="shared" si="44"/>
        <v>0.5</v>
      </c>
      <c r="H91">
        <f t="shared" si="51"/>
        <v>8.4</v>
      </c>
      <c r="I91">
        <v>16.399999999999999</v>
      </c>
      <c r="J91">
        <f t="shared" si="52"/>
        <v>31.919999999999998</v>
      </c>
      <c r="K91">
        <f t="shared" si="53"/>
        <v>16.600000000000001</v>
      </c>
      <c r="L91">
        <f t="shared" si="54"/>
        <v>1</v>
      </c>
      <c r="M91">
        <f t="shared" si="55"/>
        <v>1</v>
      </c>
      <c r="N91">
        <f t="shared" si="56"/>
        <v>15.319999999999997</v>
      </c>
      <c r="O91">
        <f t="shared" si="57"/>
        <v>15.319999999999997</v>
      </c>
      <c r="P91">
        <f t="shared" si="58"/>
        <v>9.5</v>
      </c>
      <c r="Q91">
        <f t="shared" si="59"/>
        <v>9.5</v>
      </c>
      <c r="S91">
        <f t="shared" si="60"/>
        <v>49.5</v>
      </c>
      <c r="T91">
        <f t="shared" si="61"/>
        <v>1007.1</v>
      </c>
      <c r="U91">
        <f t="shared" si="62"/>
        <v>16.600000000000001</v>
      </c>
      <c r="V91">
        <f t="shared" si="63"/>
        <v>41.6</v>
      </c>
      <c r="W91">
        <f t="shared" si="64"/>
        <v>30.6</v>
      </c>
      <c r="X91">
        <f t="shared" si="65"/>
        <v>17.600000000000001</v>
      </c>
      <c r="Y91">
        <f t="shared" si="66"/>
        <v>81.5</v>
      </c>
      <c r="AA91">
        <v>0</v>
      </c>
      <c r="AB91">
        <f t="shared" si="45"/>
        <v>7.1</v>
      </c>
      <c r="AC91">
        <f t="shared" si="46"/>
        <v>7.1</v>
      </c>
      <c r="AD91">
        <f t="shared" si="47"/>
        <v>7.1</v>
      </c>
      <c r="AE91">
        <f t="shared" si="48"/>
        <v>7.1</v>
      </c>
      <c r="AF91">
        <f t="shared" si="49"/>
        <v>7.1</v>
      </c>
      <c r="AG91">
        <f t="shared" si="50"/>
        <v>5.5</v>
      </c>
      <c r="AJ91">
        <f>IF(ISNUMBER(VLOOKUP(A91,'Huntly A2B service oaout'!A:E,5,FALSE)), VLOOKUP(A91,'Huntly A2B service oaout'!A:E,5,FALSE), VLOOKUP(A91,'Huntly A2B service oaout'!A:E,2,FALSE))</f>
        <v>45</v>
      </c>
      <c r="AK91" t="str">
        <f>IF(ISNUMBER(VLOOKUP(A91,'M for Moray - Buckie oaout'!A:E,5,FALSE)), VLOOKUP(A91,'M for Moray - Buckie oaout'!A:E,5,FALSE), VLOOKUP(A91,'M for Moray - Buckie oaout'!A:E,2,FALSE))</f>
        <v xml:space="preserve"> not possible</v>
      </c>
      <c r="AL91">
        <f>IF(ISNUMBER(VLOOKUP(A91,'M for Moray - Forres oaout'!A:E,5,FALSE)), VLOOKUP(A91,'M for Moray - Forres oaout'!A:E,5,FALSE), VLOOKUP(A91,'M for Moray - Forres oaout'!A:E,2,FALSE))</f>
        <v>5</v>
      </c>
      <c r="AM91">
        <f>IF(ISNUMBER(VLOOKUP(A91,'M for Moray - Keith oaout'!A:E,5,FALSE)), VLOOKUP(A91,'M for Moray - Keith oaout'!A:E,5,FALSE), VLOOKUP(A91,'M for Moray - Keith oaout'!A:E,2,FALSE))</f>
        <v>30</v>
      </c>
      <c r="AN91">
        <f>IF(ISNUMBER(VLOOKUP(A91,'M for Moray - Speyside oaout'!A:E,5,FALSE)), VLOOKUP(A91,'M for Moray - Speyside oaout'!A:E,5,FALSE), VLOOKUP(A91,'M for Moray - Speyside oaout'!A:E,2,FALSE))</f>
        <v>19</v>
      </c>
      <c r="AO91">
        <f>IF(ISNUMBER(VLOOKUP(A91,'M for Moray - Elgin oaout'!A:E,5,FALSE)), VLOOKUP(A91,'M for Moray - Elgin oaout'!A:E,5,FALSE), VLOOKUP(A91,'M for Moray - Elgin oaout'!A:E,2,FALSE))</f>
        <v>6</v>
      </c>
      <c r="AP91" t="str">
        <f>IF(ISNUMBER(VLOOKUP(A91,'Banffshire Partnership oaout'!A:E,5,FALSE)), VLOOKUP(A91,'Banffshire Partnership oaout'!A:E,5,FALSE), VLOOKUP(A91,'Banffshire Partnership oaout'!A:E,2,FALSE))</f>
        <v xml:space="preserve"> N/A</v>
      </c>
      <c r="AR91">
        <f>IF(ISNUMBER(VLOOKUP(A91,'Huntly A2B service oawut'!A:E,5,FALSE)), VLOOKUP(A91,'Huntly A2B service oawut'!A:E,5,FALSE), 1000)</f>
        <v>1000</v>
      </c>
      <c r="AS91">
        <f>IF(ISNUMBER(VLOOKUP(A91,'M for Moray - Buckie oawut'!A:E,5,FALSE)), VLOOKUP(A91,'M for Moray - Buckie oawut'!A:E,5,FALSE), 1000)</f>
        <v>1000</v>
      </c>
      <c r="AT91">
        <f>IF(ISNUMBER(VLOOKUP(A91,'M for Moray - Forres oawut'!A:E,5,FALSE)), VLOOKUP(A91,'M for Moray - Forres oawut'!A:E,5,FALSE), 1000)</f>
        <v>1000</v>
      </c>
      <c r="AU91">
        <f>IF(ISNUMBER(VLOOKUP(A91,'M for Moray - Keith oawut'!A:E,5,FALSE)), VLOOKUP(A91,'M for Moray - Keith oawut'!A:E,5,FALSE), 1000)</f>
        <v>1000</v>
      </c>
      <c r="AV91">
        <f>IF(ISNUMBER(VLOOKUP(A91,'M for Moray - Speyside oawut'!A:E,5,FALSE)), VLOOKUP(A91,'M for Moray - Speyside oawut'!A:E,5,FALSE), 1000)</f>
        <v>1000</v>
      </c>
      <c r="AW91">
        <f>IF(ISNUMBER(VLOOKUP(A91,'M for Moray - Elgin oawut'!A:E,5,FALSE)), VLOOKUP(A91,'M for Moray - Elgin oawut'!A:E,5,FALSE), 1000)</f>
        <v>1000</v>
      </c>
      <c r="AX91">
        <f>IF(ISNUMBER(VLOOKUP(A91,'Banffshire Partnership oawut'!A:E,5,FALSE)), VLOOKUP(A91,'Banffshire Partnership oawut'!A:E,5,FALSE), 1000)</f>
        <v>76</v>
      </c>
      <c r="AZ91">
        <f>IF(ISNUMBER(VLOOKUP(A91,'Huntly A2B service ot'!A:E,4,FALSE)), VLOOKUP(A91,'Huntly A2B service ot'!A:E,4,FALSE), 0)</f>
        <v>4.5</v>
      </c>
      <c r="BA91">
        <f>IF(ISNUMBER(VLOOKUP(A91,'M for Moray - Buckie ot'!A:E,4,FALSE)), VLOOKUP(A91,'M for Moray - Buckie ot'!A:E,4,FALSE), 0)</f>
        <v>0</v>
      </c>
      <c r="BB91">
        <f>IF(ISNUMBER(VLOOKUP(A91,'M for Moray - Forres ot'!A:E,4,FALSE)), VLOOKUP(A91,'M for Moray - Forres ot'!A:E,4,FALSE), 0)</f>
        <v>4.5</v>
      </c>
      <c r="BC91">
        <f>IF(ISNUMBER(VLOOKUP(A91,'M for Moray - Keith ot'!A:E,4,FALSE)), VLOOKUP(A91,'M for Moray - Keith ot'!A:E,4,FALSE), 0)</f>
        <v>4.5</v>
      </c>
      <c r="BD91">
        <f>IF(ISNUMBER(VLOOKUP(A91,'M for Moray - Speyside ot'!A:E,4,FALSE)), VLOOKUP(A91,'M for Moray - Speyside ot'!A:E,4,FALSE), 0)</f>
        <v>4.5</v>
      </c>
      <c r="BE91">
        <f>IF(ISNUMBER(VLOOKUP(A91,'M for Moray - Elgin ot'!A:E,4,FALSE)), VLOOKUP(A91,'M for Moray - Elgin ot'!A:E,4,FALSE), 0)</f>
        <v>4.5</v>
      </c>
      <c r="BF91">
        <f>IF(ISNUMBER(VLOOKUP(A91,'Banffshire Partnership ot'!A:E,4,FALSE)), VLOOKUP(A91,'Banffshire Partnership ot'!A:E,4,FALSE), 0)</f>
        <v>0</v>
      </c>
      <c r="BI91">
        <f>IF(ISNUMBER(VLOOKUP(A91,'Huntly A2B service oaout'!A:E,3,FALSE)), VLOOKUP(A91,'Huntly A2B service oaout'!A:E,3,FALSE), VLOOKUP(A91,'Huntly A2B service oaout'!A:E,2,FALSE))</f>
        <v>25.2</v>
      </c>
      <c r="BJ91" t="str">
        <f>IF(ISNUMBER(VLOOKUP(A91,'M for Moray - Buckie oaout'!A:E,3,FALSE)), VLOOKUP(A91,'M for Moray - Buckie oaout'!A:E,3,FALSE), VLOOKUP(A91,'M for Moray - Buckie oaout'!A:E,2,FALSE))</f>
        <v xml:space="preserve"> not possible</v>
      </c>
      <c r="BK91">
        <f>IF(ISNUMBER(VLOOKUP(A91,'M for Moray - Forres oaout'!A:E,3,FALSE)), VLOOKUP(A91,'M for Moray - Forres oaout'!A:E,3,FALSE), VLOOKUP(A91,'M for Moray - Forres oaout'!A:E,2,FALSE))</f>
        <v>4.2</v>
      </c>
      <c r="BL91">
        <f>IF(ISNUMBER(VLOOKUP(A91,'M for Moray - Keith oaout'!A:E,3,FALSE)), VLOOKUP(A91,'M for Moray - Keith oaout'!A:E,3,FALSE), VLOOKUP(A91,'M for Moray - Keith oaout'!A:E,2,FALSE))</f>
        <v>19.600000000000001</v>
      </c>
      <c r="BM91">
        <f>IF(ISNUMBER(VLOOKUP(A91,'M for Moray - Speyside oaout'!A:E,3,FALSE)), VLOOKUP(A91,'M for Moray - Speyside oaout'!A:E,3,FALSE), VLOOKUP(A91,'M for Moray - Speyside oaout'!A:E,2,FALSE))</f>
        <v>11.4</v>
      </c>
      <c r="BN91">
        <f>IF(ISNUMBER(VLOOKUP(A91,'M for Moray - Elgin oaout'!A:E,3,FALSE)), VLOOKUP(A91,'M for Moray - Elgin oaout'!A:E,3,FALSE), VLOOKUP(A91,'M for Moray - Elgin oaout'!A:E,2,FALSE))</f>
        <v>5.9</v>
      </c>
      <c r="BO91" t="str">
        <f>IF(ISNUMBER(VLOOKUP(A91,'Banffshire Partnership oaout'!A:E,3,FALSE)), VLOOKUP(A91,'Banffshire Partnership oaout'!A:E,3,FALSE), VLOOKUP(A91,'Banffshire Partnership oaout'!A:E,2,FALSE))</f>
        <v xml:space="preserve"> N/A</v>
      </c>
      <c r="BQ91" t="str">
        <f>IF(ISNUMBER(VLOOKUP(A91,'Huntly A2B service oawut'!A:E,3,FALSE)), VLOOKUP(A91,'Huntly A2B service oawut'!A:E,3,FALSE), VLOOKUP(A91,'Huntly A2B service oawut'!A:E,2,FALSE))</f>
        <v xml:space="preserve"> N/A</v>
      </c>
      <c r="BR91" t="str">
        <f>IF(ISNUMBER(VLOOKUP(A91,'M for Moray - Buckie oawut'!A:E,3,FALSE)), VLOOKUP(A91,'M for Moray - Buckie oawut'!A:E,3,FALSE), VLOOKUP(A91,'M for Moray - Buckie oawut'!A:E,2,FALSE))</f>
        <v xml:space="preserve"> N/A</v>
      </c>
      <c r="BS91" t="str">
        <f>IF(ISNUMBER(VLOOKUP(A91,'M for Moray - Forres oawut'!A:E,3,FALSE)), VLOOKUP(A91,'M for Moray - Forres oawut'!A:E,3,FALSE), VLOOKUP(A91,'M for Moray - Forres oawut'!A:E,2,FALSE))</f>
        <v xml:space="preserve"> N/A</v>
      </c>
      <c r="BT91" t="str">
        <f>IF(ISNUMBER(VLOOKUP(A91,'M for Moray - Keith oawut'!A:E,3,FALSE)), VLOOKUP(A91,'M for Moray - Keith oawut'!A:E,3,FALSE), VLOOKUP(A91,'M for Moray - Keith oawut'!A:E,2,FALSE))</f>
        <v xml:space="preserve"> N/A</v>
      </c>
      <c r="BU91" t="str">
        <f>IF(ISNUMBER(VLOOKUP(A91,'M for Moray - Speyside oawut'!A:E,3,FALSE)), VLOOKUP(A91,'M for Moray - Speyside oawut'!A:E,3,FALSE), VLOOKUP(A91,'M for Moray - Speyside oawut'!A:E,2,FALSE))</f>
        <v xml:space="preserve"> N/A</v>
      </c>
      <c r="BV91" t="str">
        <f>IF(ISNUMBER(VLOOKUP(A91,'M for Moray - Elgin oawut'!A:E,3,FALSE)), VLOOKUP(A91,'M for Moray - Elgin oawut'!A:E,3,FALSE), VLOOKUP(A91,'M for Moray - Elgin oawut'!A:E,2,FALSE))</f>
        <v xml:space="preserve"> N/A</v>
      </c>
      <c r="BW91">
        <f>IF(ISNUMBER(VLOOKUP(A91,'Banffshire Partnership oawut'!A:E,3,FALSE)), VLOOKUP(A91,'Banffshire Partnership oawut'!A:E,3,FALSE), VLOOKUP(A91,'Banffshire Partnership oawut'!A:E,2,FALSE))</f>
        <v>31.9</v>
      </c>
      <c r="BZ91">
        <f>IF(ISNUMBER(VLOOKUP(A91,'Huntly A2B service ot'!A:E,3,FALSE)), VLOOKUP(A91,'Huntly A2B service ot'!A:E,3,FALSE), VLOOKUP(A91,'Huntly A2B service ot'!A:E,2,FALSE))</f>
        <v>30</v>
      </c>
      <c r="CA91" t="str">
        <f>IF(ISNUMBER(VLOOKUP(A91,'M for Moray - Buckie ot'!A:E,3,FALSE)), VLOOKUP(A91,'M for Moray - Buckie ot'!A:E,3,FALSE), VLOOKUP(A91,'M for Moray - Buckie ot'!A:E,2,FALSE))</f>
        <v xml:space="preserve"> not possible</v>
      </c>
      <c r="CB91">
        <f>IF(ISNUMBER(VLOOKUP(A91,'M for Moray - Forres ot'!A:E,3,FALSE)), VLOOKUP(A91,'M for Moray - Forres ot'!A:E,3,FALSE), VLOOKUP(A91,'M for Moray - Forres ot'!A:E,2,FALSE))</f>
        <v>30</v>
      </c>
      <c r="CC91">
        <f>IF(ISNUMBER(VLOOKUP(A91,'M for Moray - Keith ot'!A:E,3,FALSE)), VLOOKUP(A91,'M for Moray - Keith ot'!A:E,3,FALSE), VLOOKUP(A91,'M for Moray - Keith ot'!A:E,2,FALSE))</f>
        <v>30</v>
      </c>
      <c r="CD91">
        <f>IF(ISNUMBER(VLOOKUP(A91,'M for Moray - Speyside ot'!A:E,3,FALSE)), VLOOKUP(A91,'M for Moray - Speyside ot'!A:E,3,FALSE), VLOOKUP(A91,'M for Moray - Speyside ot'!A:E,2,FALSE))</f>
        <v>30</v>
      </c>
      <c r="CE91">
        <f>IF(ISNUMBER(VLOOKUP(A91,'M for Moray - Elgin ot'!A:E,3,FALSE)), VLOOKUP(A91,'M for Moray - Elgin ot'!A:E,3,FALSE), VLOOKUP(A91,'M for Moray - Elgin ot'!A:E,2,FALSE))</f>
        <v>30</v>
      </c>
      <c r="CF91">
        <f>IF(ISNUMBER(VLOOKUP(A91,'Banffshire Partnership ot'!A:E,3,FALSE)), VLOOKUP(A91,'Banffshire Partnership ot'!A:E,3,FALSE), VLOOKUP(A91,'Banffshire Partnership ot'!A:E,2,FALSE))</f>
        <v>0</v>
      </c>
    </row>
    <row r="92" spans="1:84">
      <c r="A92" t="s">
        <v>350</v>
      </c>
      <c r="B92" t="str">
        <f t="shared" si="67"/>
        <v>M for Moray - Forres service</v>
      </c>
      <c r="C92">
        <f t="shared" si="40"/>
        <v>7.1</v>
      </c>
      <c r="D92">
        <f t="shared" si="41"/>
        <v>5</v>
      </c>
      <c r="E92">
        <f t="shared" si="42"/>
        <v>4.5</v>
      </c>
      <c r="F92">
        <f t="shared" si="43"/>
        <v>4.2</v>
      </c>
      <c r="G92" s="18">
        <f t="shared" si="44"/>
        <v>0.5</v>
      </c>
      <c r="H92">
        <f t="shared" si="51"/>
        <v>8.4</v>
      </c>
      <c r="I92">
        <v>16.399999999999999</v>
      </c>
      <c r="J92">
        <f t="shared" si="52"/>
        <v>31.919999999999998</v>
      </c>
      <c r="K92">
        <f t="shared" si="53"/>
        <v>16.600000000000001</v>
      </c>
      <c r="L92">
        <f t="shared" si="54"/>
        <v>1</v>
      </c>
      <c r="M92">
        <f t="shared" si="55"/>
        <v>1</v>
      </c>
      <c r="N92">
        <f t="shared" si="56"/>
        <v>15.319999999999997</v>
      </c>
      <c r="O92">
        <f t="shared" si="57"/>
        <v>15.319999999999997</v>
      </c>
      <c r="P92">
        <f t="shared" si="58"/>
        <v>9.5</v>
      </c>
      <c r="Q92">
        <f t="shared" si="59"/>
        <v>9.5</v>
      </c>
      <c r="S92">
        <f t="shared" si="60"/>
        <v>49.5</v>
      </c>
      <c r="T92">
        <f t="shared" si="61"/>
        <v>42.1</v>
      </c>
      <c r="U92">
        <f t="shared" si="62"/>
        <v>16.600000000000001</v>
      </c>
      <c r="V92">
        <f t="shared" si="63"/>
        <v>41.6</v>
      </c>
      <c r="W92">
        <f t="shared" si="64"/>
        <v>30.6</v>
      </c>
      <c r="X92">
        <f t="shared" si="65"/>
        <v>17.600000000000001</v>
      </c>
      <c r="Y92">
        <f t="shared" si="66"/>
        <v>81.5</v>
      </c>
      <c r="AA92">
        <v>0</v>
      </c>
      <c r="AB92">
        <f t="shared" si="45"/>
        <v>7.1</v>
      </c>
      <c r="AC92">
        <f t="shared" si="46"/>
        <v>7.1</v>
      </c>
      <c r="AD92">
        <f t="shared" si="47"/>
        <v>7.1</v>
      </c>
      <c r="AE92">
        <f t="shared" si="48"/>
        <v>7.1</v>
      </c>
      <c r="AF92">
        <f t="shared" si="49"/>
        <v>7.1</v>
      </c>
      <c r="AG92">
        <f t="shared" si="50"/>
        <v>5.5</v>
      </c>
      <c r="AJ92">
        <f>IF(ISNUMBER(VLOOKUP(A92,'Huntly A2B service oaout'!A:E,5,FALSE)), VLOOKUP(A92,'Huntly A2B service oaout'!A:E,5,FALSE), VLOOKUP(A92,'Huntly A2B service oaout'!A:E,2,FALSE))</f>
        <v>45</v>
      </c>
      <c r="AK92">
        <f>IF(ISNUMBER(VLOOKUP(A92,'M for Moray - Buckie oaout'!A:E,5,FALSE)), VLOOKUP(A92,'M for Moray - Buckie oaout'!A:E,5,FALSE), VLOOKUP(A92,'M for Moray - Buckie oaout'!A:E,2,FALSE))</f>
        <v>30.5</v>
      </c>
      <c r="AL92">
        <f>IF(ISNUMBER(VLOOKUP(A92,'M for Moray - Forres oaout'!A:E,5,FALSE)), VLOOKUP(A92,'M for Moray - Forres oaout'!A:E,5,FALSE), VLOOKUP(A92,'M for Moray - Forres oaout'!A:E,2,FALSE))</f>
        <v>5</v>
      </c>
      <c r="AM92">
        <f>IF(ISNUMBER(VLOOKUP(A92,'M for Moray - Keith oaout'!A:E,5,FALSE)), VLOOKUP(A92,'M for Moray - Keith oaout'!A:E,5,FALSE), VLOOKUP(A92,'M for Moray - Keith oaout'!A:E,2,FALSE))</f>
        <v>30</v>
      </c>
      <c r="AN92">
        <f>IF(ISNUMBER(VLOOKUP(A92,'M for Moray - Speyside oaout'!A:E,5,FALSE)), VLOOKUP(A92,'M for Moray - Speyside oaout'!A:E,5,FALSE), VLOOKUP(A92,'M for Moray - Speyside oaout'!A:E,2,FALSE))</f>
        <v>19</v>
      </c>
      <c r="AO92">
        <f>IF(ISNUMBER(VLOOKUP(A92,'M for Moray - Elgin oaout'!A:E,5,FALSE)), VLOOKUP(A92,'M for Moray - Elgin oaout'!A:E,5,FALSE), VLOOKUP(A92,'M for Moray - Elgin oaout'!A:E,2,FALSE))</f>
        <v>6</v>
      </c>
      <c r="AP92" t="str">
        <f>IF(ISNUMBER(VLOOKUP(A92,'Banffshire Partnership oaout'!A:E,5,FALSE)), VLOOKUP(A92,'Banffshire Partnership oaout'!A:E,5,FALSE), VLOOKUP(A92,'Banffshire Partnership oaout'!A:E,2,FALSE))</f>
        <v xml:space="preserve"> N/A</v>
      </c>
      <c r="AR92">
        <f>IF(ISNUMBER(VLOOKUP(A92,'Huntly A2B service oawut'!A:E,5,FALSE)), VLOOKUP(A92,'Huntly A2B service oawut'!A:E,5,FALSE), 1000)</f>
        <v>1000</v>
      </c>
      <c r="AS92">
        <f>IF(ISNUMBER(VLOOKUP(A92,'M for Moray - Buckie oawut'!A:E,5,FALSE)), VLOOKUP(A92,'M for Moray - Buckie oawut'!A:E,5,FALSE), 1000)</f>
        <v>1000</v>
      </c>
      <c r="AT92">
        <f>IF(ISNUMBER(VLOOKUP(A92,'M for Moray - Forres oawut'!A:E,5,FALSE)), VLOOKUP(A92,'M for Moray - Forres oawut'!A:E,5,FALSE), 1000)</f>
        <v>1000</v>
      </c>
      <c r="AU92">
        <f>IF(ISNUMBER(VLOOKUP(A92,'M for Moray - Keith oawut'!A:E,5,FALSE)), VLOOKUP(A92,'M for Moray - Keith oawut'!A:E,5,FALSE), 1000)</f>
        <v>1000</v>
      </c>
      <c r="AV92">
        <f>IF(ISNUMBER(VLOOKUP(A92,'M for Moray - Speyside oawut'!A:E,5,FALSE)), VLOOKUP(A92,'M for Moray - Speyside oawut'!A:E,5,FALSE), 1000)</f>
        <v>1000</v>
      </c>
      <c r="AW92">
        <f>IF(ISNUMBER(VLOOKUP(A92,'M for Moray - Elgin oawut'!A:E,5,FALSE)), VLOOKUP(A92,'M for Moray - Elgin oawut'!A:E,5,FALSE), 1000)</f>
        <v>1000</v>
      </c>
      <c r="AX92">
        <f>IF(ISNUMBER(VLOOKUP(A92,'Banffshire Partnership oawut'!A:E,5,FALSE)), VLOOKUP(A92,'Banffshire Partnership oawut'!A:E,5,FALSE), 1000)</f>
        <v>76</v>
      </c>
      <c r="AZ92">
        <f>IF(ISNUMBER(VLOOKUP(A92,'Huntly A2B service ot'!A:E,4,FALSE)), VLOOKUP(A92,'Huntly A2B service ot'!A:E,4,FALSE), 0)</f>
        <v>4.5</v>
      </c>
      <c r="BA92">
        <f>IF(ISNUMBER(VLOOKUP(A92,'M for Moray - Buckie ot'!A:E,4,FALSE)), VLOOKUP(A92,'M for Moray - Buckie ot'!A:E,4,FALSE), 0)</f>
        <v>4.5</v>
      </c>
      <c r="BB92">
        <f>IF(ISNUMBER(VLOOKUP(A92,'M for Moray - Forres ot'!A:E,4,FALSE)), VLOOKUP(A92,'M for Moray - Forres ot'!A:E,4,FALSE), 0)</f>
        <v>4.5</v>
      </c>
      <c r="BC92">
        <f>IF(ISNUMBER(VLOOKUP(A92,'M for Moray - Keith ot'!A:E,4,FALSE)), VLOOKUP(A92,'M for Moray - Keith ot'!A:E,4,FALSE), 0)</f>
        <v>4.5</v>
      </c>
      <c r="BD92">
        <f>IF(ISNUMBER(VLOOKUP(A92,'M for Moray - Speyside ot'!A:E,4,FALSE)), VLOOKUP(A92,'M for Moray - Speyside ot'!A:E,4,FALSE), 0)</f>
        <v>4.5</v>
      </c>
      <c r="BE92">
        <f>IF(ISNUMBER(VLOOKUP(A92,'M for Moray - Elgin ot'!A:E,4,FALSE)), VLOOKUP(A92,'M for Moray - Elgin ot'!A:E,4,FALSE), 0)</f>
        <v>4.5</v>
      </c>
      <c r="BF92">
        <f>IF(ISNUMBER(VLOOKUP(A92,'Banffshire Partnership ot'!A:E,4,FALSE)), VLOOKUP(A92,'Banffshire Partnership ot'!A:E,4,FALSE), 0)</f>
        <v>0</v>
      </c>
      <c r="BI92">
        <f>IF(ISNUMBER(VLOOKUP(A92,'Huntly A2B service oaout'!A:E,3,FALSE)), VLOOKUP(A92,'Huntly A2B service oaout'!A:E,3,FALSE), VLOOKUP(A92,'Huntly A2B service oaout'!A:E,2,FALSE))</f>
        <v>25.2</v>
      </c>
      <c r="BJ92">
        <f>IF(ISNUMBER(VLOOKUP(A92,'M for Moray - Buckie oaout'!A:E,3,FALSE)), VLOOKUP(A92,'M for Moray - Buckie oaout'!A:E,3,FALSE), VLOOKUP(A92,'M for Moray - Buckie oaout'!A:E,2,FALSE))</f>
        <v>20.2</v>
      </c>
      <c r="BK92">
        <f>IF(ISNUMBER(VLOOKUP(A92,'M for Moray - Forres oaout'!A:E,3,FALSE)), VLOOKUP(A92,'M for Moray - Forres oaout'!A:E,3,FALSE), VLOOKUP(A92,'M for Moray - Forres oaout'!A:E,2,FALSE))</f>
        <v>4.2</v>
      </c>
      <c r="BL92">
        <f>IF(ISNUMBER(VLOOKUP(A92,'M for Moray - Keith oaout'!A:E,3,FALSE)), VLOOKUP(A92,'M for Moray - Keith oaout'!A:E,3,FALSE), VLOOKUP(A92,'M for Moray - Keith oaout'!A:E,2,FALSE))</f>
        <v>19.600000000000001</v>
      </c>
      <c r="BM92">
        <f>IF(ISNUMBER(VLOOKUP(A92,'M for Moray - Speyside oaout'!A:E,3,FALSE)), VLOOKUP(A92,'M for Moray - Speyside oaout'!A:E,3,FALSE), VLOOKUP(A92,'M for Moray - Speyside oaout'!A:E,2,FALSE))</f>
        <v>11.4</v>
      </c>
      <c r="BN92">
        <f>IF(ISNUMBER(VLOOKUP(A92,'M for Moray - Elgin oaout'!A:E,3,FALSE)), VLOOKUP(A92,'M for Moray - Elgin oaout'!A:E,3,FALSE), VLOOKUP(A92,'M for Moray - Elgin oaout'!A:E,2,FALSE))</f>
        <v>5.9</v>
      </c>
      <c r="BO92" t="str">
        <f>IF(ISNUMBER(VLOOKUP(A92,'Banffshire Partnership oaout'!A:E,3,FALSE)), VLOOKUP(A92,'Banffshire Partnership oaout'!A:E,3,FALSE), VLOOKUP(A92,'Banffshire Partnership oaout'!A:E,2,FALSE))</f>
        <v xml:space="preserve"> N/A</v>
      </c>
      <c r="BQ92" t="str">
        <f>IF(ISNUMBER(VLOOKUP(A92,'Huntly A2B service oawut'!A:E,3,FALSE)), VLOOKUP(A92,'Huntly A2B service oawut'!A:E,3,FALSE), VLOOKUP(A92,'Huntly A2B service oawut'!A:E,2,FALSE))</f>
        <v xml:space="preserve"> N/A</v>
      </c>
      <c r="BR92" t="str">
        <f>IF(ISNUMBER(VLOOKUP(A92,'M for Moray - Buckie oawut'!A:E,3,FALSE)), VLOOKUP(A92,'M for Moray - Buckie oawut'!A:E,3,FALSE), VLOOKUP(A92,'M for Moray - Buckie oawut'!A:E,2,FALSE))</f>
        <v xml:space="preserve"> N/A</v>
      </c>
      <c r="BS92" t="str">
        <f>IF(ISNUMBER(VLOOKUP(A92,'M for Moray - Forres oawut'!A:E,3,FALSE)), VLOOKUP(A92,'M for Moray - Forres oawut'!A:E,3,FALSE), VLOOKUP(A92,'M for Moray - Forres oawut'!A:E,2,FALSE))</f>
        <v xml:space="preserve"> N/A</v>
      </c>
      <c r="BT92" t="str">
        <f>IF(ISNUMBER(VLOOKUP(A92,'M for Moray - Keith oawut'!A:E,3,FALSE)), VLOOKUP(A92,'M for Moray - Keith oawut'!A:E,3,FALSE), VLOOKUP(A92,'M for Moray - Keith oawut'!A:E,2,FALSE))</f>
        <v xml:space="preserve"> N/A</v>
      </c>
      <c r="BU92" t="str">
        <f>IF(ISNUMBER(VLOOKUP(A92,'M for Moray - Speyside oawut'!A:E,3,FALSE)), VLOOKUP(A92,'M for Moray - Speyside oawut'!A:E,3,FALSE), VLOOKUP(A92,'M for Moray - Speyside oawut'!A:E,2,FALSE))</f>
        <v xml:space="preserve"> N/A</v>
      </c>
      <c r="BV92" t="str">
        <f>IF(ISNUMBER(VLOOKUP(A92,'M for Moray - Elgin oawut'!A:E,3,FALSE)), VLOOKUP(A92,'M for Moray - Elgin oawut'!A:E,3,FALSE), VLOOKUP(A92,'M for Moray - Elgin oawut'!A:E,2,FALSE))</f>
        <v xml:space="preserve"> N/A</v>
      </c>
      <c r="BW92">
        <f>IF(ISNUMBER(VLOOKUP(A92,'Banffshire Partnership oawut'!A:E,3,FALSE)), VLOOKUP(A92,'Banffshire Partnership oawut'!A:E,3,FALSE), VLOOKUP(A92,'Banffshire Partnership oawut'!A:E,2,FALSE))</f>
        <v>31.9</v>
      </c>
      <c r="BZ92">
        <f>IF(ISNUMBER(VLOOKUP(A92,'Huntly A2B service ot'!A:E,3,FALSE)), VLOOKUP(A92,'Huntly A2B service ot'!A:E,3,FALSE), VLOOKUP(A92,'Huntly A2B service ot'!A:E,2,FALSE))</f>
        <v>30</v>
      </c>
      <c r="CA92">
        <f>IF(ISNUMBER(VLOOKUP(A92,'M for Moray - Buckie ot'!A:E,3,FALSE)), VLOOKUP(A92,'M for Moray - Buckie ot'!A:E,3,FALSE), VLOOKUP(A92,'M for Moray - Buckie ot'!A:E,2,FALSE))</f>
        <v>30</v>
      </c>
      <c r="CB92">
        <f>IF(ISNUMBER(VLOOKUP(A92,'M for Moray - Forres ot'!A:E,3,FALSE)), VLOOKUP(A92,'M for Moray - Forres ot'!A:E,3,FALSE), VLOOKUP(A92,'M for Moray - Forres ot'!A:E,2,FALSE))</f>
        <v>30</v>
      </c>
      <c r="CC92">
        <f>IF(ISNUMBER(VLOOKUP(A92,'M for Moray - Keith ot'!A:E,3,FALSE)), VLOOKUP(A92,'M for Moray - Keith ot'!A:E,3,FALSE), VLOOKUP(A92,'M for Moray - Keith ot'!A:E,2,FALSE))</f>
        <v>30</v>
      </c>
      <c r="CD92">
        <f>IF(ISNUMBER(VLOOKUP(A92,'M for Moray - Speyside ot'!A:E,3,FALSE)), VLOOKUP(A92,'M for Moray - Speyside ot'!A:E,3,FALSE), VLOOKUP(A92,'M for Moray - Speyside ot'!A:E,2,FALSE))</f>
        <v>30</v>
      </c>
      <c r="CE92">
        <f>IF(ISNUMBER(VLOOKUP(A92,'M for Moray - Elgin ot'!A:E,3,FALSE)), VLOOKUP(A92,'M for Moray - Elgin ot'!A:E,3,FALSE), VLOOKUP(A92,'M for Moray - Elgin ot'!A:E,2,FALSE))</f>
        <v>30</v>
      </c>
      <c r="CF92">
        <f>IF(ISNUMBER(VLOOKUP(A92,'Banffshire Partnership ot'!A:E,3,FALSE)), VLOOKUP(A92,'Banffshire Partnership ot'!A:E,3,FALSE), VLOOKUP(A92,'Banffshire Partnership ot'!A:E,2,FALSE))</f>
        <v>0</v>
      </c>
    </row>
    <row r="93" spans="1:84">
      <c r="A93" t="s">
        <v>351</v>
      </c>
      <c r="B93" t="str">
        <f t="shared" si="67"/>
        <v>Banffshire Partnership</v>
      </c>
      <c r="C93">
        <f t="shared" si="40"/>
        <v>4.72</v>
      </c>
      <c r="D93">
        <f t="shared" si="41"/>
        <v>74.5</v>
      </c>
      <c r="E93">
        <f t="shared" si="42"/>
        <v>0</v>
      </c>
      <c r="F93">
        <f t="shared" si="43"/>
        <v>31</v>
      </c>
      <c r="G93" s="18">
        <f t="shared" si="44"/>
        <v>0</v>
      </c>
      <c r="H93">
        <f t="shared" si="51"/>
        <v>0</v>
      </c>
      <c r="I93">
        <v>12.1</v>
      </c>
      <c r="J93">
        <f t="shared" si="52"/>
        <v>24.18</v>
      </c>
      <c r="K93">
        <f t="shared" si="53"/>
        <v>79.22</v>
      </c>
      <c r="L93">
        <f t="shared" si="54"/>
        <v>0</v>
      </c>
      <c r="M93">
        <f t="shared" si="55"/>
        <v>0</v>
      </c>
      <c r="N93">
        <f t="shared" si="56"/>
        <v>0</v>
      </c>
      <c r="O93">
        <f t="shared" si="57"/>
        <v>0</v>
      </c>
      <c r="P93">
        <f t="shared" si="58"/>
        <v>0</v>
      </c>
      <c r="Q93">
        <f t="shared" si="59"/>
        <v>0</v>
      </c>
      <c r="S93">
        <f t="shared" si="60"/>
        <v>1000</v>
      </c>
      <c r="T93">
        <f t="shared" si="61"/>
        <v>1006.6</v>
      </c>
      <c r="U93">
        <f t="shared" si="62"/>
        <v>1006.6</v>
      </c>
      <c r="V93">
        <f t="shared" si="63"/>
        <v>1006.6</v>
      </c>
      <c r="W93">
        <f t="shared" si="64"/>
        <v>1006.6</v>
      </c>
      <c r="X93">
        <f t="shared" si="65"/>
        <v>1006.6</v>
      </c>
      <c r="Y93">
        <f t="shared" si="66"/>
        <v>79.22</v>
      </c>
      <c r="AA93">
        <v>0</v>
      </c>
      <c r="AB93">
        <f t="shared" si="45"/>
        <v>6.6</v>
      </c>
      <c r="AC93">
        <f t="shared" si="46"/>
        <v>6.6</v>
      </c>
      <c r="AD93">
        <f t="shared" si="47"/>
        <v>6.6</v>
      </c>
      <c r="AE93">
        <f t="shared" si="48"/>
        <v>6.6</v>
      </c>
      <c r="AF93">
        <f t="shared" si="49"/>
        <v>6.6</v>
      </c>
      <c r="AG93">
        <f t="shared" si="50"/>
        <v>4.72</v>
      </c>
      <c r="AJ93" t="str">
        <f>IF(ISNUMBER(VLOOKUP(A93,'Huntly A2B service oaout'!A:E,5,FALSE)), VLOOKUP(A93,'Huntly A2B service oaout'!A:E,5,FALSE), VLOOKUP(A93,'Huntly A2B service oaout'!A:E,2,FALSE))</f>
        <v xml:space="preserve"> N/A</v>
      </c>
      <c r="AK93" t="str">
        <f>IF(ISNUMBER(VLOOKUP(A93,'M for Moray - Buckie oaout'!A:E,5,FALSE)), VLOOKUP(A93,'M for Moray - Buckie oaout'!A:E,5,FALSE), VLOOKUP(A93,'M for Moray - Buckie oaout'!A:E,2,FALSE))</f>
        <v xml:space="preserve"> N/A</v>
      </c>
      <c r="AL93" t="str">
        <f>IF(ISNUMBER(VLOOKUP(A93,'M for Moray - Forres oaout'!A:E,5,FALSE)), VLOOKUP(A93,'M for Moray - Forres oaout'!A:E,5,FALSE), VLOOKUP(A93,'M for Moray - Forres oaout'!A:E,2,FALSE))</f>
        <v xml:space="preserve"> N/A</v>
      </c>
      <c r="AM93" t="str">
        <f>IF(ISNUMBER(VLOOKUP(A93,'M for Moray - Keith oaout'!A:E,5,FALSE)), VLOOKUP(A93,'M for Moray - Keith oaout'!A:E,5,FALSE), VLOOKUP(A93,'M for Moray - Keith oaout'!A:E,2,FALSE))</f>
        <v xml:space="preserve"> N/A</v>
      </c>
      <c r="AN93" t="str">
        <f>IF(ISNUMBER(VLOOKUP(A93,'M for Moray - Speyside oaout'!A:E,5,FALSE)), VLOOKUP(A93,'M for Moray - Speyside oaout'!A:E,5,FALSE), VLOOKUP(A93,'M for Moray - Speyside oaout'!A:E,2,FALSE))</f>
        <v xml:space="preserve"> N/A</v>
      </c>
      <c r="AO93" t="str">
        <f>IF(ISNUMBER(VLOOKUP(A93,'M for Moray - Elgin oaout'!A:E,5,FALSE)), VLOOKUP(A93,'M for Moray - Elgin oaout'!A:E,5,FALSE), VLOOKUP(A93,'M for Moray - Elgin oaout'!A:E,2,FALSE))</f>
        <v xml:space="preserve"> N/A</v>
      </c>
      <c r="AP93" t="str">
        <f>IF(ISNUMBER(VLOOKUP(A93,'Banffshire Partnership oaout'!A:E,5,FALSE)), VLOOKUP(A93,'Banffshire Partnership oaout'!A:E,5,FALSE), VLOOKUP(A93,'Banffshire Partnership oaout'!A:E,2,FALSE))</f>
        <v xml:space="preserve"> N/A</v>
      </c>
      <c r="AR93">
        <f>IF(ISNUMBER(VLOOKUP(A93,'Huntly A2B service oawut'!A:E,5,FALSE)), VLOOKUP(A93,'Huntly A2B service oawut'!A:E,5,FALSE), 1000)</f>
        <v>1000</v>
      </c>
      <c r="AS93">
        <f>IF(ISNUMBER(VLOOKUP(A93,'M for Moray - Buckie oawut'!A:E,5,FALSE)), VLOOKUP(A93,'M for Moray - Buckie oawut'!A:E,5,FALSE), 1000)</f>
        <v>1000</v>
      </c>
      <c r="AT93">
        <f>IF(ISNUMBER(VLOOKUP(A93,'M for Moray - Forres oawut'!A:E,5,FALSE)), VLOOKUP(A93,'M for Moray - Forres oawut'!A:E,5,FALSE), 1000)</f>
        <v>1000</v>
      </c>
      <c r="AU93">
        <f>IF(ISNUMBER(VLOOKUP(A93,'M for Moray - Keith oawut'!A:E,5,FALSE)), VLOOKUP(A93,'M for Moray - Keith oawut'!A:E,5,FALSE), 1000)</f>
        <v>1000</v>
      </c>
      <c r="AV93">
        <f>IF(ISNUMBER(VLOOKUP(A93,'M for Moray - Speyside oawut'!A:E,5,FALSE)), VLOOKUP(A93,'M for Moray - Speyside oawut'!A:E,5,FALSE), 1000)</f>
        <v>1000</v>
      </c>
      <c r="AW93">
        <f>IF(ISNUMBER(VLOOKUP(A93,'M for Moray - Elgin oawut'!A:E,5,FALSE)), VLOOKUP(A93,'M for Moray - Elgin oawut'!A:E,5,FALSE), 1000)</f>
        <v>1000</v>
      </c>
      <c r="AX93">
        <f>IF(ISNUMBER(VLOOKUP(A93,'Banffshire Partnership oawut'!A:E,5,FALSE)), VLOOKUP(A93,'Banffshire Partnership oawut'!A:E,5,FALSE), 1000)</f>
        <v>74.5</v>
      </c>
      <c r="AZ93">
        <f>IF(ISNUMBER(VLOOKUP(A93,'Huntly A2B service ot'!A:E,4,FALSE)), VLOOKUP(A93,'Huntly A2B service ot'!A:E,4,FALSE), 0)</f>
        <v>0</v>
      </c>
      <c r="BA93">
        <f>IF(ISNUMBER(VLOOKUP(A93,'M for Moray - Buckie ot'!A:E,4,FALSE)), VLOOKUP(A93,'M for Moray - Buckie ot'!A:E,4,FALSE), 0)</f>
        <v>0</v>
      </c>
      <c r="BB93">
        <f>IF(ISNUMBER(VLOOKUP(A93,'M for Moray - Forres ot'!A:E,4,FALSE)), VLOOKUP(A93,'M for Moray - Forres ot'!A:E,4,FALSE), 0)</f>
        <v>0</v>
      </c>
      <c r="BC93">
        <f>IF(ISNUMBER(VLOOKUP(A93,'M for Moray - Keith ot'!A:E,4,FALSE)), VLOOKUP(A93,'M for Moray - Keith ot'!A:E,4,FALSE), 0)</f>
        <v>0</v>
      </c>
      <c r="BD93">
        <f>IF(ISNUMBER(VLOOKUP(A93,'M for Moray - Speyside ot'!A:E,4,FALSE)), VLOOKUP(A93,'M for Moray - Speyside ot'!A:E,4,FALSE), 0)</f>
        <v>0</v>
      </c>
      <c r="BE93">
        <f>IF(ISNUMBER(VLOOKUP(A93,'M for Moray - Elgin ot'!A:E,4,FALSE)), VLOOKUP(A93,'M for Moray - Elgin ot'!A:E,4,FALSE), 0)</f>
        <v>0</v>
      </c>
      <c r="BF93">
        <f>IF(ISNUMBER(VLOOKUP(A93,'Banffshire Partnership ot'!A:E,4,FALSE)), VLOOKUP(A93,'Banffshire Partnership ot'!A:E,4,FALSE), 0)</f>
        <v>0</v>
      </c>
      <c r="BI93" t="str">
        <f>IF(ISNUMBER(VLOOKUP(A93,'Huntly A2B service oaout'!A:E,3,FALSE)), VLOOKUP(A93,'Huntly A2B service oaout'!A:E,3,FALSE), VLOOKUP(A93,'Huntly A2B service oaout'!A:E,2,FALSE))</f>
        <v xml:space="preserve"> N/A</v>
      </c>
      <c r="BJ93" t="str">
        <f>IF(ISNUMBER(VLOOKUP(A93,'M for Moray - Buckie oaout'!A:E,3,FALSE)), VLOOKUP(A93,'M for Moray - Buckie oaout'!A:E,3,FALSE), VLOOKUP(A93,'M for Moray - Buckie oaout'!A:E,2,FALSE))</f>
        <v xml:space="preserve"> N/A</v>
      </c>
      <c r="BK93" t="str">
        <f>IF(ISNUMBER(VLOOKUP(A93,'M for Moray - Forres oaout'!A:E,3,FALSE)), VLOOKUP(A93,'M for Moray - Forres oaout'!A:E,3,FALSE), VLOOKUP(A93,'M for Moray - Forres oaout'!A:E,2,FALSE))</f>
        <v xml:space="preserve"> N/A</v>
      </c>
      <c r="BL93" t="str">
        <f>IF(ISNUMBER(VLOOKUP(A93,'M for Moray - Keith oaout'!A:E,3,FALSE)), VLOOKUP(A93,'M for Moray - Keith oaout'!A:E,3,FALSE), VLOOKUP(A93,'M for Moray - Keith oaout'!A:E,2,FALSE))</f>
        <v xml:space="preserve"> N/A</v>
      </c>
      <c r="BM93" t="str">
        <f>IF(ISNUMBER(VLOOKUP(A93,'M for Moray - Speyside oaout'!A:E,3,FALSE)), VLOOKUP(A93,'M for Moray - Speyside oaout'!A:E,3,FALSE), VLOOKUP(A93,'M for Moray - Speyside oaout'!A:E,2,FALSE))</f>
        <v xml:space="preserve"> N/A</v>
      </c>
      <c r="BN93" t="str">
        <f>IF(ISNUMBER(VLOOKUP(A93,'M for Moray - Elgin oaout'!A:E,3,FALSE)), VLOOKUP(A93,'M for Moray - Elgin oaout'!A:E,3,FALSE), VLOOKUP(A93,'M for Moray - Elgin oaout'!A:E,2,FALSE))</f>
        <v xml:space="preserve"> N/A</v>
      </c>
      <c r="BO93" t="str">
        <f>IF(ISNUMBER(VLOOKUP(A93,'Banffshire Partnership oaout'!A:E,3,FALSE)), VLOOKUP(A93,'Banffshire Partnership oaout'!A:E,3,FALSE), VLOOKUP(A93,'Banffshire Partnership oaout'!A:E,2,FALSE))</f>
        <v xml:space="preserve"> N/A</v>
      </c>
      <c r="BQ93" t="str">
        <f>IF(ISNUMBER(VLOOKUP(A93,'Huntly A2B service oawut'!A:E,3,FALSE)), VLOOKUP(A93,'Huntly A2B service oawut'!A:E,3,FALSE), VLOOKUP(A93,'Huntly A2B service oawut'!A:E,2,FALSE))</f>
        <v xml:space="preserve"> N/A</v>
      </c>
      <c r="BR93" t="str">
        <f>IF(ISNUMBER(VLOOKUP(A93,'M for Moray - Buckie oawut'!A:E,3,FALSE)), VLOOKUP(A93,'M for Moray - Buckie oawut'!A:E,3,FALSE), VLOOKUP(A93,'M for Moray - Buckie oawut'!A:E,2,FALSE))</f>
        <v xml:space="preserve"> N/A</v>
      </c>
      <c r="BS93" t="str">
        <f>IF(ISNUMBER(VLOOKUP(A93,'M for Moray - Forres oawut'!A:E,3,FALSE)), VLOOKUP(A93,'M for Moray - Forres oawut'!A:E,3,FALSE), VLOOKUP(A93,'M for Moray - Forres oawut'!A:E,2,FALSE))</f>
        <v xml:space="preserve"> N/A</v>
      </c>
      <c r="BT93" t="str">
        <f>IF(ISNUMBER(VLOOKUP(A93,'M for Moray - Keith oawut'!A:E,3,FALSE)), VLOOKUP(A93,'M for Moray - Keith oawut'!A:E,3,FALSE), VLOOKUP(A93,'M for Moray - Keith oawut'!A:E,2,FALSE))</f>
        <v xml:space="preserve"> N/A</v>
      </c>
      <c r="BU93" t="str">
        <f>IF(ISNUMBER(VLOOKUP(A93,'M for Moray - Speyside oawut'!A:E,3,FALSE)), VLOOKUP(A93,'M for Moray - Speyside oawut'!A:E,3,FALSE), VLOOKUP(A93,'M for Moray - Speyside oawut'!A:E,2,FALSE))</f>
        <v xml:space="preserve"> N/A</v>
      </c>
      <c r="BV93" t="str">
        <f>IF(ISNUMBER(VLOOKUP(A93,'M for Moray - Elgin oawut'!A:E,3,FALSE)), VLOOKUP(A93,'M for Moray - Elgin oawut'!A:E,3,FALSE), VLOOKUP(A93,'M for Moray - Elgin oawut'!A:E,2,FALSE))</f>
        <v xml:space="preserve"> N/A</v>
      </c>
      <c r="BW93">
        <f>IF(ISNUMBER(VLOOKUP(A93,'Banffshire Partnership oawut'!A:E,3,FALSE)), VLOOKUP(A93,'Banffshire Partnership oawut'!A:E,3,FALSE), VLOOKUP(A93,'Banffshire Partnership oawut'!A:E,2,FALSE))</f>
        <v>31</v>
      </c>
      <c r="BZ93">
        <f>IF(ISNUMBER(VLOOKUP(A93,'Huntly A2B service ot'!A:E,3,FALSE)), VLOOKUP(A93,'Huntly A2B service ot'!A:E,3,FALSE), VLOOKUP(A93,'Huntly A2B service ot'!A:E,2,FALSE))</f>
        <v>0</v>
      </c>
      <c r="CA93">
        <f>IF(ISNUMBER(VLOOKUP(A93,'M for Moray - Buckie ot'!A:E,3,FALSE)), VLOOKUP(A93,'M for Moray - Buckie ot'!A:E,3,FALSE), VLOOKUP(A93,'M for Moray - Buckie ot'!A:E,2,FALSE))</f>
        <v>0</v>
      </c>
      <c r="CB93">
        <f>IF(ISNUMBER(VLOOKUP(A93,'M for Moray - Forres ot'!A:E,3,FALSE)), VLOOKUP(A93,'M for Moray - Forres ot'!A:E,3,FALSE), VLOOKUP(A93,'M for Moray - Forres ot'!A:E,2,FALSE))</f>
        <v>0</v>
      </c>
      <c r="CC93">
        <f>IF(ISNUMBER(VLOOKUP(A93,'M for Moray - Keith ot'!A:E,3,FALSE)), VLOOKUP(A93,'M for Moray - Keith ot'!A:E,3,FALSE), VLOOKUP(A93,'M for Moray - Keith ot'!A:E,2,FALSE))</f>
        <v>0</v>
      </c>
      <c r="CD93">
        <f>IF(ISNUMBER(VLOOKUP(A93,'M for Moray - Speyside ot'!A:E,3,FALSE)), VLOOKUP(A93,'M for Moray - Speyside ot'!A:E,3,FALSE), VLOOKUP(A93,'M for Moray - Speyside ot'!A:E,2,FALSE))</f>
        <v>0</v>
      </c>
      <c r="CE93">
        <f>IF(ISNUMBER(VLOOKUP(A93,'M for Moray - Elgin ot'!A:E,3,FALSE)), VLOOKUP(A93,'M for Moray - Elgin ot'!A:E,3,FALSE), VLOOKUP(A93,'M for Moray - Elgin ot'!A:E,2,FALSE))</f>
        <v>0</v>
      </c>
      <c r="CF93">
        <f>IF(ISNUMBER(VLOOKUP(A93,'Banffshire Partnership ot'!A:E,3,FALSE)), VLOOKUP(A93,'Banffshire Partnership ot'!A:E,3,FALSE), VLOOKUP(A93,'Banffshire Partnership ot'!A:E,2,FALSE))</f>
        <v>0</v>
      </c>
    </row>
    <row r="94" spans="1:84">
      <c r="A94" t="s">
        <v>352</v>
      </c>
      <c r="B94" t="str">
        <f t="shared" si="67"/>
        <v>Banffshire Partnership</v>
      </c>
      <c r="C94">
        <f t="shared" si="40"/>
        <v>4.34</v>
      </c>
      <c r="D94">
        <f t="shared" si="41"/>
        <v>71.5</v>
      </c>
      <c r="E94">
        <f t="shared" si="42"/>
        <v>0</v>
      </c>
      <c r="F94">
        <f t="shared" si="43"/>
        <v>28.8</v>
      </c>
      <c r="G94" s="18">
        <f t="shared" si="44"/>
        <v>0</v>
      </c>
      <c r="H94">
        <f t="shared" si="51"/>
        <v>0</v>
      </c>
      <c r="I94">
        <v>10.199999999999999</v>
      </c>
      <c r="J94">
        <f t="shared" si="52"/>
        <v>20.759999999999998</v>
      </c>
      <c r="K94">
        <f t="shared" si="53"/>
        <v>75.84</v>
      </c>
      <c r="L94">
        <f t="shared" si="54"/>
        <v>0</v>
      </c>
      <c r="M94">
        <f t="shared" si="55"/>
        <v>0</v>
      </c>
      <c r="N94">
        <f t="shared" si="56"/>
        <v>0</v>
      </c>
      <c r="O94">
        <f t="shared" si="57"/>
        <v>0</v>
      </c>
      <c r="P94">
        <f t="shared" si="58"/>
        <v>0</v>
      </c>
      <c r="Q94">
        <f t="shared" si="59"/>
        <v>0</v>
      </c>
      <c r="S94">
        <f t="shared" si="60"/>
        <v>1000</v>
      </c>
      <c r="T94">
        <f t="shared" si="61"/>
        <v>1005.65</v>
      </c>
      <c r="U94">
        <f t="shared" si="62"/>
        <v>1005.65</v>
      </c>
      <c r="V94">
        <f t="shared" si="63"/>
        <v>1005.65</v>
      </c>
      <c r="W94">
        <f t="shared" si="64"/>
        <v>1005.65</v>
      </c>
      <c r="X94">
        <f t="shared" si="65"/>
        <v>1005.65</v>
      </c>
      <c r="Y94">
        <f t="shared" si="66"/>
        <v>75.84</v>
      </c>
      <c r="AA94">
        <v>0</v>
      </c>
      <c r="AB94">
        <f t="shared" si="45"/>
        <v>5.6499999999999995</v>
      </c>
      <c r="AC94">
        <f t="shared" si="46"/>
        <v>5.6499999999999995</v>
      </c>
      <c r="AD94">
        <f t="shared" si="47"/>
        <v>5.6499999999999995</v>
      </c>
      <c r="AE94">
        <f t="shared" si="48"/>
        <v>5.6499999999999995</v>
      </c>
      <c r="AF94">
        <f t="shared" si="49"/>
        <v>5.6499999999999995</v>
      </c>
      <c r="AG94">
        <f t="shared" si="50"/>
        <v>4.34</v>
      </c>
      <c r="AJ94" t="str">
        <f>IF(ISNUMBER(VLOOKUP(A94,'Huntly A2B service oaout'!A:E,5,FALSE)), VLOOKUP(A94,'Huntly A2B service oaout'!A:E,5,FALSE), VLOOKUP(A94,'Huntly A2B service oaout'!A:E,2,FALSE))</f>
        <v xml:space="preserve"> N/A</v>
      </c>
      <c r="AK94" t="str">
        <f>IF(ISNUMBER(VLOOKUP(A94,'M for Moray - Buckie oaout'!A:E,5,FALSE)), VLOOKUP(A94,'M for Moray - Buckie oaout'!A:E,5,FALSE), VLOOKUP(A94,'M for Moray - Buckie oaout'!A:E,2,FALSE))</f>
        <v xml:space="preserve"> N/A</v>
      </c>
      <c r="AL94" t="str">
        <f>IF(ISNUMBER(VLOOKUP(A94,'M for Moray - Forres oaout'!A:E,5,FALSE)), VLOOKUP(A94,'M for Moray - Forres oaout'!A:E,5,FALSE), VLOOKUP(A94,'M for Moray - Forres oaout'!A:E,2,FALSE))</f>
        <v xml:space="preserve"> N/A</v>
      </c>
      <c r="AM94" t="str">
        <f>IF(ISNUMBER(VLOOKUP(A94,'M for Moray - Keith oaout'!A:E,5,FALSE)), VLOOKUP(A94,'M for Moray - Keith oaout'!A:E,5,FALSE), VLOOKUP(A94,'M for Moray - Keith oaout'!A:E,2,FALSE))</f>
        <v xml:space="preserve"> N/A</v>
      </c>
      <c r="AN94" t="str">
        <f>IF(ISNUMBER(VLOOKUP(A94,'M for Moray - Speyside oaout'!A:E,5,FALSE)), VLOOKUP(A94,'M for Moray - Speyside oaout'!A:E,5,FALSE), VLOOKUP(A94,'M for Moray - Speyside oaout'!A:E,2,FALSE))</f>
        <v xml:space="preserve"> N/A</v>
      </c>
      <c r="AO94" t="str">
        <f>IF(ISNUMBER(VLOOKUP(A94,'M for Moray - Elgin oaout'!A:E,5,FALSE)), VLOOKUP(A94,'M for Moray - Elgin oaout'!A:E,5,FALSE), VLOOKUP(A94,'M for Moray - Elgin oaout'!A:E,2,FALSE))</f>
        <v xml:space="preserve"> N/A</v>
      </c>
      <c r="AP94" t="str">
        <f>IF(ISNUMBER(VLOOKUP(A94,'Banffshire Partnership oaout'!A:E,5,FALSE)), VLOOKUP(A94,'Banffshire Partnership oaout'!A:E,5,FALSE), VLOOKUP(A94,'Banffshire Partnership oaout'!A:E,2,FALSE))</f>
        <v xml:space="preserve"> N/A</v>
      </c>
      <c r="AR94">
        <f>IF(ISNUMBER(VLOOKUP(A94,'Huntly A2B service oawut'!A:E,5,FALSE)), VLOOKUP(A94,'Huntly A2B service oawut'!A:E,5,FALSE), 1000)</f>
        <v>1000</v>
      </c>
      <c r="AS94">
        <f>IF(ISNUMBER(VLOOKUP(A94,'M for Moray - Buckie oawut'!A:E,5,FALSE)), VLOOKUP(A94,'M for Moray - Buckie oawut'!A:E,5,FALSE), 1000)</f>
        <v>1000</v>
      </c>
      <c r="AT94">
        <f>IF(ISNUMBER(VLOOKUP(A94,'M for Moray - Forres oawut'!A:E,5,FALSE)), VLOOKUP(A94,'M for Moray - Forres oawut'!A:E,5,FALSE), 1000)</f>
        <v>1000</v>
      </c>
      <c r="AU94">
        <f>IF(ISNUMBER(VLOOKUP(A94,'M for Moray - Keith oawut'!A:E,5,FALSE)), VLOOKUP(A94,'M for Moray - Keith oawut'!A:E,5,FALSE), 1000)</f>
        <v>1000</v>
      </c>
      <c r="AV94">
        <f>IF(ISNUMBER(VLOOKUP(A94,'M for Moray - Speyside oawut'!A:E,5,FALSE)), VLOOKUP(A94,'M for Moray - Speyside oawut'!A:E,5,FALSE), 1000)</f>
        <v>1000</v>
      </c>
      <c r="AW94">
        <f>IF(ISNUMBER(VLOOKUP(A94,'M for Moray - Elgin oawut'!A:E,5,FALSE)), VLOOKUP(A94,'M for Moray - Elgin oawut'!A:E,5,FALSE), 1000)</f>
        <v>1000</v>
      </c>
      <c r="AX94">
        <f>IF(ISNUMBER(VLOOKUP(A94,'Banffshire Partnership oawut'!A:E,5,FALSE)), VLOOKUP(A94,'Banffshire Partnership oawut'!A:E,5,FALSE), 1000)</f>
        <v>71.5</v>
      </c>
      <c r="AZ94">
        <f>IF(ISNUMBER(VLOOKUP(A94,'Huntly A2B service ot'!A:E,4,FALSE)), VLOOKUP(A94,'Huntly A2B service ot'!A:E,4,FALSE), 0)</f>
        <v>0</v>
      </c>
      <c r="BA94">
        <f>IF(ISNUMBER(VLOOKUP(A94,'M for Moray - Buckie ot'!A:E,4,FALSE)), VLOOKUP(A94,'M for Moray - Buckie ot'!A:E,4,FALSE), 0)</f>
        <v>0</v>
      </c>
      <c r="BB94">
        <f>IF(ISNUMBER(VLOOKUP(A94,'M for Moray - Forres ot'!A:E,4,FALSE)), VLOOKUP(A94,'M for Moray - Forres ot'!A:E,4,FALSE), 0)</f>
        <v>0</v>
      </c>
      <c r="BC94">
        <f>IF(ISNUMBER(VLOOKUP(A94,'M for Moray - Keith ot'!A:E,4,FALSE)), VLOOKUP(A94,'M for Moray - Keith ot'!A:E,4,FALSE), 0)</f>
        <v>0</v>
      </c>
      <c r="BD94">
        <f>IF(ISNUMBER(VLOOKUP(A94,'M for Moray - Speyside ot'!A:E,4,FALSE)), VLOOKUP(A94,'M for Moray - Speyside ot'!A:E,4,FALSE), 0)</f>
        <v>0</v>
      </c>
      <c r="BE94">
        <f>IF(ISNUMBER(VLOOKUP(A94,'M for Moray - Elgin ot'!A:E,4,FALSE)), VLOOKUP(A94,'M for Moray - Elgin ot'!A:E,4,FALSE), 0)</f>
        <v>0</v>
      </c>
      <c r="BF94">
        <f>IF(ISNUMBER(VLOOKUP(A94,'Banffshire Partnership ot'!A:E,4,FALSE)), VLOOKUP(A94,'Banffshire Partnership ot'!A:E,4,FALSE), 0)</f>
        <v>0</v>
      </c>
      <c r="BI94" t="str">
        <f>IF(ISNUMBER(VLOOKUP(A94,'Huntly A2B service oaout'!A:E,3,FALSE)), VLOOKUP(A94,'Huntly A2B service oaout'!A:E,3,FALSE), VLOOKUP(A94,'Huntly A2B service oaout'!A:E,2,FALSE))</f>
        <v xml:space="preserve"> N/A</v>
      </c>
      <c r="BJ94" t="str">
        <f>IF(ISNUMBER(VLOOKUP(A94,'M for Moray - Buckie oaout'!A:E,3,FALSE)), VLOOKUP(A94,'M for Moray - Buckie oaout'!A:E,3,FALSE), VLOOKUP(A94,'M for Moray - Buckie oaout'!A:E,2,FALSE))</f>
        <v xml:space="preserve"> N/A</v>
      </c>
      <c r="BK94" t="str">
        <f>IF(ISNUMBER(VLOOKUP(A94,'M for Moray - Forres oaout'!A:E,3,FALSE)), VLOOKUP(A94,'M for Moray - Forres oaout'!A:E,3,FALSE), VLOOKUP(A94,'M for Moray - Forres oaout'!A:E,2,FALSE))</f>
        <v xml:space="preserve"> N/A</v>
      </c>
      <c r="BL94" t="str">
        <f>IF(ISNUMBER(VLOOKUP(A94,'M for Moray - Keith oaout'!A:E,3,FALSE)), VLOOKUP(A94,'M for Moray - Keith oaout'!A:E,3,FALSE), VLOOKUP(A94,'M for Moray - Keith oaout'!A:E,2,FALSE))</f>
        <v xml:space="preserve"> N/A</v>
      </c>
      <c r="BM94" t="str">
        <f>IF(ISNUMBER(VLOOKUP(A94,'M for Moray - Speyside oaout'!A:E,3,FALSE)), VLOOKUP(A94,'M for Moray - Speyside oaout'!A:E,3,FALSE), VLOOKUP(A94,'M for Moray - Speyside oaout'!A:E,2,FALSE))</f>
        <v xml:space="preserve"> N/A</v>
      </c>
      <c r="BN94" t="str">
        <f>IF(ISNUMBER(VLOOKUP(A94,'M for Moray - Elgin oaout'!A:E,3,FALSE)), VLOOKUP(A94,'M for Moray - Elgin oaout'!A:E,3,FALSE), VLOOKUP(A94,'M for Moray - Elgin oaout'!A:E,2,FALSE))</f>
        <v xml:space="preserve"> N/A</v>
      </c>
      <c r="BO94" t="str">
        <f>IF(ISNUMBER(VLOOKUP(A94,'Banffshire Partnership oaout'!A:E,3,FALSE)), VLOOKUP(A94,'Banffshire Partnership oaout'!A:E,3,FALSE), VLOOKUP(A94,'Banffshire Partnership oaout'!A:E,2,FALSE))</f>
        <v xml:space="preserve"> N/A</v>
      </c>
      <c r="BQ94" t="str">
        <f>IF(ISNUMBER(VLOOKUP(A94,'Huntly A2B service oawut'!A:E,3,FALSE)), VLOOKUP(A94,'Huntly A2B service oawut'!A:E,3,FALSE), VLOOKUP(A94,'Huntly A2B service oawut'!A:E,2,FALSE))</f>
        <v xml:space="preserve"> N/A</v>
      </c>
      <c r="BR94" t="str">
        <f>IF(ISNUMBER(VLOOKUP(A94,'M for Moray - Buckie oawut'!A:E,3,FALSE)), VLOOKUP(A94,'M for Moray - Buckie oawut'!A:E,3,FALSE), VLOOKUP(A94,'M for Moray - Buckie oawut'!A:E,2,FALSE))</f>
        <v xml:space="preserve"> N/A</v>
      </c>
      <c r="BS94" t="str">
        <f>IF(ISNUMBER(VLOOKUP(A94,'M for Moray - Forres oawut'!A:E,3,FALSE)), VLOOKUP(A94,'M for Moray - Forres oawut'!A:E,3,FALSE), VLOOKUP(A94,'M for Moray - Forres oawut'!A:E,2,FALSE))</f>
        <v xml:space="preserve"> N/A</v>
      </c>
      <c r="BT94" t="str">
        <f>IF(ISNUMBER(VLOOKUP(A94,'M for Moray - Keith oawut'!A:E,3,FALSE)), VLOOKUP(A94,'M for Moray - Keith oawut'!A:E,3,FALSE), VLOOKUP(A94,'M for Moray - Keith oawut'!A:E,2,FALSE))</f>
        <v xml:space="preserve"> N/A</v>
      </c>
      <c r="BU94" t="str">
        <f>IF(ISNUMBER(VLOOKUP(A94,'M for Moray - Speyside oawut'!A:E,3,FALSE)), VLOOKUP(A94,'M for Moray - Speyside oawut'!A:E,3,FALSE), VLOOKUP(A94,'M for Moray - Speyside oawut'!A:E,2,FALSE))</f>
        <v xml:space="preserve"> N/A</v>
      </c>
      <c r="BV94" t="str">
        <f>IF(ISNUMBER(VLOOKUP(A94,'M for Moray - Elgin oawut'!A:E,3,FALSE)), VLOOKUP(A94,'M for Moray - Elgin oawut'!A:E,3,FALSE), VLOOKUP(A94,'M for Moray - Elgin oawut'!A:E,2,FALSE))</f>
        <v xml:space="preserve"> N/A</v>
      </c>
      <c r="BW94">
        <f>IF(ISNUMBER(VLOOKUP(A94,'Banffshire Partnership oawut'!A:E,3,FALSE)), VLOOKUP(A94,'Banffshire Partnership oawut'!A:E,3,FALSE), VLOOKUP(A94,'Banffshire Partnership oawut'!A:E,2,FALSE))</f>
        <v>28.8</v>
      </c>
      <c r="BZ94">
        <f>IF(ISNUMBER(VLOOKUP(A94,'Huntly A2B service ot'!A:E,3,FALSE)), VLOOKUP(A94,'Huntly A2B service ot'!A:E,3,FALSE), VLOOKUP(A94,'Huntly A2B service ot'!A:E,2,FALSE))</f>
        <v>0</v>
      </c>
      <c r="CA94">
        <f>IF(ISNUMBER(VLOOKUP(A94,'M for Moray - Buckie ot'!A:E,3,FALSE)), VLOOKUP(A94,'M for Moray - Buckie ot'!A:E,3,FALSE), VLOOKUP(A94,'M for Moray - Buckie ot'!A:E,2,FALSE))</f>
        <v>0</v>
      </c>
      <c r="CB94">
        <f>IF(ISNUMBER(VLOOKUP(A94,'M for Moray - Forres ot'!A:E,3,FALSE)), VLOOKUP(A94,'M for Moray - Forres ot'!A:E,3,FALSE), VLOOKUP(A94,'M for Moray - Forres ot'!A:E,2,FALSE))</f>
        <v>0</v>
      </c>
      <c r="CC94">
        <f>IF(ISNUMBER(VLOOKUP(A94,'M for Moray - Keith ot'!A:E,3,FALSE)), VLOOKUP(A94,'M for Moray - Keith ot'!A:E,3,FALSE), VLOOKUP(A94,'M for Moray - Keith ot'!A:E,2,FALSE))</f>
        <v>0</v>
      </c>
      <c r="CD94">
        <f>IF(ISNUMBER(VLOOKUP(A94,'M for Moray - Speyside ot'!A:E,3,FALSE)), VLOOKUP(A94,'M for Moray - Speyside ot'!A:E,3,FALSE), VLOOKUP(A94,'M for Moray - Speyside ot'!A:E,2,FALSE))</f>
        <v>0</v>
      </c>
      <c r="CE94">
        <f>IF(ISNUMBER(VLOOKUP(A94,'M for Moray - Elgin ot'!A:E,3,FALSE)), VLOOKUP(A94,'M for Moray - Elgin ot'!A:E,3,FALSE), VLOOKUP(A94,'M for Moray - Elgin ot'!A:E,2,FALSE))</f>
        <v>0</v>
      </c>
      <c r="CF94">
        <f>IF(ISNUMBER(VLOOKUP(A94,'Banffshire Partnership ot'!A:E,3,FALSE)), VLOOKUP(A94,'Banffshire Partnership ot'!A:E,3,FALSE), VLOOKUP(A94,'Banffshire Partnership ot'!A:E,2,FALSE))</f>
        <v>0</v>
      </c>
    </row>
    <row r="95" spans="1:84">
      <c r="A95" t="s">
        <v>353</v>
      </c>
      <c r="B95" t="str">
        <f t="shared" si="67"/>
        <v>M for Moray - Forres service</v>
      </c>
      <c r="C95">
        <f t="shared" si="40"/>
        <v>7.1</v>
      </c>
      <c r="D95">
        <f t="shared" si="41"/>
        <v>5</v>
      </c>
      <c r="E95">
        <f t="shared" si="42"/>
        <v>4.5</v>
      </c>
      <c r="F95">
        <f t="shared" si="43"/>
        <v>4.2</v>
      </c>
      <c r="G95" s="18">
        <f t="shared" si="44"/>
        <v>0.5</v>
      </c>
      <c r="H95">
        <f t="shared" si="51"/>
        <v>8.4</v>
      </c>
      <c r="I95">
        <v>15.1</v>
      </c>
      <c r="J95">
        <f t="shared" si="52"/>
        <v>29.58</v>
      </c>
      <c r="K95">
        <f t="shared" si="53"/>
        <v>16.600000000000001</v>
      </c>
      <c r="L95">
        <f t="shared" si="54"/>
        <v>1</v>
      </c>
      <c r="M95">
        <f t="shared" si="55"/>
        <v>1</v>
      </c>
      <c r="N95">
        <f t="shared" si="56"/>
        <v>12.979999999999997</v>
      </c>
      <c r="O95">
        <f t="shared" si="57"/>
        <v>12.979999999999997</v>
      </c>
      <c r="P95">
        <f t="shared" si="58"/>
        <v>9.5</v>
      </c>
      <c r="Q95">
        <f t="shared" si="59"/>
        <v>9.5</v>
      </c>
      <c r="S95">
        <f t="shared" si="60"/>
        <v>49.5</v>
      </c>
      <c r="T95">
        <f t="shared" si="61"/>
        <v>1007.1</v>
      </c>
      <c r="U95">
        <f t="shared" si="62"/>
        <v>16.600000000000001</v>
      </c>
      <c r="V95">
        <f t="shared" si="63"/>
        <v>41.6</v>
      </c>
      <c r="W95">
        <f t="shared" si="64"/>
        <v>30.6</v>
      </c>
      <c r="X95">
        <f t="shared" si="65"/>
        <v>18.600000000000001</v>
      </c>
      <c r="Y95">
        <f t="shared" si="66"/>
        <v>83</v>
      </c>
      <c r="AA95">
        <v>0</v>
      </c>
      <c r="AB95">
        <f t="shared" si="45"/>
        <v>7.1</v>
      </c>
      <c r="AC95">
        <f t="shared" si="46"/>
        <v>7.1</v>
      </c>
      <c r="AD95">
        <f t="shared" si="47"/>
        <v>7.1</v>
      </c>
      <c r="AE95">
        <f t="shared" si="48"/>
        <v>7.1</v>
      </c>
      <c r="AF95">
        <f t="shared" si="49"/>
        <v>7.1</v>
      </c>
      <c r="AG95">
        <f t="shared" si="50"/>
        <v>5.5</v>
      </c>
      <c r="AJ95">
        <f>IF(ISNUMBER(VLOOKUP(A95,'Huntly A2B service oaout'!A:E,5,FALSE)), VLOOKUP(A95,'Huntly A2B service oaout'!A:E,5,FALSE), VLOOKUP(A95,'Huntly A2B service oaout'!A:E,2,FALSE))</f>
        <v>45</v>
      </c>
      <c r="AK95" t="str">
        <f>IF(ISNUMBER(VLOOKUP(A95,'M for Moray - Buckie oaout'!A:E,5,FALSE)), VLOOKUP(A95,'M for Moray - Buckie oaout'!A:E,5,FALSE), VLOOKUP(A95,'M for Moray - Buckie oaout'!A:E,2,FALSE))</f>
        <v xml:space="preserve"> not possible</v>
      </c>
      <c r="AL95">
        <f>IF(ISNUMBER(VLOOKUP(A95,'M for Moray - Forres oaout'!A:E,5,FALSE)), VLOOKUP(A95,'M for Moray - Forres oaout'!A:E,5,FALSE), VLOOKUP(A95,'M for Moray - Forres oaout'!A:E,2,FALSE))</f>
        <v>5</v>
      </c>
      <c r="AM95">
        <f>IF(ISNUMBER(VLOOKUP(A95,'M for Moray - Keith oaout'!A:E,5,FALSE)), VLOOKUP(A95,'M for Moray - Keith oaout'!A:E,5,FALSE), VLOOKUP(A95,'M for Moray - Keith oaout'!A:E,2,FALSE))</f>
        <v>30</v>
      </c>
      <c r="AN95">
        <f>IF(ISNUMBER(VLOOKUP(A95,'M for Moray - Speyside oaout'!A:E,5,FALSE)), VLOOKUP(A95,'M for Moray - Speyside oaout'!A:E,5,FALSE), VLOOKUP(A95,'M for Moray - Speyside oaout'!A:E,2,FALSE))</f>
        <v>19</v>
      </c>
      <c r="AO95">
        <f>IF(ISNUMBER(VLOOKUP(A95,'M for Moray - Elgin oaout'!A:E,5,FALSE)), VLOOKUP(A95,'M for Moray - Elgin oaout'!A:E,5,FALSE), VLOOKUP(A95,'M for Moray - Elgin oaout'!A:E,2,FALSE))</f>
        <v>7</v>
      </c>
      <c r="AP95" t="str">
        <f>IF(ISNUMBER(VLOOKUP(A95,'Banffshire Partnership oaout'!A:E,5,FALSE)), VLOOKUP(A95,'Banffshire Partnership oaout'!A:E,5,FALSE), VLOOKUP(A95,'Banffshire Partnership oaout'!A:E,2,FALSE))</f>
        <v xml:space="preserve"> N/A</v>
      </c>
      <c r="AR95">
        <f>IF(ISNUMBER(VLOOKUP(A95,'Huntly A2B service oawut'!A:E,5,FALSE)), VLOOKUP(A95,'Huntly A2B service oawut'!A:E,5,FALSE), 1000)</f>
        <v>1000</v>
      </c>
      <c r="AS95">
        <f>IF(ISNUMBER(VLOOKUP(A95,'M for Moray - Buckie oawut'!A:E,5,FALSE)), VLOOKUP(A95,'M for Moray - Buckie oawut'!A:E,5,FALSE), 1000)</f>
        <v>1000</v>
      </c>
      <c r="AT95">
        <f>IF(ISNUMBER(VLOOKUP(A95,'M for Moray - Forres oawut'!A:E,5,FALSE)), VLOOKUP(A95,'M for Moray - Forres oawut'!A:E,5,FALSE), 1000)</f>
        <v>1000</v>
      </c>
      <c r="AU95">
        <f>IF(ISNUMBER(VLOOKUP(A95,'M for Moray - Keith oawut'!A:E,5,FALSE)), VLOOKUP(A95,'M for Moray - Keith oawut'!A:E,5,FALSE), 1000)</f>
        <v>1000</v>
      </c>
      <c r="AV95">
        <f>IF(ISNUMBER(VLOOKUP(A95,'M for Moray - Speyside oawut'!A:E,5,FALSE)), VLOOKUP(A95,'M for Moray - Speyside oawut'!A:E,5,FALSE), 1000)</f>
        <v>1000</v>
      </c>
      <c r="AW95">
        <f>IF(ISNUMBER(VLOOKUP(A95,'M for Moray - Elgin oawut'!A:E,5,FALSE)), VLOOKUP(A95,'M for Moray - Elgin oawut'!A:E,5,FALSE), 1000)</f>
        <v>1000</v>
      </c>
      <c r="AX95">
        <f>IF(ISNUMBER(VLOOKUP(A95,'Banffshire Partnership oawut'!A:E,5,FALSE)), VLOOKUP(A95,'Banffshire Partnership oawut'!A:E,5,FALSE), 1000)</f>
        <v>77.5</v>
      </c>
      <c r="AZ95">
        <f>IF(ISNUMBER(VLOOKUP(A95,'Huntly A2B service ot'!A:E,4,FALSE)), VLOOKUP(A95,'Huntly A2B service ot'!A:E,4,FALSE), 0)</f>
        <v>4.5</v>
      </c>
      <c r="BA95">
        <f>IF(ISNUMBER(VLOOKUP(A95,'M for Moray - Buckie ot'!A:E,4,FALSE)), VLOOKUP(A95,'M for Moray - Buckie ot'!A:E,4,FALSE), 0)</f>
        <v>0</v>
      </c>
      <c r="BB95">
        <f>IF(ISNUMBER(VLOOKUP(A95,'M for Moray - Forres ot'!A:E,4,FALSE)), VLOOKUP(A95,'M for Moray - Forres ot'!A:E,4,FALSE), 0)</f>
        <v>4.5</v>
      </c>
      <c r="BC95">
        <f>IF(ISNUMBER(VLOOKUP(A95,'M for Moray - Keith ot'!A:E,4,FALSE)), VLOOKUP(A95,'M for Moray - Keith ot'!A:E,4,FALSE), 0)</f>
        <v>4.5</v>
      </c>
      <c r="BD95">
        <f>IF(ISNUMBER(VLOOKUP(A95,'M for Moray - Speyside ot'!A:E,4,FALSE)), VLOOKUP(A95,'M for Moray - Speyside ot'!A:E,4,FALSE), 0)</f>
        <v>4.5</v>
      </c>
      <c r="BE95">
        <f>IF(ISNUMBER(VLOOKUP(A95,'M for Moray - Elgin ot'!A:E,4,FALSE)), VLOOKUP(A95,'M for Moray - Elgin ot'!A:E,4,FALSE), 0)</f>
        <v>4.5</v>
      </c>
      <c r="BF95">
        <f>IF(ISNUMBER(VLOOKUP(A95,'Banffshire Partnership ot'!A:E,4,FALSE)), VLOOKUP(A95,'Banffshire Partnership ot'!A:E,4,FALSE), 0)</f>
        <v>0</v>
      </c>
      <c r="BI95">
        <f>IF(ISNUMBER(VLOOKUP(A95,'Huntly A2B service oaout'!A:E,3,FALSE)), VLOOKUP(A95,'Huntly A2B service oaout'!A:E,3,FALSE), VLOOKUP(A95,'Huntly A2B service oaout'!A:E,2,FALSE))</f>
        <v>25.2</v>
      </c>
      <c r="BJ95" t="str">
        <f>IF(ISNUMBER(VLOOKUP(A95,'M for Moray - Buckie oaout'!A:E,3,FALSE)), VLOOKUP(A95,'M for Moray - Buckie oaout'!A:E,3,FALSE), VLOOKUP(A95,'M for Moray - Buckie oaout'!A:E,2,FALSE))</f>
        <v xml:space="preserve"> not possible</v>
      </c>
      <c r="BK95">
        <f>IF(ISNUMBER(VLOOKUP(A95,'M for Moray - Forres oaout'!A:E,3,FALSE)), VLOOKUP(A95,'M for Moray - Forres oaout'!A:E,3,FALSE), VLOOKUP(A95,'M for Moray - Forres oaout'!A:E,2,FALSE))</f>
        <v>4.2</v>
      </c>
      <c r="BL95">
        <f>IF(ISNUMBER(VLOOKUP(A95,'M for Moray - Keith oaout'!A:E,3,FALSE)), VLOOKUP(A95,'M for Moray - Keith oaout'!A:E,3,FALSE), VLOOKUP(A95,'M for Moray - Keith oaout'!A:E,2,FALSE))</f>
        <v>19.7</v>
      </c>
      <c r="BM95">
        <f>IF(ISNUMBER(VLOOKUP(A95,'M for Moray - Speyside oaout'!A:E,3,FALSE)), VLOOKUP(A95,'M for Moray - Speyside oaout'!A:E,3,FALSE), VLOOKUP(A95,'M for Moray - Speyside oaout'!A:E,2,FALSE))</f>
        <v>11</v>
      </c>
      <c r="BN95">
        <f>IF(ISNUMBER(VLOOKUP(A95,'M for Moray - Elgin oaout'!A:E,3,FALSE)), VLOOKUP(A95,'M for Moray - Elgin oaout'!A:E,3,FALSE), VLOOKUP(A95,'M for Moray - Elgin oaout'!A:E,2,FALSE))</f>
        <v>6.6</v>
      </c>
      <c r="BO95" t="str">
        <f>IF(ISNUMBER(VLOOKUP(A95,'Banffshire Partnership oaout'!A:E,3,FALSE)), VLOOKUP(A95,'Banffshire Partnership oaout'!A:E,3,FALSE), VLOOKUP(A95,'Banffshire Partnership oaout'!A:E,2,FALSE))</f>
        <v xml:space="preserve"> N/A</v>
      </c>
      <c r="BQ95" t="str">
        <f>IF(ISNUMBER(VLOOKUP(A95,'Huntly A2B service oawut'!A:E,3,FALSE)), VLOOKUP(A95,'Huntly A2B service oawut'!A:E,3,FALSE), VLOOKUP(A95,'Huntly A2B service oawut'!A:E,2,FALSE))</f>
        <v xml:space="preserve"> N/A</v>
      </c>
      <c r="BR95" t="str">
        <f>IF(ISNUMBER(VLOOKUP(A95,'M for Moray - Buckie oawut'!A:E,3,FALSE)), VLOOKUP(A95,'M for Moray - Buckie oawut'!A:E,3,FALSE), VLOOKUP(A95,'M for Moray - Buckie oawut'!A:E,2,FALSE))</f>
        <v xml:space="preserve"> N/A</v>
      </c>
      <c r="BS95" t="str">
        <f>IF(ISNUMBER(VLOOKUP(A95,'M for Moray - Forres oawut'!A:E,3,FALSE)), VLOOKUP(A95,'M for Moray - Forres oawut'!A:E,3,FALSE), VLOOKUP(A95,'M for Moray - Forres oawut'!A:E,2,FALSE))</f>
        <v xml:space="preserve"> N/A</v>
      </c>
      <c r="BT95" t="str">
        <f>IF(ISNUMBER(VLOOKUP(A95,'M for Moray - Keith oawut'!A:E,3,FALSE)), VLOOKUP(A95,'M for Moray - Keith oawut'!A:E,3,FALSE), VLOOKUP(A95,'M for Moray - Keith oawut'!A:E,2,FALSE))</f>
        <v xml:space="preserve"> N/A</v>
      </c>
      <c r="BU95" t="str">
        <f>IF(ISNUMBER(VLOOKUP(A95,'M for Moray - Speyside oawut'!A:E,3,FALSE)), VLOOKUP(A95,'M for Moray - Speyside oawut'!A:E,3,FALSE), VLOOKUP(A95,'M for Moray - Speyside oawut'!A:E,2,FALSE))</f>
        <v xml:space="preserve"> N/A</v>
      </c>
      <c r="BV95" t="str">
        <f>IF(ISNUMBER(VLOOKUP(A95,'M for Moray - Elgin oawut'!A:E,3,FALSE)), VLOOKUP(A95,'M for Moray - Elgin oawut'!A:E,3,FALSE), VLOOKUP(A95,'M for Moray - Elgin oawut'!A:E,2,FALSE))</f>
        <v xml:space="preserve"> N/A</v>
      </c>
      <c r="BW95">
        <f>IF(ISNUMBER(VLOOKUP(A95,'Banffshire Partnership oawut'!A:E,3,FALSE)), VLOOKUP(A95,'Banffshire Partnership oawut'!A:E,3,FALSE), VLOOKUP(A95,'Banffshire Partnership oawut'!A:E,2,FALSE))</f>
        <v>32.200000000000003</v>
      </c>
      <c r="BZ95">
        <f>IF(ISNUMBER(VLOOKUP(A95,'Huntly A2B service ot'!A:E,3,FALSE)), VLOOKUP(A95,'Huntly A2B service ot'!A:E,3,FALSE), VLOOKUP(A95,'Huntly A2B service ot'!A:E,2,FALSE))</f>
        <v>30</v>
      </c>
      <c r="CA95" t="str">
        <f>IF(ISNUMBER(VLOOKUP(A95,'M for Moray - Buckie ot'!A:E,3,FALSE)), VLOOKUP(A95,'M for Moray - Buckie ot'!A:E,3,FALSE), VLOOKUP(A95,'M for Moray - Buckie ot'!A:E,2,FALSE))</f>
        <v xml:space="preserve"> not possible</v>
      </c>
      <c r="CB95">
        <f>IF(ISNUMBER(VLOOKUP(A95,'M for Moray - Forres ot'!A:E,3,FALSE)), VLOOKUP(A95,'M for Moray - Forres ot'!A:E,3,FALSE), VLOOKUP(A95,'M for Moray - Forres ot'!A:E,2,FALSE))</f>
        <v>30</v>
      </c>
      <c r="CC95">
        <f>IF(ISNUMBER(VLOOKUP(A95,'M for Moray - Keith ot'!A:E,3,FALSE)), VLOOKUP(A95,'M for Moray - Keith ot'!A:E,3,FALSE), VLOOKUP(A95,'M for Moray - Keith ot'!A:E,2,FALSE))</f>
        <v>30</v>
      </c>
      <c r="CD95">
        <f>IF(ISNUMBER(VLOOKUP(A95,'M for Moray - Speyside ot'!A:E,3,FALSE)), VLOOKUP(A95,'M for Moray - Speyside ot'!A:E,3,FALSE), VLOOKUP(A95,'M for Moray - Speyside ot'!A:E,2,FALSE))</f>
        <v>30</v>
      </c>
      <c r="CE95">
        <f>IF(ISNUMBER(VLOOKUP(A95,'M for Moray - Elgin ot'!A:E,3,FALSE)), VLOOKUP(A95,'M for Moray - Elgin ot'!A:E,3,FALSE), VLOOKUP(A95,'M for Moray - Elgin ot'!A:E,2,FALSE))</f>
        <v>30</v>
      </c>
      <c r="CF95">
        <f>IF(ISNUMBER(VLOOKUP(A95,'Banffshire Partnership ot'!A:E,3,FALSE)), VLOOKUP(A95,'Banffshire Partnership ot'!A:E,3,FALSE), VLOOKUP(A95,'Banffshire Partnership ot'!A:E,2,FALSE))</f>
        <v>0</v>
      </c>
    </row>
    <row r="96" spans="1:84">
      <c r="A96" t="s">
        <v>354</v>
      </c>
      <c r="B96" t="str">
        <f t="shared" si="67"/>
        <v>M for Moray - Forres service</v>
      </c>
      <c r="C96">
        <f t="shared" si="40"/>
        <v>7.1</v>
      </c>
      <c r="D96">
        <f t="shared" si="41"/>
        <v>5</v>
      </c>
      <c r="E96">
        <f t="shared" si="42"/>
        <v>4.5</v>
      </c>
      <c r="F96">
        <f t="shared" si="43"/>
        <v>4.2</v>
      </c>
      <c r="G96" s="18">
        <f t="shared" si="44"/>
        <v>0.5</v>
      </c>
      <c r="H96">
        <f t="shared" si="51"/>
        <v>8.4</v>
      </c>
      <c r="I96">
        <v>15.1</v>
      </c>
      <c r="J96">
        <f t="shared" si="52"/>
        <v>29.58</v>
      </c>
      <c r="K96">
        <f t="shared" si="53"/>
        <v>16.600000000000001</v>
      </c>
      <c r="L96">
        <f t="shared" si="54"/>
        <v>1</v>
      </c>
      <c r="M96">
        <f t="shared" si="55"/>
        <v>1</v>
      </c>
      <c r="N96">
        <f t="shared" si="56"/>
        <v>12.979999999999997</v>
      </c>
      <c r="O96">
        <f t="shared" si="57"/>
        <v>12.979999999999997</v>
      </c>
      <c r="P96">
        <f t="shared" si="58"/>
        <v>9.5</v>
      </c>
      <c r="Q96">
        <f t="shared" si="59"/>
        <v>9.5</v>
      </c>
      <c r="S96">
        <f t="shared" si="60"/>
        <v>49.5</v>
      </c>
      <c r="T96">
        <f t="shared" si="61"/>
        <v>42.1</v>
      </c>
      <c r="U96">
        <f t="shared" si="62"/>
        <v>16.600000000000001</v>
      </c>
      <c r="V96">
        <f t="shared" si="63"/>
        <v>41.6</v>
      </c>
      <c r="W96">
        <f t="shared" si="64"/>
        <v>30.6</v>
      </c>
      <c r="X96">
        <f t="shared" si="65"/>
        <v>18.600000000000001</v>
      </c>
      <c r="Y96">
        <f t="shared" si="66"/>
        <v>83</v>
      </c>
      <c r="AA96">
        <v>0</v>
      </c>
      <c r="AB96">
        <f t="shared" si="45"/>
        <v>7.1</v>
      </c>
      <c r="AC96">
        <f t="shared" si="46"/>
        <v>7.1</v>
      </c>
      <c r="AD96">
        <f t="shared" si="47"/>
        <v>7.1</v>
      </c>
      <c r="AE96">
        <f t="shared" si="48"/>
        <v>7.1</v>
      </c>
      <c r="AF96">
        <f t="shared" si="49"/>
        <v>7.1</v>
      </c>
      <c r="AG96">
        <f t="shared" si="50"/>
        <v>5.5</v>
      </c>
      <c r="AJ96">
        <f>IF(ISNUMBER(VLOOKUP(A96,'Huntly A2B service oaout'!A:E,5,FALSE)), VLOOKUP(A96,'Huntly A2B service oaout'!A:E,5,FALSE), VLOOKUP(A96,'Huntly A2B service oaout'!A:E,2,FALSE))</f>
        <v>45</v>
      </c>
      <c r="AK96">
        <f>IF(ISNUMBER(VLOOKUP(A96,'M for Moray - Buckie oaout'!A:E,5,FALSE)), VLOOKUP(A96,'M for Moray - Buckie oaout'!A:E,5,FALSE), VLOOKUP(A96,'M for Moray - Buckie oaout'!A:E,2,FALSE))</f>
        <v>30.5</v>
      </c>
      <c r="AL96">
        <f>IF(ISNUMBER(VLOOKUP(A96,'M for Moray - Forres oaout'!A:E,5,FALSE)), VLOOKUP(A96,'M for Moray - Forres oaout'!A:E,5,FALSE), VLOOKUP(A96,'M for Moray - Forres oaout'!A:E,2,FALSE))</f>
        <v>5</v>
      </c>
      <c r="AM96">
        <f>IF(ISNUMBER(VLOOKUP(A96,'M for Moray - Keith oaout'!A:E,5,FALSE)), VLOOKUP(A96,'M for Moray - Keith oaout'!A:E,5,FALSE), VLOOKUP(A96,'M for Moray - Keith oaout'!A:E,2,FALSE))</f>
        <v>30</v>
      </c>
      <c r="AN96">
        <f>IF(ISNUMBER(VLOOKUP(A96,'M for Moray - Speyside oaout'!A:E,5,FALSE)), VLOOKUP(A96,'M for Moray - Speyside oaout'!A:E,5,FALSE), VLOOKUP(A96,'M for Moray - Speyside oaout'!A:E,2,FALSE))</f>
        <v>19</v>
      </c>
      <c r="AO96">
        <f>IF(ISNUMBER(VLOOKUP(A96,'M for Moray - Elgin oaout'!A:E,5,FALSE)), VLOOKUP(A96,'M for Moray - Elgin oaout'!A:E,5,FALSE), VLOOKUP(A96,'M for Moray - Elgin oaout'!A:E,2,FALSE))</f>
        <v>7</v>
      </c>
      <c r="AP96" t="str">
        <f>IF(ISNUMBER(VLOOKUP(A96,'Banffshire Partnership oaout'!A:E,5,FALSE)), VLOOKUP(A96,'Banffshire Partnership oaout'!A:E,5,FALSE), VLOOKUP(A96,'Banffshire Partnership oaout'!A:E,2,FALSE))</f>
        <v xml:space="preserve"> N/A</v>
      </c>
      <c r="AR96">
        <f>IF(ISNUMBER(VLOOKUP(A96,'Huntly A2B service oawut'!A:E,5,FALSE)), VLOOKUP(A96,'Huntly A2B service oawut'!A:E,5,FALSE), 1000)</f>
        <v>1000</v>
      </c>
      <c r="AS96">
        <f>IF(ISNUMBER(VLOOKUP(A96,'M for Moray - Buckie oawut'!A:E,5,FALSE)), VLOOKUP(A96,'M for Moray - Buckie oawut'!A:E,5,FALSE), 1000)</f>
        <v>1000</v>
      </c>
      <c r="AT96">
        <f>IF(ISNUMBER(VLOOKUP(A96,'M for Moray - Forres oawut'!A:E,5,FALSE)), VLOOKUP(A96,'M for Moray - Forres oawut'!A:E,5,FALSE), 1000)</f>
        <v>1000</v>
      </c>
      <c r="AU96">
        <f>IF(ISNUMBER(VLOOKUP(A96,'M for Moray - Keith oawut'!A:E,5,FALSE)), VLOOKUP(A96,'M for Moray - Keith oawut'!A:E,5,FALSE), 1000)</f>
        <v>1000</v>
      </c>
      <c r="AV96">
        <f>IF(ISNUMBER(VLOOKUP(A96,'M for Moray - Speyside oawut'!A:E,5,FALSE)), VLOOKUP(A96,'M for Moray - Speyside oawut'!A:E,5,FALSE), 1000)</f>
        <v>1000</v>
      </c>
      <c r="AW96">
        <f>IF(ISNUMBER(VLOOKUP(A96,'M for Moray - Elgin oawut'!A:E,5,FALSE)), VLOOKUP(A96,'M for Moray - Elgin oawut'!A:E,5,FALSE), 1000)</f>
        <v>1000</v>
      </c>
      <c r="AX96">
        <f>IF(ISNUMBER(VLOOKUP(A96,'Banffshire Partnership oawut'!A:E,5,FALSE)), VLOOKUP(A96,'Banffshire Partnership oawut'!A:E,5,FALSE), 1000)</f>
        <v>77.5</v>
      </c>
      <c r="AZ96">
        <f>IF(ISNUMBER(VLOOKUP(A96,'Huntly A2B service ot'!A:E,4,FALSE)), VLOOKUP(A96,'Huntly A2B service ot'!A:E,4,FALSE), 0)</f>
        <v>4.5</v>
      </c>
      <c r="BA96">
        <f>IF(ISNUMBER(VLOOKUP(A96,'M for Moray - Buckie ot'!A:E,4,FALSE)), VLOOKUP(A96,'M for Moray - Buckie ot'!A:E,4,FALSE), 0)</f>
        <v>4.5</v>
      </c>
      <c r="BB96">
        <f>IF(ISNUMBER(VLOOKUP(A96,'M for Moray - Forres ot'!A:E,4,FALSE)), VLOOKUP(A96,'M for Moray - Forres ot'!A:E,4,FALSE), 0)</f>
        <v>4.5</v>
      </c>
      <c r="BC96">
        <f>IF(ISNUMBER(VLOOKUP(A96,'M for Moray - Keith ot'!A:E,4,FALSE)), VLOOKUP(A96,'M for Moray - Keith ot'!A:E,4,FALSE), 0)</f>
        <v>4.5</v>
      </c>
      <c r="BD96">
        <f>IF(ISNUMBER(VLOOKUP(A96,'M for Moray - Speyside ot'!A:E,4,FALSE)), VLOOKUP(A96,'M for Moray - Speyside ot'!A:E,4,FALSE), 0)</f>
        <v>4.5</v>
      </c>
      <c r="BE96">
        <f>IF(ISNUMBER(VLOOKUP(A96,'M for Moray - Elgin ot'!A:E,4,FALSE)), VLOOKUP(A96,'M for Moray - Elgin ot'!A:E,4,FALSE), 0)</f>
        <v>4.5</v>
      </c>
      <c r="BF96">
        <f>IF(ISNUMBER(VLOOKUP(A96,'Banffshire Partnership ot'!A:E,4,FALSE)), VLOOKUP(A96,'Banffshire Partnership ot'!A:E,4,FALSE), 0)</f>
        <v>0</v>
      </c>
      <c r="BI96">
        <f>IF(ISNUMBER(VLOOKUP(A96,'Huntly A2B service oaout'!A:E,3,FALSE)), VLOOKUP(A96,'Huntly A2B service oaout'!A:E,3,FALSE), VLOOKUP(A96,'Huntly A2B service oaout'!A:E,2,FALSE))</f>
        <v>25.2</v>
      </c>
      <c r="BJ96">
        <f>IF(ISNUMBER(VLOOKUP(A96,'M for Moray - Buckie oaout'!A:E,3,FALSE)), VLOOKUP(A96,'M for Moray - Buckie oaout'!A:E,3,FALSE), VLOOKUP(A96,'M for Moray - Buckie oaout'!A:E,2,FALSE))</f>
        <v>20.6</v>
      </c>
      <c r="BK96">
        <f>IF(ISNUMBER(VLOOKUP(A96,'M for Moray - Forres oaout'!A:E,3,FALSE)), VLOOKUP(A96,'M for Moray - Forres oaout'!A:E,3,FALSE), VLOOKUP(A96,'M for Moray - Forres oaout'!A:E,2,FALSE))</f>
        <v>4.2</v>
      </c>
      <c r="BL96">
        <f>IF(ISNUMBER(VLOOKUP(A96,'M for Moray - Keith oaout'!A:E,3,FALSE)), VLOOKUP(A96,'M for Moray - Keith oaout'!A:E,3,FALSE), VLOOKUP(A96,'M for Moray - Keith oaout'!A:E,2,FALSE))</f>
        <v>19.7</v>
      </c>
      <c r="BM96">
        <f>IF(ISNUMBER(VLOOKUP(A96,'M for Moray - Speyside oaout'!A:E,3,FALSE)), VLOOKUP(A96,'M for Moray - Speyside oaout'!A:E,3,FALSE), VLOOKUP(A96,'M for Moray - Speyside oaout'!A:E,2,FALSE))</f>
        <v>11</v>
      </c>
      <c r="BN96">
        <f>IF(ISNUMBER(VLOOKUP(A96,'M for Moray - Elgin oaout'!A:E,3,FALSE)), VLOOKUP(A96,'M for Moray - Elgin oaout'!A:E,3,FALSE), VLOOKUP(A96,'M for Moray - Elgin oaout'!A:E,2,FALSE))</f>
        <v>6.6</v>
      </c>
      <c r="BO96" t="str">
        <f>IF(ISNUMBER(VLOOKUP(A96,'Banffshire Partnership oaout'!A:E,3,FALSE)), VLOOKUP(A96,'Banffshire Partnership oaout'!A:E,3,FALSE), VLOOKUP(A96,'Banffshire Partnership oaout'!A:E,2,FALSE))</f>
        <v xml:space="preserve"> N/A</v>
      </c>
      <c r="BQ96" t="str">
        <f>IF(ISNUMBER(VLOOKUP(A96,'Huntly A2B service oawut'!A:E,3,FALSE)), VLOOKUP(A96,'Huntly A2B service oawut'!A:E,3,FALSE), VLOOKUP(A96,'Huntly A2B service oawut'!A:E,2,FALSE))</f>
        <v xml:space="preserve"> N/A</v>
      </c>
      <c r="BR96" t="str">
        <f>IF(ISNUMBER(VLOOKUP(A96,'M for Moray - Buckie oawut'!A:E,3,FALSE)), VLOOKUP(A96,'M for Moray - Buckie oawut'!A:E,3,FALSE), VLOOKUP(A96,'M for Moray - Buckie oawut'!A:E,2,FALSE))</f>
        <v xml:space="preserve"> N/A</v>
      </c>
      <c r="BS96" t="str">
        <f>IF(ISNUMBER(VLOOKUP(A96,'M for Moray - Forres oawut'!A:E,3,FALSE)), VLOOKUP(A96,'M for Moray - Forres oawut'!A:E,3,FALSE), VLOOKUP(A96,'M for Moray - Forres oawut'!A:E,2,FALSE))</f>
        <v xml:space="preserve"> N/A</v>
      </c>
      <c r="BT96" t="str">
        <f>IF(ISNUMBER(VLOOKUP(A96,'M for Moray - Keith oawut'!A:E,3,FALSE)), VLOOKUP(A96,'M for Moray - Keith oawut'!A:E,3,FALSE), VLOOKUP(A96,'M for Moray - Keith oawut'!A:E,2,FALSE))</f>
        <v xml:space="preserve"> N/A</v>
      </c>
      <c r="BU96" t="str">
        <f>IF(ISNUMBER(VLOOKUP(A96,'M for Moray - Speyside oawut'!A:E,3,FALSE)), VLOOKUP(A96,'M for Moray - Speyside oawut'!A:E,3,FALSE), VLOOKUP(A96,'M for Moray - Speyside oawut'!A:E,2,FALSE))</f>
        <v xml:space="preserve"> N/A</v>
      </c>
      <c r="BV96" t="str">
        <f>IF(ISNUMBER(VLOOKUP(A96,'M for Moray - Elgin oawut'!A:E,3,FALSE)), VLOOKUP(A96,'M for Moray - Elgin oawut'!A:E,3,FALSE), VLOOKUP(A96,'M for Moray - Elgin oawut'!A:E,2,FALSE))</f>
        <v xml:space="preserve"> N/A</v>
      </c>
      <c r="BW96">
        <f>IF(ISNUMBER(VLOOKUP(A96,'Banffshire Partnership oawut'!A:E,3,FALSE)), VLOOKUP(A96,'Banffshire Partnership oawut'!A:E,3,FALSE), VLOOKUP(A96,'Banffshire Partnership oawut'!A:E,2,FALSE))</f>
        <v>32.200000000000003</v>
      </c>
      <c r="BZ96">
        <f>IF(ISNUMBER(VLOOKUP(A96,'Huntly A2B service ot'!A:E,3,FALSE)), VLOOKUP(A96,'Huntly A2B service ot'!A:E,3,FALSE), VLOOKUP(A96,'Huntly A2B service ot'!A:E,2,FALSE))</f>
        <v>30</v>
      </c>
      <c r="CA96">
        <f>IF(ISNUMBER(VLOOKUP(A96,'M for Moray - Buckie ot'!A:E,3,FALSE)), VLOOKUP(A96,'M for Moray - Buckie ot'!A:E,3,FALSE), VLOOKUP(A96,'M for Moray - Buckie ot'!A:E,2,FALSE))</f>
        <v>30</v>
      </c>
      <c r="CB96">
        <f>IF(ISNUMBER(VLOOKUP(A96,'M for Moray - Forres ot'!A:E,3,FALSE)), VLOOKUP(A96,'M for Moray - Forres ot'!A:E,3,FALSE), VLOOKUP(A96,'M for Moray - Forres ot'!A:E,2,FALSE))</f>
        <v>30</v>
      </c>
      <c r="CC96">
        <f>IF(ISNUMBER(VLOOKUP(A96,'M for Moray - Keith ot'!A:E,3,FALSE)), VLOOKUP(A96,'M for Moray - Keith ot'!A:E,3,FALSE), VLOOKUP(A96,'M for Moray - Keith ot'!A:E,2,FALSE))</f>
        <v>30</v>
      </c>
      <c r="CD96">
        <f>IF(ISNUMBER(VLOOKUP(A96,'M for Moray - Speyside ot'!A:E,3,FALSE)), VLOOKUP(A96,'M for Moray - Speyside ot'!A:E,3,FALSE), VLOOKUP(A96,'M for Moray - Speyside ot'!A:E,2,FALSE))</f>
        <v>30</v>
      </c>
      <c r="CE96">
        <f>IF(ISNUMBER(VLOOKUP(A96,'M for Moray - Elgin ot'!A:E,3,FALSE)), VLOOKUP(A96,'M for Moray - Elgin ot'!A:E,3,FALSE), VLOOKUP(A96,'M for Moray - Elgin ot'!A:E,2,FALSE))</f>
        <v>30</v>
      </c>
      <c r="CF96">
        <f>IF(ISNUMBER(VLOOKUP(A96,'Banffshire Partnership ot'!A:E,3,FALSE)), VLOOKUP(A96,'Banffshire Partnership ot'!A:E,3,FALSE), VLOOKUP(A96,'Banffshire Partnership ot'!A:E,2,FALSE))</f>
        <v>0</v>
      </c>
    </row>
    <row r="97" spans="1:84">
      <c r="A97" t="s">
        <v>355</v>
      </c>
      <c r="B97" t="str">
        <f t="shared" si="67"/>
        <v>Banffshire Partnership</v>
      </c>
      <c r="C97">
        <f t="shared" si="40"/>
        <v>4.46</v>
      </c>
      <c r="D97">
        <f t="shared" si="41"/>
        <v>71.5</v>
      </c>
      <c r="E97">
        <f t="shared" si="42"/>
        <v>0</v>
      </c>
      <c r="F97">
        <f t="shared" si="43"/>
        <v>28.7</v>
      </c>
      <c r="G97" s="18">
        <f t="shared" si="44"/>
        <v>0</v>
      </c>
      <c r="H97">
        <f t="shared" si="51"/>
        <v>0</v>
      </c>
      <c r="I97">
        <v>10.8</v>
      </c>
      <c r="J97">
        <f t="shared" si="52"/>
        <v>21.84</v>
      </c>
      <c r="K97">
        <f t="shared" si="53"/>
        <v>75.959999999999994</v>
      </c>
      <c r="L97">
        <f t="shared" si="54"/>
        <v>0</v>
      </c>
      <c r="M97">
        <f t="shared" si="55"/>
        <v>0</v>
      </c>
      <c r="N97">
        <f t="shared" si="56"/>
        <v>0</v>
      </c>
      <c r="O97">
        <f t="shared" si="57"/>
        <v>0</v>
      </c>
      <c r="P97">
        <f t="shared" si="58"/>
        <v>0</v>
      </c>
      <c r="Q97">
        <f t="shared" si="59"/>
        <v>0</v>
      </c>
      <c r="S97">
        <f t="shared" si="60"/>
        <v>1000</v>
      </c>
      <c r="T97">
        <f t="shared" si="61"/>
        <v>1005.95</v>
      </c>
      <c r="U97">
        <f t="shared" si="62"/>
        <v>1005.95</v>
      </c>
      <c r="V97">
        <f t="shared" si="63"/>
        <v>1005.95</v>
      </c>
      <c r="W97">
        <f t="shared" si="64"/>
        <v>1005.95</v>
      </c>
      <c r="X97">
        <f t="shared" si="65"/>
        <v>1005.95</v>
      </c>
      <c r="Y97">
        <f t="shared" si="66"/>
        <v>75.959999999999994</v>
      </c>
      <c r="AA97">
        <v>0</v>
      </c>
      <c r="AB97">
        <f t="shared" si="45"/>
        <v>5.95</v>
      </c>
      <c r="AC97">
        <f t="shared" si="46"/>
        <v>5.95</v>
      </c>
      <c r="AD97">
        <f t="shared" si="47"/>
        <v>5.95</v>
      </c>
      <c r="AE97">
        <f t="shared" si="48"/>
        <v>5.95</v>
      </c>
      <c r="AF97">
        <f t="shared" si="49"/>
        <v>5.95</v>
      </c>
      <c r="AG97">
        <f t="shared" si="50"/>
        <v>4.46</v>
      </c>
      <c r="AJ97" t="str">
        <f>IF(ISNUMBER(VLOOKUP(A97,'Huntly A2B service oaout'!A:E,5,FALSE)), VLOOKUP(A97,'Huntly A2B service oaout'!A:E,5,FALSE), VLOOKUP(A97,'Huntly A2B service oaout'!A:E,2,FALSE))</f>
        <v xml:space="preserve"> N/A</v>
      </c>
      <c r="AK97" t="str">
        <f>IF(ISNUMBER(VLOOKUP(A97,'M for Moray - Buckie oaout'!A:E,5,FALSE)), VLOOKUP(A97,'M for Moray - Buckie oaout'!A:E,5,FALSE), VLOOKUP(A97,'M for Moray - Buckie oaout'!A:E,2,FALSE))</f>
        <v xml:space="preserve"> N/A</v>
      </c>
      <c r="AL97" t="str">
        <f>IF(ISNUMBER(VLOOKUP(A97,'M for Moray - Forres oaout'!A:E,5,FALSE)), VLOOKUP(A97,'M for Moray - Forres oaout'!A:E,5,FALSE), VLOOKUP(A97,'M for Moray - Forres oaout'!A:E,2,FALSE))</f>
        <v xml:space="preserve"> N/A</v>
      </c>
      <c r="AM97" t="str">
        <f>IF(ISNUMBER(VLOOKUP(A97,'M for Moray - Keith oaout'!A:E,5,FALSE)), VLOOKUP(A97,'M for Moray - Keith oaout'!A:E,5,FALSE), VLOOKUP(A97,'M for Moray - Keith oaout'!A:E,2,FALSE))</f>
        <v xml:space="preserve"> N/A</v>
      </c>
      <c r="AN97" t="str">
        <f>IF(ISNUMBER(VLOOKUP(A97,'M for Moray - Speyside oaout'!A:E,5,FALSE)), VLOOKUP(A97,'M for Moray - Speyside oaout'!A:E,5,FALSE), VLOOKUP(A97,'M for Moray - Speyside oaout'!A:E,2,FALSE))</f>
        <v xml:space="preserve"> N/A</v>
      </c>
      <c r="AO97" t="str">
        <f>IF(ISNUMBER(VLOOKUP(A97,'M for Moray - Elgin oaout'!A:E,5,FALSE)), VLOOKUP(A97,'M for Moray - Elgin oaout'!A:E,5,FALSE), VLOOKUP(A97,'M for Moray - Elgin oaout'!A:E,2,FALSE))</f>
        <v xml:space="preserve"> N/A</v>
      </c>
      <c r="AP97" t="str">
        <f>IF(ISNUMBER(VLOOKUP(A97,'Banffshire Partnership oaout'!A:E,5,FALSE)), VLOOKUP(A97,'Banffshire Partnership oaout'!A:E,5,FALSE), VLOOKUP(A97,'Banffshire Partnership oaout'!A:E,2,FALSE))</f>
        <v xml:space="preserve"> N/A</v>
      </c>
      <c r="AR97">
        <f>IF(ISNUMBER(VLOOKUP(A97,'Huntly A2B service oawut'!A:E,5,FALSE)), VLOOKUP(A97,'Huntly A2B service oawut'!A:E,5,FALSE), 1000)</f>
        <v>1000</v>
      </c>
      <c r="AS97">
        <f>IF(ISNUMBER(VLOOKUP(A97,'M for Moray - Buckie oawut'!A:E,5,FALSE)), VLOOKUP(A97,'M for Moray - Buckie oawut'!A:E,5,FALSE), 1000)</f>
        <v>1000</v>
      </c>
      <c r="AT97">
        <f>IF(ISNUMBER(VLOOKUP(A97,'M for Moray - Forres oawut'!A:E,5,FALSE)), VLOOKUP(A97,'M for Moray - Forres oawut'!A:E,5,FALSE), 1000)</f>
        <v>1000</v>
      </c>
      <c r="AU97">
        <f>IF(ISNUMBER(VLOOKUP(A97,'M for Moray - Keith oawut'!A:E,5,FALSE)), VLOOKUP(A97,'M for Moray - Keith oawut'!A:E,5,FALSE), 1000)</f>
        <v>1000</v>
      </c>
      <c r="AV97">
        <f>IF(ISNUMBER(VLOOKUP(A97,'M for Moray - Speyside oawut'!A:E,5,FALSE)), VLOOKUP(A97,'M for Moray - Speyside oawut'!A:E,5,FALSE), 1000)</f>
        <v>1000</v>
      </c>
      <c r="AW97">
        <f>IF(ISNUMBER(VLOOKUP(A97,'M for Moray - Elgin oawut'!A:E,5,FALSE)), VLOOKUP(A97,'M for Moray - Elgin oawut'!A:E,5,FALSE), 1000)</f>
        <v>1000</v>
      </c>
      <c r="AX97">
        <f>IF(ISNUMBER(VLOOKUP(A97,'Banffshire Partnership oawut'!A:E,5,FALSE)), VLOOKUP(A97,'Banffshire Partnership oawut'!A:E,5,FALSE), 1000)</f>
        <v>71.5</v>
      </c>
      <c r="AZ97">
        <f>IF(ISNUMBER(VLOOKUP(A97,'Huntly A2B service ot'!A:E,4,FALSE)), VLOOKUP(A97,'Huntly A2B service ot'!A:E,4,FALSE), 0)</f>
        <v>0</v>
      </c>
      <c r="BA97">
        <f>IF(ISNUMBER(VLOOKUP(A97,'M for Moray - Buckie ot'!A:E,4,FALSE)), VLOOKUP(A97,'M for Moray - Buckie ot'!A:E,4,FALSE), 0)</f>
        <v>0</v>
      </c>
      <c r="BB97">
        <f>IF(ISNUMBER(VLOOKUP(A97,'M for Moray - Forres ot'!A:E,4,FALSE)), VLOOKUP(A97,'M for Moray - Forres ot'!A:E,4,FALSE), 0)</f>
        <v>0</v>
      </c>
      <c r="BC97">
        <f>IF(ISNUMBER(VLOOKUP(A97,'M for Moray - Keith ot'!A:E,4,FALSE)), VLOOKUP(A97,'M for Moray - Keith ot'!A:E,4,FALSE), 0)</f>
        <v>0</v>
      </c>
      <c r="BD97">
        <f>IF(ISNUMBER(VLOOKUP(A97,'M for Moray - Speyside ot'!A:E,4,FALSE)), VLOOKUP(A97,'M for Moray - Speyside ot'!A:E,4,FALSE), 0)</f>
        <v>0</v>
      </c>
      <c r="BE97">
        <f>IF(ISNUMBER(VLOOKUP(A97,'M for Moray - Elgin ot'!A:E,4,FALSE)), VLOOKUP(A97,'M for Moray - Elgin ot'!A:E,4,FALSE), 0)</f>
        <v>0</v>
      </c>
      <c r="BF97">
        <f>IF(ISNUMBER(VLOOKUP(A97,'Banffshire Partnership ot'!A:E,4,FALSE)), VLOOKUP(A97,'Banffshire Partnership ot'!A:E,4,FALSE), 0)</f>
        <v>0</v>
      </c>
      <c r="BI97" t="str">
        <f>IF(ISNUMBER(VLOOKUP(A97,'Huntly A2B service oaout'!A:E,3,FALSE)), VLOOKUP(A97,'Huntly A2B service oaout'!A:E,3,FALSE), VLOOKUP(A97,'Huntly A2B service oaout'!A:E,2,FALSE))</f>
        <v xml:space="preserve"> N/A</v>
      </c>
      <c r="BJ97" t="str">
        <f>IF(ISNUMBER(VLOOKUP(A97,'M for Moray - Buckie oaout'!A:E,3,FALSE)), VLOOKUP(A97,'M for Moray - Buckie oaout'!A:E,3,FALSE), VLOOKUP(A97,'M for Moray - Buckie oaout'!A:E,2,FALSE))</f>
        <v xml:space="preserve"> N/A</v>
      </c>
      <c r="BK97" t="str">
        <f>IF(ISNUMBER(VLOOKUP(A97,'M for Moray - Forres oaout'!A:E,3,FALSE)), VLOOKUP(A97,'M for Moray - Forres oaout'!A:E,3,FALSE), VLOOKUP(A97,'M for Moray - Forres oaout'!A:E,2,FALSE))</f>
        <v xml:space="preserve"> N/A</v>
      </c>
      <c r="BL97" t="str">
        <f>IF(ISNUMBER(VLOOKUP(A97,'M for Moray - Keith oaout'!A:E,3,FALSE)), VLOOKUP(A97,'M for Moray - Keith oaout'!A:E,3,FALSE), VLOOKUP(A97,'M for Moray - Keith oaout'!A:E,2,FALSE))</f>
        <v xml:space="preserve"> N/A</v>
      </c>
      <c r="BM97" t="str">
        <f>IF(ISNUMBER(VLOOKUP(A97,'M for Moray - Speyside oaout'!A:E,3,FALSE)), VLOOKUP(A97,'M for Moray - Speyside oaout'!A:E,3,FALSE), VLOOKUP(A97,'M for Moray - Speyside oaout'!A:E,2,FALSE))</f>
        <v xml:space="preserve"> N/A</v>
      </c>
      <c r="BN97" t="str">
        <f>IF(ISNUMBER(VLOOKUP(A97,'M for Moray - Elgin oaout'!A:E,3,FALSE)), VLOOKUP(A97,'M for Moray - Elgin oaout'!A:E,3,FALSE), VLOOKUP(A97,'M for Moray - Elgin oaout'!A:E,2,FALSE))</f>
        <v xml:space="preserve"> N/A</v>
      </c>
      <c r="BO97" t="str">
        <f>IF(ISNUMBER(VLOOKUP(A97,'Banffshire Partnership oaout'!A:E,3,FALSE)), VLOOKUP(A97,'Banffshire Partnership oaout'!A:E,3,FALSE), VLOOKUP(A97,'Banffshire Partnership oaout'!A:E,2,FALSE))</f>
        <v xml:space="preserve"> N/A</v>
      </c>
      <c r="BQ97" t="str">
        <f>IF(ISNUMBER(VLOOKUP(A97,'Huntly A2B service oawut'!A:E,3,FALSE)), VLOOKUP(A97,'Huntly A2B service oawut'!A:E,3,FALSE), VLOOKUP(A97,'Huntly A2B service oawut'!A:E,2,FALSE))</f>
        <v xml:space="preserve"> N/A</v>
      </c>
      <c r="BR97" t="str">
        <f>IF(ISNUMBER(VLOOKUP(A97,'M for Moray - Buckie oawut'!A:E,3,FALSE)), VLOOKUP(A97,'M for Moray - Buckie oawut'!A:E,3,FALSE), VLOOKUP(A97,'M for Moray - Buckie oawut'!A:E,2,FALSE))</f>
        <v xml:space="preserve"> N/A</v>
      </c>
      <c r="BS97" t="str">
        <f>IF(ISNUMBER(VLOOKUP(A97,'M for Moray - Forres oawut'!A:E,3,FALSE)), VLOOKUP(A97,'M for Moray - Forres oawut'!A:E,3,FALSE), VLOOKUP(A97,'M for Moray - Forres oawut'!A:E,2,FALSE))</f>
        <v xml:space="preserve"> N/A</v>
      </c>
      <c r="BT97" t="str">
        <f>IF(ISNUMBER(VLOOKUP(A97,'M for Moray - Keith oawut'!A:E,3,FALSE)), VLOOKUP(A97,'M for Moray - Keith oawut'!A:E,3,FALSE), VLOOKUP(A97,'M for Moray - Keith oawut'!A:E,2,FALSE))</f>
        <v xml:space="preserve"> N/A</v>
      </c>
      <c r="BU97" t="str">
        <f>IF(ISNUMBER(VLOOKUP(A97,'M for Moray - Speyside oawut'!A:E,3,FALSE)), VLOOKUP(A97,'M for Moray - Speyside oawut'!A:E,3,FALSE), VLOOKUP(A97,'M for Moray - Speyside oawut'!A:E,2,FALSE))</f>
        <v xml:space="preserve"> N/A</v>
      </c>
      <c r="BV97" t="str">
        <f>IF(ISNUMBER(VLOOKUP(A97,'M for Moray - Elgin oawut'!A:E,3,FALSE)), VLOOKUP(A97,'M for Moray - Elgin oawut'!A:E,3,FALSE), VLOOKUP(A97,'M for Moray - Elgin oawut'!A:E,2,FALSE))</f>
        <v xml:space="preserve"> N/A</v>
      </c>
      <c r="BW97">
        <f>IF(ISNUMBER(VLOOKUP(A97,'Banffshire Partnership oawut'!A:E,3,FALSE)), VLOOKUP(A97,'Banffshire Partnership oawut'!A:E,3,FALSE), VLOOKUP(A97,'Banffshire Partnership oawut'!A:E,2,FALSE))</f>
        <v>28.7</v>
      </c>
      <c r="BZ97">
        <f>IF(ISNUMBER(VLOOKUP(A97,'Huntly A2B service ot'!A:E,3,FALSE)), VLOOKUP(A97,'Huntly A2B service ot'!A:E,3,FALSE), VLOOKUP(A97,'Huntly A2B service ot'!A:E,2,FALSE))</f>
        <v>0</v>
      </c>
      <c r="CA97">
        <f>IF(ISNUMBER(VLOOKUP(A97,'M for Moray - Buckie ot'!A:E,3,FALSE)), VLOOKUP(A97,'M for Moray - Buckie ot'!A:E,3,FALSE), VLOOKUP(A97,'M for Moray - Buckie ot'!A:E,2,FALSE))</f>
        <v>0</v>
      </c>
      <c r="CB97">
        <f>IF(ISNUMBER(VLOOKUP(A97,'M for Moray - Forres ot'!A:E,3,FALSE)), VLOOKUP(A97,'M for Moray - Forres ot'!A:E,3,FALSE), VLOOKUP(A97,'M for Moray - Forres ot'!A:E,2,FALSE))</f>
        <v>0</v>
      </c>
      <c r="CC97">
        <f>IF(ISNUMBER(VLOOKUP(A97,'M for Moray - Keith ot'!A:E,3,FALSE)), VLOOKUP(A97,'M for Moray - Keith ot'!A:E,3,FALSE), VLOOKUP(A97,'M for Moray - Keith ot'!A:E,2,FALSE))</f>
        <v>0</v>
      </c>
      <c r="CD97">
        <f>IF(ISNUMBER(VLOOKUP(A97,'M for Moray - Speyside ot'!A:E,3,FALSE)), VLOOKUP(A97,'M for Moray - Speyside ot'!A:E,3,FALSE), VLOOKUP(A97,'M for Moray - Speyside ot'!A:E,2,FALSE))</f>
        <v>0</v>
      </c>
      <c r="CE97">
        <f>IF(ISNUMBER(VLOOKUP(A97,'M for Moray - Elgin ot'!A:E,3,FALSE)), VLOOKUP(A97,'M for Moray - Elgin ot'!A:E,3,FALSE), VLOOKUP(A97,'M for Moray - Elgin ot'!A:E,2,FALSE))</f>
        <v>0</v>
      </c>
      <c r="CF97">
        <f>IF(ISNUMBER(VLOOKUP(A97,'Banffshire Partnership ot'!A:E,3,FALSE)), VLOOKUP(A97,'Banffshire Partnership ot'!A:E,3,FALSE), VLOOKUP(A97,'Banffshire Partnership ot'!A:E,2,FALSE))</f>
        <v>0</v>
      </c>
    </row>
    <row r="98" spans="1:84">
      <c r="A98" t="s">
        <v>356</v>
      </c>
      <c r="B98" t="str">
        <f t="shared" si="67"/>
        <v>Banffshire Partnership</v>
      </c>
      <c r="C98">
        <f t="shared" ref="C98:C129" si="68">INDEX(AA98:AG98,MATCH(B98,AZ$1:BF$1,0))</f>
        <v>4.3600000000000003</v>
      </c>
      <c r="D98">
        <f t="shared" ref="D98:D129" si="69">IF(E98&gt;0, INDEX(AJ98:AP98,MATCH(B98,AZ$1:BF$1,0)), INDEX(AR98:AX98,MATCH(B98,AZ$1:BF$1,0)))</f>
        <v>73</v>
      </c>
      <c r="E98">
        <f t="shared" ref="E98:E129" si="70">INDEX(AZ98:BF98,MATCH(B98,AZ$1:BF$1,0))</f>
        <v>0</v>
      </c>
      <c r="F98">
        <f t="shared" ref="F98:F129" si="71">IF(E98&gt;0, INDEX(BI98:BO98,MATCH(B98,AZ$1:BF$1,0)), INDEX(BQ98:BW98,MATCH(B98,AZ$1:BF$1,0)))</f>
        <v>29.5</v>
      </c>
      <c r="G98" s="18">
        <f t="shared" ref="G98:G129" si="72">IF(E98&gt;0, INDEX(BZ98:CF98,MATCH(B98,AZ$1:BF$1,0))/60,0)</f>
        <v>0</v>
      </c>
      <c r="H98">
        <f t="shared" si="51"/>
        <v>0</v>
      </c>
      <c r="I98">
        <v>10.3</v>
      </c>
      <c r="J98">
        <f t="shared" si="52"/>
        <v>20.94</v>
      </c>
      <c r="K98">
        <f t="shared" si="53"/>
        <v>77.36</v>
      </c>
      <c r="L98">
        <f t="shared" si="54"/>
        <v>0</v>
      </c>
      <c r="M98">
        <f t="shared" si="55"/>
        <v>0</v>
      </c>
      <c r="N98">
        <f t="shared" si="56"/>
        <v>0</v>
      </c>
      <c r="O98">
        <f t="shared" si="57"/>
        <v>0</v>
      </c>
      <c r="P98">
        <f t="shared" si="58"/>
        <v>0</v>
      </c>
      <c r="Q98">
        <f t="shared" si="59"/>
        <v>0</v>
      </c>
      <c r="S98">
        <f t="shared" si="60"/>
        <v>1000</v>
      </c>
      <c r="T98">
        <f t="shared" si="61"/>
        <v>1005.7</v>
      </c>
      <c r="U98">
        <f t="shared" si="62"/>
        <v>1005.7</v>
      </c>
      <c r="V98">
        <f t="shared" si="63"/>
        <v>1005.7</v>
      </c>
      <c r="W98">
        <f t="shared" si="64"/>
        <v>1005.7</v>
      </c>
      <c r="X98">
        <f t="shared" si="65"/>
        <v>1005.7</v>
      </c>
      <c r="Y98">
        <f t="shared" si="66"/>
        <v>77.36</v>
      </c>
      <c r="AA98">
        <v>0</v>
      </c>
      <c r="AB98">
        <f t="shared" ref="AB98:AB129" si="73">IF(I98&lt;2,1.55,IF(I98&gt;13,7.1,1.55+0.5*(I98-2)))</f>
        <v>5.7</v>
      </c>
      <c r="AC98">
        <f t="shared" ref="AC98:AC129" si="74">IF(I98&lt;2,1.55,IF(I98&gt;13,7.1,1.55+0.5*(I98-2)))</f>
        <v>5.7</v>
      </c>
      <c r="AD98">
        <f t="shared" ref="AD98:AD129" si="75">IF(I98&lt;2,1.55,IF(I98&gt;13,7.1,1.55+0.5*(I98-2)))</f>
        <v>5.7</v>
      </c>
      <c r="AE98">
        <f t="shared" ref="AE98:AE129" si="76">IF(I98&lt;2,1.55,IF(I98&gt;13,7.1,1.55+0.5*(I98-2)))</f>
        <v>5.7</v>
      </c>
      <c r="AF98">
        <f t="shared" ref="AF98:AF129" si="77">IF(I98&lt;2,1.55,IF(I98&gt;13,7.1,1.55+0.5*(I98-2)))</f>
        <v>5.7</v>
      </c>
      <c r="AG98">
        <f t="shared" ref="AG98:AG129" si="78">IF(I98&lt;2,1.5,IF(AND(I98&gt;=2,I98&lt;5),1.5+0.6*(I98-2),IF(AND(I98&gt;=5,I98&lt;15),3.3+0.2*(I98-5),5.5)))</f>
        <v>4.3600000000000003</v>
      </c>
      <c r="AJ98" t="str">
        <f>IF(ISNUMBER(VLOOKUP(A98,'Huntly A2B service oaout'!A:E,5,FALSE)), VLOOKUP(A98,'Huntly A2B service oaout'!A:E,5,FALSE), VLOOKUP(A98,'Huntly A2B service oaout'!A:E,2,FALSE))</f>
        <v xml:space="preserve"> N/A</v>
      </c>
      <c r="AK98" t="str">
        <f>IF(ISNUMBER(VLOOKUP(A98,'M for Moray - Buckie oaout'!A:E,5,FALSE)), VLOOKUP(A98,'M for Moray - Buckie oaout'!A:E,5,FALSE), VLOOKUP(A98,'M for Moray - Buckie oaout'!A:E,2,FALSE))</f>
        <v xml:space="preserve"> N/A</v>
      </c>
      <c r="AL98" t="str">
        <f>IF(ISNUMBER(VLOOKUP(A98,'M for Moray - Forres oaout'!A:E,5,FALSE)), VLOOKUP(A98,'M for Moray - Forres oaout'!A:E,5,FALSE), VLOOKUP(A98,'M for Moray - Forres oaout'!A:E,2,FALSE))</f>
        <v xml:space="preserve"> N/A</v>
      </c>
      <c r="AM98" t="str">
        <f>IF(ISNUMBER(VLOOKUP(A98,'M for Moray - Keith oaout'!A:E,5,FALSE)), VLOOKUP(A98,'M for Moray - Keith oaout'!A:E,5,FALSE), VLOOKUP(A98,'M for Moray - Keith oaout'!A:E,2,FALSE))</f>
        <v xml:space="preserve"> N/A</v>
      </c>
      <c r="AN98" t="str">
        <f>IF(ISNUMBER(VLOOKUP(A98,'M for Moray - Speyside oaout'!A:E,5,FALSE)), VLOOKUP(A98,'M for Moray - Speyside oaout'!A:E,5,FALSE), VLOOKUP(A98,'M for Moray - Speyside oaout'!A:E,2,FALSE))</f>
        <v xml:space="preserve"> N/A</v>
      </c>
      <c r="AO98" t="str">
        <f>IF(ISNUMBER(VLOOKUP(A98,'M for Moray - Elgin oaout'!A:E,5,FALSE)), VLOOKUP(A98,'M for Moray - Elgin oaout'!A:E,5,FALSE), VLOOKUP(A98,'M for Moray - Elgin oaout'!A:E,2,FALSE))</f>
        <v xml:space="preserve"> N/A</v>
      </c>
      <c r="AP98" t="str">
        <f>IF(ISNUMBER(VLOOKUP(A98,'Banffshire Partnership oaout'!A:E,5,FALSE)), VLOOKUP(A98,'Banffshire Partnership oaout'!A:E,5,FALSE), VLOOKUP(A98,'Banffshire Partnership oaout'!A:E,2,FALSE))</f>
        <v xml:space="preserve"> N/A</v>
      </c>
      <c r="AR98">
        <f>IF(ISNUMBER(VLOOKUP(A98,'Huntly A2B service oawut'!A:E,5,FALSE)), VLOOKUP(A98,'Huntly A2B service oawut'!A:E,5,FALSE), 1000)</f>
        <v>1000</v>
      </c>
      <c r="AS98">
        <f>IF(ISNUMBER(VLOOKUP(A98,'M for Moray - Buckie oawut'!A:E,5,FALSE)), VLOOKUP(A98,'M for Moray - Buckie oawut'!A:E,5,FALSE), 1000)</f>
        <v>1000</v>
      </c>
      <c r="AT98">
        <f>IF(ISNUMBER(VLOOKUP(A98,'M for Moray - Forres oawut'!A:E,5,FALSE)), VLOOKUP(A98,'M for Moray - Forres oawut'!A:E,5,FALSE), 1000)</f>
        <v>1000</v>
      </c>
      <c r="AU98">
        <f>IF(ISNUMBER(VLOOKUP(A98,'M for Moray - Keith oawut'!A:E,5,FALSE)), VLOOKUP(A98,'M for Moray - Keith oawut'!A:E,5,FALSE), 1000)</f>
        <v>1000</v>
      </c>
      <c r="AV98">
        <f>IF(ISNUMBER(VLOOKUP(A98,'M for Moray - Speyside oawut'!A:E,5,FALSE)), VLOOKUP(A98,'M for Moray - Speyside oawut'!A:E,5,FALSE), 1000)</f>
        <v>1000</v>
      </c>
      <c r="AW98">
        <f>IF(ISNUMBER(VLOOKUP(A98,'M for Moray - Elgin oawut'!A:E,5,FALSE)), VLOOKUP(A98,'M for Moray - Elgin oawut'!A:E,5,FALSE), 1000)</f>
        <v>1000</v>
      </c>
      <c r="AX98">
        <f>IF(ISNUMBER(VLOOKUP(A98,'Banffshire Partnership oawut'!A:E,5,FALSE)), VLOOKUP(A98,'Banffshire Partnership oawut'!A:E,5,FALSE), 1000)</f>
        <v>73</v>
      </c>
      <c r="AZ98">
        <f>IF(ISNUMBER(VLOOKUP(A98,'Huntly A2B service ot'!A:E,4,FALSE)), VLOOKUP(A98,'Huntly A2B service ot'!A:E,4,FALSE), 0)</f>
        <v>0</v>
      </c>
      <c r="BA98">
        <f>IF(ISNUMBER(VLOOKUP(A98,'M for Moray - Buckie ot'!A:E,4,FALSE)), VLOOKUP(A98,'M for Moray - Buckie ot'!A:E,4,FALSE), 0)</f>
        <v>0</v>
      </c>
      <c r="BB98">
        <f>IF(ISNUMBER(VLOOKUP(A98,'M for Moray - Forres ot'!A:E,4,FALSE)), VLOOKUP(A98,'M for Moray - Forres ot'!A:E,4,FALSE), 0)</f>
        <v>0</v>
      </c>
      <c r="BC98">
        <f>IF(ISNUMBER(VLOOKUP(A98,'M for Moray - Keith ot'!A:E,4,FALSE)), VLOOKUP(A98,'M for Moray - Keith ot'!A:E,4,FALSE), 0)</f>
        <v>0</v>
      </c>
      <c r="BD98">
        <f>IF(ISNUMBER(VLOOKUP(A98,'M for Moray - Speyside ot'!A:E,4,FALSE)), VLOOKUP(A98,'M for Moray - Speyside ot'!A:E,4,FALSE), 0)</f>
        <v>0</v>
      </c>
      <c r="BE98">
        <f>IF(ISNUMBER(VLOOKUP(A98,'M for Moray - Elgin ot'!A:E,4,FALSE)), VLOOKUP(A98,'M for Moray - Elgin ot'!A:E,4,FALSE), 0)</f>
        <v>0</v>
      </c>
      <c r="BF98">
        <f>IF(ISNUMBER(VLOOKUP(A98,'Banffshire Partnership ot'!A:E,4,FALSE)), VLOOKUP(A98,'Banffshire Partnership ot'!A:E,4,FALSE), 0)</f>
        <v>0</v>
      </c>
      <c r="BI98" t="str">
        <f>IF(ISNUMBER(VLOOKUP(A98,'Huntly A2B service oaout'!A:E,3,FALSE)), VLOOKUP(A98,'Huntly A2B service oaout'!A:E,3,FALSE), VLOOKUP(A98,'Huntly A2B service oaout'!A:E,2,FALSE))</f>
        <v xml:space="preserve"> N/A</v>
      </c>
      <c r="BJ98" t="str">
        <f>IF(ISNUMBER(VLOOKUP(A98,'M for Moray - Buckie oaout'!A:E,3,FALSE)), VLOOKUP(A98,'M for Moray - Buckie oaout'!A:E,3,FALSE), VLOOKUP(A98,'M for Moray - Buckie oaout'!A:E,2,FALSE))</f>
        <v xml:space="preserve"> N/A</v>
      </c>
      <c r="BK98" t="str">
        <f>IF(ISNUMBER(VLOOKUP(A98,'M for Moray - Forres oaout'!A:E,3,FALSE)), VLOOKUP(A98,'M for Moray - Forres oaout'!A:E,3,FALSE), VLOOKUP(A98,'M for Moray - Forres oaout'!A:E,2,FALSE))</f>
        <v xml:space="preserve"> N/A</v>
      </c>
      <c r="BL98" t="str">
        <f>IF(ISNUMBER(VLOOKUP(A98,'M for Moray - Keith oaout'!A:E,3,FALSE)), VLOOKUP(A98,'M for Moray - Keith oaout'!A:E,3,FALSE), VLOOKUP(A98,'M for Moray - Keith oaout'!A:E,2,FALSE))</f>
        <v xml:space="preserve"> N/A</v>
      </c>
      <c r="BM98" t="str">
        <f>IF(ISNUMBER(VLOOKUP(A98,'M for Moray - Speyside oaout'!A:E,3,FALSE)), VLOOKUP(A98,'M for Moray - Speyside oaout'!A:E,3,FALSE), VLOOKUP(A98,'M for Moray - Speyside oaout'!A:E,2,FALSE))</f>
        <v xml:space="preserve"> N/A</v>
      </c>
      <c r="BN98" t="str">
        <f>IF(ISNUMBER(VLOOKUP(A98,'M for Moray - Elgin oaout'!A:E,3,FALSE)), VLOOKUP(A98,'M for Moray - Elgin oaout'!A:E,3,FALSE), VLOOKUP(A98,'M for Moray - Elgin oaout'!A:E,2,FALSE))</f>
        <v xml:space="preserve"> N/A</v>
      </c>
      <c r="BO98" t="str">
        <f>IF(ISNUMBER(VLOOKUP(A98,'Banffshire Partnership oaout'!A:E,3,FALSE)), VLOOKUP(A98,'Banffshire Partnership oaout'!A:E,3,FALSE), VLOOKUP(A98,'Banffshire Partnership oaout'!A:E,2,FALSE))</f>
        <v xml:space="preserve"> N/A</v>
      </c>
      <c r="BQ98" t="str">
        <f>IF(ISNUMBER(VLOOKUP(A98,'Huntly A2B service oawut'!A:E,3,FALSE)), VLOOKUP(A98,'Huntly A2B service oawut'!A:E,3,FALSE), VLOOKUP(A98,'Huntly A2B service oawut'!A:E,2,FALSE))</f>
        <v xml:space="preserve"> N/A</v>
      </c>
      <c r="BR98" t="str">
        <f>IF(ISNUMBER(VLOOKUP(A98,'M for Moray - Buckie oawut'!A:E,3,FALSE)), VLOOKUP(A98,'M for Moray - Buckie oawut'!A:E,3,FALSE), VLOOKUP(A98,'M for Moray - Buckie oawut'!A:E,2,FALSE))</f>
        <v xml:space="preserve"> N/A</v>
      </c>
      <c r="BS98" t="str">
        <f>IF(ISNUMBER(VLOOKUP(A98,'M for Moray - Forres oawut'!A:E,3,FALSE)), VLOOKUP(A98,'M for Moray - Forres oawut'!A:E,3,FALSE), VLOOKUP(A98,'M for Moray - Forres oawut'!A:E,2,FALSE))</f>
        <v xml:space="preserve"> N/A</v>
      </c>
      <c r="BT98" t="str">
        <f>IF(ISNUMBER(VLOOKUP(A98,'M for Moray - Keith oawut'!A:E,3,FALSE)), VLOOKUP(A98,'M for Moray - Keith oawut'!A:E,3,FALSE), VLOOKUP(A98,'M for Moray - Keith oawut'!A:E,2,FALSE))</f>
        <v xml:space="preserve"> N/A</v>
      </c>
      <c r="BU98" t="str">
        <f>IF(ISNUMBER(VLOOKUP(A98,'M for Moray - Speyside oawut'!A:E,3,FALSE)), VLOOKUP(A98,'M for Moray - Speyside oawut'!A:E,3,FALSE), VLOOKUP(A98,'M for Moray - Speyside oawut'!A:E,2,FALSE))</f>
        <v xml:space="preserve"> N/A</v>
      </c>
      <c r="BV98" t="str">
        <f>IF(ISNUMBER(VLOOKUP(A98,'M for Moray - Elgin oawut'!A:E,3,FALSE)), VLOOKUP(A98,'M for Moray - Elgin oawut'!A:E,3,FALSE), VLOOKUP(A98,'M for Moray - Elgin oawut'!A:E,2,FALSE))</f>
        <v xml:space="preserve"> N/A</v>
      </c>
      <c r="BW98">
        <f>IF(ISNUMBER(VLOOKUP(A98,'Banffshire Partnership oawut'!A:E,3,FALSE)), VLOOKUP(A98,'Banffshire Partnership oawut'!A:E,3,FALSE), VLOOKUP(A98,'Banffshire Partnership oawut'!A:E,2,FALSE))</f>
        <v>29.5</v>
      </c>
      <c r="BZ98">
        <f>IF(ISNUMBER(VLOOKUP(A98,'Huntly A2B service ot'!A:E,3,FALSE)), VLOOKUP(A98,'Huntly A2B service ot'!A:E,3,FALSE), VLOOKUP(A98,'Huntly A2B service ot'!A:E,2,FALSE))</f>
        <v>0</v>
      </c>
      <c r="CA98">
        <f>IF(ISNUMBER(VLOOKUP(A98,'M for Moray - Buckie ot'!A:E,3,FALSE)), VLOOKUP(A98,'M for Moray - Buckie ot'!A:E,3,FALSE), VLOOKUP(A98,'M for Moray - Buckie ot'!A:E,2,FALSE))</f>
        <v>0</v>
      </c>
      <c r="CB98">
        <f>IF(ISNUMBER(VLOOKUP(A98,'M for Moray - Forres ot'!A:E,3,FALSE)), VLOOKUP(A98,'M for Moray - Forres ot'!A:E,3,FALSE), VLOOKUP(A98,'M for Moray - Forres ot'!A:E,2,FALSE))</f>
        <v>0</v>
      </c>
      <c r="CC98">
        <f>IF(ISNUMBER(VLOOKUP(A98,'M for Moray - Keith ot'!A:E,3,FALSE)), VLOOKUP(A98,'M for Moray - Keith ot'!A:E,3,FALSE), VLOOKUP(A98,'M for Moray - Keith ot'!A:E,2,FALSE))</f>
        <v>0</v>
      </c>
      <c r="CD98">
        <f>IF(ISNUMBER(VLOOKUP(A98,'M for Moray - Speyside ot'!A:E,3,FALSE)), VLOOKUP(A98,'M for Moray - Speyside ot'!A:E,3,FALSE), VLOOKUP(A98,'M for Moray - Speyside ot'!A:E,2,FALSE))</f>
        <v>0</v>
      </c>
      <c r="CE98">
        <f>IF(ISNUMBER(VLOOKUP(A98,'M for Moray - Elgin ot'!A:E,3,FALSE)), VLOOKUP(A98,'M for Moray - Elgin ot'!A:E,3,FALSE), VLOOKUP(A98,'M for Moray - Elgin ot'!A:E,2,FALSE))</f>
        <v>0</v>
      </c>
      <c r="CF98">
        <f>IF(ISNUMBER(VLOOKUP(A98,'Banffshire Partnership ot'!A:E,3,FALSE)), VLOOKUP(A98,'Banffshire Partnership ot'!A:E,3,FALSE), VLOOKUP(A98,'Banffshire Partnership ot'!A:E,2,FALSE))</f>
        <v>0</v>
      </c>
    </row>
    <row r="99" spans="1:84">
      <c r="A99" t="s">
        <v>357</v>
      </c>
      <c r="B99" t="str">
        <f t="shared" si="67"/>
        <v>M for Moray - Forres service</v>
      </c>
      <c r="C99">
        <f t="shared" si="68"/>
        <v>7.1</v>
      </c>
      <c r="D99">
        <f t="shared" si="69"/>
        <v>5</v>
      </c>
      <c r="E99">
        <f t="shared" si="70"/>
        <v>4.5</v>
      </c>
      <c r="F99">
        <f t="shared" si="71"/>
        <v>4.2</v>
      </c>
      <c r="G99" s="18">
        <f t="shared" si="72"/>
        <v>0.5</v>
      </c>
      <c r="H99">
        <f t="shared" si="51"/>
        <v>8.4</v>
      </c>
      <c r="I99">
        <v>17.3</v>
      </c>
      <c r="J99">
        <f t="shared" si="52"/>
        <v>33.54</v>
      </c>
      <c r="K99">
        <f t="shared" si="53"/>
        <v>16.600000000000001</v>
      </c>
      <c r="L99">
        <f t="shared" si="54"/>
        <v>1</v>
      </c>
      <c r="M99">
        <f t="shared" si="55"/>
        <v>1</v>
      </c>
      <c r="N99">
        <f t="shared" si="56"/>
        <v>16.939999999999998</v>
      </c>
      <c r="O99">
        <f t="shared" si="57"/>
        <v>16.939999999999998</v>
      </c>
      <c r="P99">
        <f t="shared" si="58"/>
        <v>9.5</v>
      </c>
      <c r="Q99">
        <f t="shared" si="59"/>
        <v>9.5</v>
      </c>
      <c r="S99">
        <f t="shared" si="60"/>
        <v>49.5</v>
      </c>
      <c r="T99">
        <f t="shared" si="61"/>
        <v>1007.1</v>
      </c>
      <c r="U99">
        <f t="shared" si="62"/>
        <v>16.600000000000001</v>
      </c>
      <c r="V99">
        <f t="shared" si="63"/>
        <v>41.6</v>
      </c>
      <c r="W99">
        <f t="shared" si="64"/>
        <v>30.6</v>
      </c>
      <c r="X99">
        <f t="shared" si="65"/>
        <v>17.600000000000001</v>
      </c>
      <c r="Y99">
        <f t="shared" si="66"/>
        <v>81.5</v>
      </c>
      <c r="AA99">
        <v>0</v>
      </c>
      <c r="AB99">
        <f t="shared" si="73"/>
        <v>7.1</v>
      </c>
      <c r="AC99">
        <f t="shared" si="74"/>
        <v>7.1</v>
      </c>
      <c r="AD99">
        <f t="shared" si="75"/>
        <v>7.1</v>
      </c>
      <c r="AE99">
        <f t="shared" si="76"/>
        <v>7.1</v>
      </c>
      <c r="AF99">
        <f t="shared" si="77"/>
        <v>7.1</v>
      </c>
      <c r="AG99">
        <f t="shared" si="78"/>
        <v>5.5</v>
      </c>
      <c r="AJ99">
        <f>IF(ISNUMBER(VLOOKUP(A99,'Huntly A2B service oaout'!A:E,5,FALSE)), VLOOKUP(A99,'Huntly A2B service oaout'!A:E,5,FALSE), VLOOKUP(A99,'Huntly A2B service oaout'!A:E,2,FALSE))</f>
        <v>45</v>
      </c>
      <c r="AK99" t="str">
        <f>IF(ISNUMBER(VLOOKUP(A99,'M for Moray - Buckie oaout'!A:E,5,FALSE)), VLOOKUP(A99,'M for Moray - Buckie oaout'!A:E,5,FALSE), VLOOKUP(A99,'M for Moray - Buckie oaout'!A:E,2,FALSE))</f>
        <v xml:space="preserve"> not possible</v>
      </c>
      <c r="AL99">
        <f>IF(ISNUMBER(VLOOKUP(A99,'M for Moray - Forres oaout'!A:E,5,FALSE)), VLOOKUP(A99,'M for Moray - Forres oaout'!A:E,5,FALSE), VLOOKUP(A99,'M for Moray - Forres oaout'!A:E,2,FALSE))</f>
        <v>5</v>
      </c>
      <c r="AM99">
        <f>IF(ISNUMBER(VLOOKUP(A99,'M for Moray - Keith oaout'!A:E,5,FALSE)), VLOOKUP(A99,'M for Moray - Keith oaout'!A:E,5,FALSE), VLOOKUP(A99,'M for Moray - Keith oaout'!A:E,2,FALSE))</f>
        <v>30</v>
      </c>
      <c r="AN99">
        <f>IF(ISNUMBER(VLOOKUP(A99,'M for Moray - Speyside oaout'!A:E,5,FALSE)), VLOOKUP(A99,'M for Moray - Speyside oaout'!A:E,5,FALSE), VLOOKUP(A99,'M for Moray - Speyside oaout'!A:E,2,FALSE))</f>
        <v>19</v>
      </c>
      <c r="AO99">
        <f>IF(ISNUMBER(VLOOKUP(A99,'M for Moray - Elgin oaout'!A:E,5,FALSE)), VLOOKUP(A99,'M for Moray - Elgin oaout'!A:E,5,FALSE), VLOOKUP(A99,'M for Moray - Elgin oaout'!A:E,2,FALSE))</f>
        <v>6</v>
      </c>
      <c r="AP99" t="str">
        <f>IF(ISNUMBER(VLOOKUP(A99,'Banffshire Partnership oaout'!A:E,5,FALSE)), VLOOKUP(A99,'Banffshire Partnership oaout'!A:E,5,FALSE), VLOOKUP(A99,'Banffshire Partnership oaout'!A:E,2,FALSE))</f>
        <v xml:space="preserve"> N/A</v>
      </c>
      <c r="AR99">
        <f>IF(ISNUMBER(VLOOKUP(A99,'Huntly A2B service oawut'!A:E,5,FALSE)), VLOOKUP(A99,'Huntly A2B service oawut'!A:E,5,FALSE), 1000)</f>
        <v>1000</v>
      </c>
      <c r="AS99">
        <f>IF(ISNUMBER(VLOOKUP(A99,'M for Moray - Buckie oawut'!A:E,5,FALSE)), VLOOKUP(A99,'M for Moray - Buckie oawut'!A:E,5,FALSE), 1000)</f>
        <v>1000</v>
      </c>
      <c r="AT99">
        <f>IF(ISNUMBER(VLOOKUP(A99,'M for Moray - Forres oawut'!A:E,5,FALSE)), VLOOKUP(A99,'M for Moray - Forres oawut'!A:E,5,FALSE), 1000)</f>
        <v>1000</v>
      </c>
      <c r="AU99">
        <f>IF(ISNUMBER(VLOOKUP(A99,'M for Moray - Keith oawut'!A:E,5,FALSE)), VLOOKUP(A99,'M for Moray - Keith oawut'!A:E,5,FALSE), 1000)</f>
        <v>1000</v>
      </c>
      <c r="AV99">
        <f>IF(ISNUMBER(VLOOKUP(A99,'M for Moray - Speyside oawut'!A:E,5,FALSE)), VLOOKUP(A99,'M for Moray - Speyside oawut'!A:E,5,FALSE), 1000)</f>
        <v>1000</v>
      </c>
      <c r="AW99">
        <f>IF(ISNUMBER(VLOOKUP(A99,'M for Moray - Elgin oawut'!A:E,5,FALSE)), VLOOKUP(A99,'M for Moray - Elgin oawut'!A:E,5,FALSE), 1000)</f>
        <v>1000</v>
      </c>
      <c r="AX99">
        <f>IF(ISNUMBER(VLOOKUP(A99,'Banffshire Partnership oawut'!A:E,5,FALSE)), VLOOKUP(A99,'Banffshire Partnership oawut'!A:E,5,FALSE), 1000)</f>
        <v>76</v>
      </c>
      <c r="AZ99">
        <f>IF(ISNUMBER(VLOOKUP(A99,'Huntly A2B service ot'!A:E,4,FALSE)), VLOOKUP(A99,'Huntly A2B service ot'!A:E,4,FALSE), 0)</f>
        <v>4.5</v>
      </c>
      <c r="BA99">
        <f>IF(ISNUMBER(VLOOKUP(A99,'M for Moray - Buckie ot'!A:E,4,FALSE)), VLOOKUP(A99,'M for Moray - Buckie ot'!A:E,4,FALSE), 0)</f>
        <v>0</v>
      </c>
      <c r="BB99">
        <f>IF(ISNUMBER(VLOOKUP(A99,'M for Moray - Forres ot'!A:E,4,FALSE)), VLOOKUP(A99,'M for Moray - Forres ot'!A:E,4,FALSE), 0)</f>
        <v>4.5</v>
      </c>
      <c r="BC99">
        <f>IF(ISNUMBER(VLOOKUP(A99,'M for Moray - Keith ot'!A:E,4,FALSE)), VLOOKUP(A99,'M for Moray - Keith ot'!A:E,4,FALSE), 0)</f>
        <v>4.5</v>
      </c>
      <c r="BD99">
        <f>IF(ISNUMBER(VLOOKUP(A99,'M for Moray - Speyside ot'!A:E,4,FALSE)), VLOOKUP(A99,'M for Moray - Speyside ot'!A:E,4,FALSE), 0)</f>
        <v>4.5</v>
      </c>
      <c r="BE99">
        <f>IF(ISNUMBER(VLOOKUP(A99,'M for Moray - Elgin ot'!A:E,4,FALSE)), VLOOKUP(A99,'M for Moray - Elgin ot'!A:E,4,FALSE), 0)</f>
        <v>4.5</v>
      </c>
      <c r="BF99">
        <f>IF(ISNUMBER(VLOOKUP(A99,'Banffshire Partnership ot'!A:E,4,FALSE)), VLOOKUP(A99,'Banffshire Partnership ot'!A:E,4,FALSE), 0)</f>
        <v>0</v>
      </c>
      <c r="BI99">
        <f>IF(ISNUMBER(VLOOKUP(A99,'Huntly A2B service oaout'!A:E,3,FALSE)), VLOOKUP(A99,'Huntly A2B service oaout'!A:E,3,FALSE), VLOOKUP(A99,'Huntly A2B service oaout'!A:E,2,FALSE))</f>
        <v>25.2</v>
      </c>
      <c r="BJ99" t="str">
        <f>IF(ISNUMBER(VLOOKUP(A99,'M for Moray - Buckie oaout'!A:E,3,FALSE)), VLOOKUP(A99,'M for Moray - Buckie oaout'!A:E,3,FALSE), VLOOKUP(A99,'M for Moray - Buckie oaout'!A:E,2,FALSE))</f>
        <v xml:space="preserve"> not possible</v>
      </c>
      <c r="BK99">
        <f>IF(ISNUMBER(VLOOKUP(A99,'M for Moray - Forres oaout'!A:E,3,FALSE)), VLOOKUP(A99,'M for Moray - Forres oaout'!A:E,3,FALSE), VLOOKUP(A99,'M for Moray - Forres oaout'!A:E,2,FALSE))</f>
        <v>4.2</v>
      </c>
      <c r="BL99">
        <f>IF(ISNUMBER(VLOOKUP(A99,'M for Moray - Keith oaout'!A:E,3,FALSE)), VLOOKUP(A99,'M for Moray - Keith oaout'!A:E,3,FALSE), VLOOKUP(A99,'M for Moray - Keith oaout'!A:E,2,FALSE))</f>
        <v>19.399999999999999</v>
      </c>
      <c r="BM99">
        <f>IF(ISNUMBER(VLOOKUP(A99,'M for Moray - Speyside oaout'!A:E,3,FALSE)), VLOOKUP(A99,'M for Moray - Speyside oaout'!A:E,3,FALSE), VLOOKUP(A99,'M for Moray - Speyside oaout'!A:E,2,FALSE))</f>
        <v>11.8</v>
      </c>
      <c r="BN99">
        <f>IF(ISNUMBER(VLOOKUP(A99,'M for Moray - Elgin oaout'!A:E,3,FALSE)), VLOOKUP(A99,'M for Moray - Elgin oaout'!A:E,3,FALSE), VLOOKUP(A99,'M for Moray - Elgin oaout'!A:E,2,FALSE))</f>
        <v>5.0999999999999996</v>
      </c>
      <c r="BO99" t="str">
        <f>IF(ISNUMBER(VLOOKUP(A99,'Banffshire Partnership oaout'!A:E,3,FALSE)), VLOOKUP(A99,'Banffshire Partnership oaout'!A:E,3,FALSE), VLOOKUP(A99,'Banffshire Partnership oaout'!A:E,2,FALSE))</f>
        <v xml:space="preserve"> N/A</v>
      </c>
      <c r="BQ99" t="str">
        <f>IF(ISNUMBER(VLOOKUP(A99,'Huntly A2B service oawut'!A:E,3,FALSE)), VLOOKUP(A99,'Huntly A2B service oawut'!A:E,3,FALSE), VLOOKUP(A99,'Huntly A2B service oawut'!A:E,2,FALSE))</f>
        <v xml:space="preserve"> N/A</v>
      </c>
      <c r="BR99" t="str">
        <f>IF(ISNUMBER(VLOOKUP(A99,'M for Moray - Buckie oawut'!A:E,3,FALSE)), VLOOKUP(A99,'M for Moray - Buckie oawut'!A:E,3,FALSE), VLOOKUP(A99,'M for Moray - Buckie oawut'!A:E,2,FALSE))</f>
        <v xml:space="preserve"> N/A</v>
      </c>
      <c r="BS99" t="str">
        <f>IF(ISNUMBER(VLOOKUP(A99,'M for Moray - Forres oawut'!A:E,3,FALSE)), VLOOKUP(A99,'M for Moray - Forres oawut'!A:E,3,FALSE), VLOOKUP(A99,'M for Moray - Forres oawut'!A:E,2,FALSE))</f>
        <v xml:space="preserve"> N/A</v>
      </c>
      <c r="BT99" t="str">
        <f>IF(ISNUMBER(VLOOKUP(A99,'M for Moray - Keith oawut'!A:E,3,FALSE)), VLOOKUP(A99,'M for Moray - Keith oawut'!A:E,3,FALSE), VLOOKUP(A99,'M for Moray - Keith oawut'!A:E,2,FALSE))</f>
        <v xml:space="preserve"> N/A</v>
      </c>
      <c r="BU99" t="str">
        <f>IF(ISNUMBER(VLOOKUP(A99,'M for Moray - Speyside oawut'!A:E,3,FALSE)), VLOOKUP(A99,'M for Moray - Speyside oawut'!A:E,3,FALSE), VLOOKUP(A99,'M for Moray - Speyside oawut'!A:E,2,FALSE))</f>
        <v xml:space="preserve"> N/A</v>
      </c>
      <c r="BV99" t="str">
        <f>IF(ISNUMBER(VLOOKUP(A99,'M for Moray - Elgin oawut'!A:E,3,FALSE)), VLOOKUP(A99,'M for Moray - Elgin oawut'!A:E,3,FALSE), VLOOKUP(A99,'M for Moray - Elgin oawut'!A:E,2,FALSE))</f>
        <v xml:space="preserve"> N/A</v>
      </c>
      <c r="BW99">
        <f>IF(ISNUMBER(VLOOKUP(A99,'Banffshire Partnership oawut'!A:E,3,FALSE)), VLOOKUP(A99,'Banffshire Partnership oawut'!A:E,3,FALSE), VLOOKUP(A99,'Banffshire Partnership oawut'!A:E,2,FALSE))</f>
        <v>31.4</v>
      </c>
      <c r="BZ99">
        <f>IF(ISNUMBER(VLOOKUP(A99,'Huntly A2B service ot'!A:E,3,FALSE)), VLOOKUP(A99,'Huntly A2B service ot'!A:E,3,FALSE), VLOOKUP(A99,'Huntly A2B service ot'!A:E,2,FALSE))</f>
        <v>30</v>
      </c>
      <c r="CA99" t="str">
        <f>IF(ISNUMBER(VLOOKUP(A99,'M for Moray - Buckie ot'!A:E,3,FALSE)), VLOOKUP(A99,'M for Moray - Buckie ot'!A:E,3,FALSE), VLOOKUP(A99,'M for Moray - Buckie ot'!A:E,2,FALSE))</f>
        <v xml:space="preserve"> not possible</v>
      </c>
      <c r="CB99">
        <f>IF(ISNUMBER(VLOOKUP(A99,'M for Moray - Forres ot'!A:E,3,FALSE)), VLOOKUP(A99,'M for Moray - Forres ot'!A:E,3,FALSE), VLOOKUP(A99,'M for Moray - Forres ot'!A:E,2,FALSE))</f>
        <v>30</v>
      </c>
      <c r="CC99">
        <f>IF(ISNUMBER(VLOOKUP(A99,'M for Moray - Keith ot'!A:E,3,FALSE)), VLOOKUP(A99,'M for Moray - Keith ot'!A:E,3,FALSE), VLOOKUP(A99,'M for Moray - Keith ot'!A:E,2,FALSE))</f>
        <v>30</v>
      </c>
      <c r="CD99">
        <f>IF(ISNUMBER(VLOOKUP(A99,'M for Moray - Speyside ot'!A:E,3,FALSE)), VLOOKUP(A99,'M for Moray - Speyside ot'!A:E,3,FALSE), VLOOKUP(A99,'M for Moray - Speyside ot'!A:E,2,FALSE))</f>
        <v>30</v>
      </c>
      <c r="CE99">
        <f>IF(ISNUMBER(VLOOKUP(A99,'M for Moray - Elgin ot'!A:E,3,FALSE)), VLOOKUP(A99,'M for Moray - Elgin ot'!A:E,3,FALSE), VLOOKUP(A99,'M for Moray - Elgin ot'!A:E,2,FALSE))</f>
        <v>30</v>
      </c>
      <c r="CF99">
        <f>IF(ISNUMBER(VLOOKUP(A99,'Banffshire Partnership ot'!A:E,3,FALSE)), VLOOKUP(A99,'Banffshire Partnership ot'!A:E,3,FALSE), VLOOKUP(A99,'Banffshire Partnership ot'!A:E,2,FALSE))</f>
        <v>0</v>
      </c>
    </row>
    <row r="100" spans="1:84">
      <c r="A100" t="s">
        <v>358</v>
      </c>
      <c r="B100" t="str">
        <f t="shared" si="67"/>
        <v>M for Moray - Forres service</v>
      </c>
      <c r="C100">
        <f t="shared" si="68"/>
        <v>7.1</v>
      </c>
      <c r="D100">
        <f t="shared" si="69"/>
        <v>5</v>
      </c>
      <c r="E100">
        <f t="shared" si="70"/>
        <v>4.5</v>
      </c>
      <c r="F100">
        <f t="shared" si="71"/>
        <v>4.2</v>
      </c>
      <c r="G100" s="18">
        <f t="shared" si="72"/>
        <v>0.5</v>
      </c>
      <c r="H100">
        <f t="shared" si="51"/>
        <v>8.4</v>
      </c>
      <c r="I100">
        <v>17.3</v>
      </c>
      <c r="J100">
        <f t="shared" si="52"/>
        <v>33.54</v>
      </c>
      <c r="K100">
        <f t="shared" si="53"/>
        <v>16.600000000000001</v>
      </c>
      <c r="L100">
        <f t="shared" si="54"/>
        <v>1</v>
      </c>
      <c r="M100">
        <f t="shared" si="55"/>
        <v>1</v>
      </c>
      <c r="N100">
        <f t="shared" si="56"/>
        <v>16.939999999999998</v>
      </c>
      <c r="O100">
        <f t="shared" si="57"/>
        <v>16.939999999999998</v>
      </c>
      <c r="P100">
        <f t="shared" si="58"/>
        <v>9.5</v>
      </c>
      <c r="Q100">
        <f t="shared" si="59"/>
        <v>9.5</v>
      </c>
      <c r="S100">
        <f t="shared" si="60"/>
        <v>49.5</v>
      </c>
      <c r="T100">
        <f t="shared" si="61"/>
        <v>40.6</v>
      </c>
      <c r="U100">
        <f t="shared" si="62"/>
        <v>16.600000000000001</v>
      </c>
      <c r="V100">
        <f t="shared" si="63"/>
        <v>41.6</v>
      </c>
      <c r="W100">
        <f t="shared" si="64"/>
        <v>30.6</v>
      </c>
      <c r="X100">
        <f t="shared" si="65"/>
        <v>17.600000000000001</v>
      </c>
      <c r="Y100">
        <f t="shared" si="66"/>
        <v>81.5</v>
      </c>
      <c r="AA100">
        <v>0</v>
      </c>
      <c r="AB100">
        <f t="shared" si="73"/>
        <v>7.1</v>
      </c>
      <c r="AC100">
        <f t="shared" si="74"/>
        <v>7.1</v>
      </c>
      <c r="AD100">
        <f t="shared" si="75"/>
        <v>7.1</v>
      </c>
      <c r="AE100">
        <f t="shared" si="76"/>
        <v>7.1</v>
      </c>
      <c r="AF100">
        <f t="shared" si="77"/>
        <v>7.1</v>
      </c>
      <c r="AG100">
        <f t="shared" si="78"/>
        <v>5.5</v>
      </c>
      <c r="AJ100">
        <f>IF(ISNUMBER(VLOOKUP(A100,'Huntly A2B service oaout'!A:E,5,FALSE)), VLOOKUP(A100,'Huntly A2B service oaout'!A:E,5,FALSE), VLOOKUP(A100,'Huntly A2B service oaout'!A:E,2,FALSE))</f>
        <v>45</v>
      </c>
      <c r="AK100">
        <f>IF(ISNUMBER(VLOOKUP(A100,'M for Moray - Buckie oaout'!A:E,5,FALSE)), VLOOKUP(A100,'M for Moray - Buckie oaout'!A:E,5,FALSE), VLOOKUP(A100,'M for Moray - Buckie oaout'!A:E,2,FALSE))</f>
        <v>29</v>
      </c>
      <c r="AL100">
        <f>IF(ISNUMBER(VLOOKUP(A100,'M for Moray - Forres oaout'!A:E,5,FALSE)), VLOOKUP(A100,'M for Moray - Forres oaout'!A:E,5,FALSE), VLOOKUP(A100,'M for Moray - Forres oaout'!A:E,2,FALSE))</f>
        <v>5</v>
      </c>
      <c r="AM100">
        <f>IF(ISNUMBER(VLOOKUP(A100,'M for Moray - Keith oaout'!A:E,5,FALSE)), VLOOKUP(A100,'M for Moray - Keith oaout'!A:E,5,FALSE), VLOOKUP(A100,'M for Moray - Keith oaout'!A:E,2,FALSE))</f>
        <v>30</v>
      </c>
      <c r="AN100">
        <f>IF(ISNUMBER(VLOOKUP(A100,'M for Moray - Speyside oaout'!A:E,5,FALSE)), VLOOKUP(A100,'M for Moray - Speyside oaout'!A:E,5,FALSE), VLOOKUP(A100,'M for Moray - Speyside oaout'!A:E,2,FALSE))</f>
        <v>19</v>
      </c>
      <c r="AO100">
        <f>IF(ISNUMBER(VLOOKUP(A100,'M for Moray - Elgin oaout'!A:E,5,FALSE)), VLOOKUP(A100,'M for Moray - Elgin oaout'!A:E,5,FALSE), VLOOKUP(A100,'M for Moray - Elgin oaout'!A:E,2,FALSE))</f>
        <v>6</v>
      </c>
      <c r="AP100" t="str">
        <f>IF(ISNUMBER(VLOOKUP(A100,'Banffshire Partnership oaout'!A:E,5,FALSE)), VLOOKUP(A100,'Banffshire Partnership oaout'!A:E,5,FALSE), VLOOKUP(A100,'Banffshire Partnership oaout'!A:E,2,FALSE))</f>
        <v xml:space="preserve"> N/A</v>
      </c>
      <c r="AR100">
        <f>IF(ISNUMBER(VLOOKUP(A100,'Huntly A2B service oawut'!A:E,5,FALSE)), VLOOKUP(A100,'Huntly A2B service oawut'!A:E,5,FALSE), 1000)</f>
        <v>1000</v>
      </c>
      <c r="AS100">
        <f>IF(ISNUMBER(VLOOKUP(A100,'M for Moray - Buckie oawut'!A:E,5,FALSE)), VLOOKUP(A100,'M for Moray - Buckie oawut'!A:E,5,FALSE), 1000)</f>
        <v>1000</v>
      </c>
      <c r="AT100">
        <f>IF(ISNUMBER(VLOOKUP(A100,'M for Moray - Forres oawut'!A:E,5,FALSE)), VLOOKUP(A100,'M for Moray - Forres oawut'!A:E,5,FALSE), 1000)</f>
        <v>1000</v>
      </c>
      <c r="AU100">
        <f>IF(ISNUMBER(VLOOKUP(A100,'M for Moray - Keith oawut'!A:E,5,FALSE)), VLOOKUP(A100,'M for Moray - Keith oawut'!A:E,5,FALSE), 1000)</f>
        <v>1000</v>
      </c>
      <c r="AV100">
        <f>IF(ISNUMBER(VLOOKUP(A100,'M for Moray - Speyside oawut'!A:E,5,FALSE)), VLOOKUP(A100,'M for Moray - Speyside oawut'!A:E,5,FALSE), 1000)</f>
        <v>1000</v>
      </c>
      <c r="AW100">
        <f>IF(ISNUMBER(VLOOKUP(A100,'M for Moray - Elgin oawut'!A:E,5,FALSE)), VLOOKUP(A100,'M for Moray - Elgin oawut'!A:E,5,FALSE), 1000)</f>
        <v>1000</v>
      </c>
      <c r="AX100">
        <f>IF(ISNUMBER(VLOOKUP(A100,'Banffshire Partnership oawut'!A:E,5,FALSE)), VLOOKUP(A100,'Banffshire Partnership oawut'!A:E,5,FALSE), 1000)</f>
        <v>76</v>
      </c>
      <c r="AZ100">
        <f>IF(ISNUMBER(VLOOKUP(A100,'Huntly A2B service ot'!A:E,4,FALSE)), VLOOKUP(A100,'Huntly A2B service ot'!A:E,4,FALSE), 0)</f>
        <v>4.5</v>
      </c>
      <c r="BA100">
        <f>IF(ISNUMBER(VLOOKUP(A100,'M for Moray - Buckie ot'!A:E,4,FALSE)), VLOOKUP(A100,'M for Moray - Buckie ot'!A:E,4,FALSE), 0)</f>
        <v>4.5</v>
      </c>
      <c r="BB100">
        <f>IF(ISNUMBER(VLOOKUP(A100,'M for Moray - Forres ot'!A:E,4,FALSE)), VLOOKUP(A100,'M for Moray - Forres ot'!A:E,4,FALSE), 0)</f>
        <v>4.5</v>
      </c>
      <c r="BC100">
        <f>IF(ISNUMBER(VLOOKUP(A100,'M for Moray - Keith ot'!A:E,4,FALSE)), VLOOKUP(A100,'M for Moray - Keith ot'!A:E,4,FALSE), 0)</f>
        <v>4.5</v>
      </c>
      <c r="BD100">
        <f>IF(ISNUMBER(VLOOKUP(A100,'M for Moray - Speyside ot'!A:E,4,FALSE)), VLOOKUP(A100,'M for Moray - Speyside ot'!A:E,4,FALSE), 0)</f>
        <v>4.5</v>
      </c>
      <c r="BE100">
        <f>IF(ISNUMBER(VLOOKUP(A100,'M for Moray - Elgin ot'!A:E,4,FALSE)), VLOOKUP(A100,'M for Moray - Elgin ot'!A:E,4,FALSE), 0)</f>
        <v>4.5</v>
      </c>
      <c r="BF100">
        <f>IF(ISNUMBER(VLOOKUP(A100,'Banffshire Partnership ot'!A:E,4,FALSE)), VLOOKUP(A100,'Banffshire Partnership ot'!A:E,4,FALSE), 0)</f>
        <v>0</v>
      </c>
      <c r="BI100">
        <f>IF(ISNUMBER(VLOOKUP(A100,'Huntly A2B service oaout'!A:E,3,FALSE)), VLOOKUP(A100,'Huntly A2B service oaout'!A:E,3,FALSE), VLOOKUP(A100,'Huntly A2B service oaout'!A:E,2,FALSE))</f>
        <v>25.2</v>
      </c>
      <c r="BJ100">
        <f>IF(ISNUMBER(VLOOKUP(A100,'M for Moray - Buckie oaout'!A:E,3,FALSE)), VLOOKUP(A100,'M for Moray - Buckie oaout'!A:E,3,FALSE), VLOOKUP(A100,'M for Moray - Buckie oaout'!A:E,2,FALSE))</f>
        <v>19.7</v>
      </c>
      <c r="BK100">
        <f>IF(ISNUMBER(VLOOKUP(A100,'M for Moray - Forres oaout'!A:E,3,FALSE)), VLOOKUP(A100,'M for Moray - Forres oaout'!A:E,3,FALSE), VLOOKUP(A100,'M for Moray - Forres oaout'!A:E,2,FALSE))</f>
        <v>4.2</v>
      </c>
      <c r="BL100">
        <f>IF(ISNUMBER(VLOOKUP(A100,'M for Moray - Keith oaout'!A:E,3,FALSE)), VLOOKUP(A100,'M for Moray - Keith oaout'!A:E,3,FALSE), VLOOKUP(A100,'M for Moray - Keith oaout'!A:E,2,FALSE))</f>
        <v>19.399999999999999</v>
      </c>
      <c r="BM100">
        <f>IF(ISNUMBER(VLOOKUP(A100,'M for Moray - Speyside oaout'!A:E,3,FALSE)), VLOOKUP(A100,'M for Moray - Speyside oaout'!A:E,3,FALSE), VLOOKUP(A100,'M for Moray - Speyside oaout'!A:E,2,FALSE))</f>
        <v>11.8</v>
      </c>
      <c r="BN100">
        <f>IF(ISNUMBER(VLOOKUP(A100,'M for Moray - Elgin oaout'!A:E,3,FALSE)), VLOOKUP(A100,'M for Moray - Elgin oaout'!A:E,3,FALSE), VLOOKUP(A100,'M for Moray - Elgin oaout'!A:E,2,FALSE))</f>
        <v>5.0999999999999996</v>
      </c>
      <c r="BO100" t="str">
        <f>IF(ISNUMBER(VLOOKUP(A100,'Banffshire Partnership oaout'!A:E,3,FALSE)), VLOOKUP(A100,'Banffshire Partnership oaout'!A:E,3,FALSE), VLOOKUP(A100,'Banffshire Partnership oaout'!A:E,2,FALSE))</f>
        <v xml:space="preserve"> N/A</v>
      </c>
      <c r="BQ100" t="str">
        <f>IF(ISNUMBER(VLOOKUP(A100,'Huntly A2B service oawut'!A:E,3,FALSE)), VLOOKUP(A100,'Huntly A2B service oawut'!A:E,3,FALSE), VLOOKUP(A100,'Huntly A2B service oawut'!A:E,2,FALSE))</f>
        <v xml:space="preserve"> N/A</v>
      </c>
      <c r="BR100" t="str">
        <f>IF(ISNUMBER(VLOOKUP(A100,'M for Moray - Buckie oawut'!A:E,3,FALSE)), VLOOKUP(A100,'M for Moray - Buckie oawut'!A:E,3,FALSE), VLOOKUP(A100,'M for Moray - Buckie oawut'!A:E,2,FALSE))</f>
        <v xml:space="preserve"> N/A</v>
      </c>
      <c r="BS100" t="str">
        <f>IF(ISNUMBER(VLOOKUP(A100,'M for Moray - Forres oawut'!A:E,3,FALSE)), VLOOKUP(A100,'M for Moray - Forres oawut'!A:E,3,FALSE), VLOOKUP(A100,'M for Moray - Forres oawut'!A:E,2,FALSE))</f>
        <v xml:space="preserve"> N/A</v>
      </c>
      <c r="BT100" t="str">
        <f>IF(ISNUMBER(VLOOKUP(A100,'M for Moray - Keith oawut'!A:E,3,FALSE)), VLOOKUP(A100,'M for Moray - Keith oawut'!A:E,3,FALSE), VLOOKUP(A100,'M for Moray - Keith oawut'!A:E,2,FALSE))</f>
        <v xml:space="preserve"> N/A</v>
      </c>
      <c r="BU100" t="str">
        <f>IF(ISNUMBER(VLOOKUP(A100,'M for Moray - Speyside oawut'!A:E,3,FALSE)), VLOOKUP(A100,'M for Moray - Speyside oawut'!A:E,3,FALSE), VLOOKUP(A100,'M for Moray - Speyside oawut'!A:E,2,FALSE))</f>
        <v xml:space="preserve"> N/A</v>
      </c>
      <c r="BV100" t="str">
        <f>IF(ISNUMBER(VLOOKUP(A100,'M for Moray - Elgin oawut'!A:E,3,FALSE)), VLOOKUP(A100,'M for Moray - Elgin oawut'!A:E,3,FALSE), VLOOKUP(A100,'M for Moray - Elgin oawut'!A:E,2,FALSE))</f>
        <v xml:space="preserve"> N/A</v>
      </c>
      <c r="BW100">
        <f>IF(ISNUMBER(VLOOKUP(A100,'Banffshire Partnership oawut'!A:E,3,FALSE)), VLOOKUP(A100,'Banffshire Partnership oawut'!A:E,3,FALSE), VLOOKUP(A100,'Banffshire Partnership oawut'!A:E,2,FALSE))</f>
        <v>31.4</v>
      </c>
      <c r="BZ100">
        <f>IF(ISNUMBER(VLOOKUP(A100,'Huntly A2B service ot'!A:E,3,FALSE)), VLOOKUP(A100,'Huntly A2B service ot'!A:E,3,FALSE), VLOOKUP(A100,'Huntly A2B service ot'!A:E,2,FALSE))</f>
        <v>30</v>
      </c>
      <c r="CA100">
        <f>IF(ISNUMBER(VLOOKUP(A100,'M for Moray - Buckie ot'!A:E,3,FALSE)), VLOOKUP(A100,'M for Moray - Buckie ot'!A:E,3,FALSE), VLOOKUP(A100,'M for Moray - Buckie ot'!A:E,2,FALSE))</f>
        <v>30</v>
      </c>
      <c r="CB100">
        <f>IF(ISNUMBER(VLOOKUP(A100,'M for Moray - Forres ot'!A:E,3,FALSE)), VLOOKUP(A100,'M for Moray - Forres ot'!A:E,3,FALSE), VLOOKUP(A100,'M for Moray - Forres ot'!A:E,2,FALSE))</f>
        <v>30</v>
      </c>
      <c r="CC100">
        <f>IF(ISNUMBER(VLOOKUP(A100,'M for Moray - Keith ot'!A:E,3,FALSE)), VLOOKUP(A100,'M for Moray - Keith ot'!A:E,3,FALSE), VLOOKUP(A100,'M for Moray - Keith ot'!A:E,2,FALSE))</f>
        <v>30</v>
      </c>
      <c r="CD100">
        <f>IF(ISNUMBER(VLOOKUP(A100,'M for Moray - Speyside ot'!A:E,3,FALSE)), VLOOKUP(A100,'M for Moray - Speyside ot'!A:E,3,FALSE), VLOOKUP(A100,'M for Moray - Speyside ot'!A:E,2,FALSE))</f>
        <v>30</v>
      </c>
      <c r="CE100">
        <f>IF(ISNUMBER(VLOOKUP(A100,'M for Moray - Elgin ot'!A:E,3,FALSE)), VLOOKUP(A100,'M for Moray - Elgin ot'!A:E,3,FALSE), VLOOKUP(A100,'M for Moray - Elgin ot'!A:E,2,FALSE))</f>
        <v>30</v>
      </c>
      <c r="CF100">
        <f>IF(ISNUMBER(VLOOKUP(A100,'Banffshire Partnership ot'!A:E,3,FALSE)), VLOOKUP(A100,'Banffshire Partnership ot'!A:E,3,FALSE), VLOOKUP(A100,'Banffshire Partnership ot'!A:E,2,FALSE))</f>
        <v>0</v>
      </c>
    </row>
    <row r="101" spans="1:84">
      <c r="A101" t="s">
        <v>359</v>
      </c>
      <c r="B101" t="str">
        <f t="shared" si="67"/>
        <v>Banffshire Partnership</v>
      </c>
      <c r="C101">
        <f t="shared" si="68"/>
        <v>4.78</v>
      </c>
      <c r="D101">
        <f t="shared" si="69"/>
        <v>76</v>
      </c>
      <c r="E101">
        <f t="shared" si="70"/>
        <v>0</v>
      </c>
      <c r="F101">
        <f t="shared" si="71"/>
        <v>31.6</v>
      </c>
      <c r="G101" s="18">
        <f t="shared" si="72"/>
        <v>0</v>
      </c>
      <c r="H101">
        <f t="shared" si="51"/>
        <v>0</v>
      </c>
      <c r="I101">
        <v>12.4</v>
      </c>
      <c r="J101">
        <f t="shared" si="52"/>
        <v>24.72</v>
      </c>
      <c r="K101">
        <f t="shared" si="53"/>
        <v>80.78</v>
      </c>
      <c r="L101">
        <f t="shared" si="54"/>
        <v>0</v>
      </c>
      <c r="M101">
        <f t="shared" si="55"/>
        <v>0</v>
      </c>
      <c r="N101">
        <f t="shared" si="56"/>
        <v>0</v>
      </c>
      <c r="O101">
        <f t="shared" si="57"/>
        <v>0</v>
      </c>
      <c r="P101">
        <f t="shared" si="58"/>
        <v>0</v>
      </c>
      <c r="Q101">
        <f t="shared" si="59"/>
        <v>0</v>
      </c>
      <c r="S101">
        <f t="shared" si="60"/>
        <v>1000</v>
      </c>
      <c r="T101">
        <f t="shared" si="61"/>
        <v>1006.75</v>
      </c>
      <c r="U101">
        <f t="shared" si="62"/>
        <v>1006.75</v>
      </c>
      <c r="V101">
        <f t="shared" si="63"/>
        <v>1006.75</v>
      </c>
      <c r="W101">
        <f t="shared" si="64"/>
        <v>1006.75</v>
      </c>
      <c r="X101">
        <f t="shared" si="65"/>
        <v>1006.75</v>
      </c>
      <c r="Y101">
        <f t="shared" si="66"/>
        <v>80.78</v>
      </c>
      <c r="AA101">
        <v>0</v>
      </c>
      <c r="AB101">
        <f t="shared" si="73"/>
        <v>6.75</v>
      </c>
      <c r="AC101">
        <f t="shared" si="74"/>
        <v>6.75</v>
      </c>
      <c r="AD101">
        <f t="shared" si="75"/>
        <v>6.75</v>
      </c>
      <c r="AE101">
        <f t="shared" si="76"/>
        <v>6.75</v>
      </c>
      <c r="AF101">
        <f t="shared" si="77"/>
        <v>6.75</v>
      </c>
      <c r="AG101">
        <f t="shared" si="78"/>
        <v>4.78</v>
      </c>
      <c r="AJ101" t="str">
        <f>IF(ISNUMBER(VLOOKUP(A101,'Huntly A2B service oaout'!A:E,5,FALSE)), VLOOKUP(A101,'Huntly A2B service oaout'!A:E,5,FALSE), VLOOKUP(A101,'Huntly A2B service oaout'!A:E,2,FALSE))</f>
        <v xml:space="preserve"> N/A</v>
      </c>
      <c r="AK101" t="str">
        <f>IF(ISNUMBER(VLOOKUP(A101,'M for Moray - Buckie oaout'!A:E,5,FALSE)), VLOOKUP(A101,'M for Moray - Buckie oaout'!A:E,5,FALSE), VLOOKUP(A101,'M for Moray - Buckie oaout'!A:E,2,FALSE))</f>
        <v xml:space="preserve"> N/A</v>
      </c>
      <c r="AL101" t="str">
        <f>IF(ISNUMBER(VLOOKUP(A101,'M for Moray - Forres oaout'!A:E,5,FALSE)), VLOOKUP(A101,'M for Moray - Forres oaout'!A:E,5,FALSE), VLOOKUP(A101,'M for Moray - Forres oaout'!A:E,2,FALSE))</f>
        <v xml:space="preserve"> N/A</v>
      </c>
      <c r="AM101" t="str">
        <f>IF(ISNUMBER(VLOOKUP(A101,'M for Moray - Keith oaout'!A:E,5,FALSE)), VLOOKUP(A101,'M for Moray - Keith oaout'!A:E,5,FALSE), VLOOKUP(A101,'M for Moray - Keith oaout'!A:E,2,FALSE))</f>
        <v xml:space="preserve"> N/A</v>
      </c>
      <c r="AN101" t="str">
        <f>IF(ISNUMBER(VLOOKUP(A101,'M for Moray - Speyside oaout'!A:E,5,FALSE)), VLOOKUP(A101,'M for Moray - Speyside oaout'!A:E,5,FALSE), VLOOKUP(A101,'M for Moray - Speyside oaout'!A:E,2,FALSE))</f>
        <v xml:space="preserve"> N/A</v>
      </c>
      <c r="AO101" t="str">
        <f>IF(ISNUMBER(VLOOKUP(A101,'M for Moray - Elgin oaout'!A:E,5,FALSE)), VLOOKUP(A101,'M for Moray - Elgin oaout'!A:E,5,FALSE), VLOOKUP(A101,'M for Moray - Elgin oaout'!A:E,2,FALSE))</f>
        <v xml:space="preserve"> N/A</v>
      </c>
      <c r="AP101" t="str">
        <f>IF(ISNUMBER(VLOOKUP(A101,'Banffshire Partnership oaout'!A:E,5,FALSE)), VLOOKUP(A101,'Banffshire Partnership oaout'!A:E,5,FALSE), VLOOKUP(A101,'Banffshire Partnership oaout'!A:E,2,FALSE))</f>
        <v xml:space="preserve"> N/A</v>
      </c>
      <c r="AR101">
        <f>IF(ISNUMBER(VLOOKUP(A101,'Huntly A2B service oawut'!A:E,5,FALSE)), VLOOKUP(A101,'Huntly A2B service oawut'!A:E,5,FALSE), 1000)</f>
        <v>1000</v>
      </c>
      <c r="AS101">
        <f>IF(ISNUMBER(VLOOKUP(A101,'M for Moray - Buckie oawut'!A:E,5,FALSE)), VLOOKUP(A101,'M for Moray - Buckie oawut'!A:E,5,FALSE), 1000)</f>
        <v>1000</v>
      </c>
      <c r="AT101">
        <f>IF(ISNUMBER(VLOOKUP(A101,'M for Moray - Forres oawut'!A:E,5,FALSE)), VLOOKUP(A101,'M for Moray - Forres oawut'!A:E,5,FALSE), 1000)</f>
        <v>1000</v>
      </c>
      <c r="AU101">
        <f>IF(ISNUMBER(VLOOKUP(A101,'M for Moray - Keith oawut'!A:E,5,FALSE)), VLOOKUP(A101,'M for Moray - Keith oawut'!A:E,5,FALSE), 1000)</f>
        <v>1000</v>
      </c>
      <c r="AV101">
        <f>IF(ISNUMBER(VLOOKUP(A101,'M for Moray - Speyside oawut'!A:E,5,FALSE)), VLOOKUP(A101,'M for Moray - Speyside oawut'!A:E,5,FALSE), 1000)</f>
        <v>1000</v>
      </c>
      <c r="AW101">
        <f>IF(ISNUMBER(VLOOKUP(A101,'M for Moray - Elgin oawut'!A:E,5,FALSE)), VLOOKUP(A101,'M for Moray - Elgin oawut'!A:E,5,FALSE), 1000)</f>
        <v>1000</v>
      </c>
      <c r="AX101">
        <f>IF(ISNUMBER(VLOOKUP(A101,'Banffshire Partnership oawut'!A:E,5,FALSE)), VLOOKUP(A101,'Banffshire Partnership oawut'!A:E,5,FALSE), 1000)</f>
        <v>76</v>
      </c>
      <c r="AZ101">
        <f>IF(ISNUMBER(VLOOKUP(A101,'Huntly A2B service ot'!A:E,4,FALSE)), VLOOKUP(A101,'Huntly A2B service ot'!A:E,4,FALSE), 0)</f>
        <v>0</v>
      </c>
      <c r="BA101">
        <f>IF(ISNUMBER(VLOOKUP(A101,'M for Moray - Buckie ot'!A:E,4,FALSE)), VLOOKUP(A101,'M for Moray - Buckie ot'!A:E,4,FALSE), 0)</f>
        <v>0</v>
      </c>
      <c r="BB101">
        <f>IF(ISNUMBER(VLOOKUP(A101,'M for Moray - Forres ot'!A:E,4,FALSE)), VLOOKUP(A101,'M for Moray - Forres ot'!A:E,4,FALSE), 0)</f>
        <v>0</v>
      </c>
      <c r="BC101">
        <f>IF(ISNUMBER(VLOOKUP(A101,'M for Moray - Keith ot'!A:E,4,FALSE)), VLOOKUP(A101,'M for Moray - Keith ot'!A:E,4,FALSE), 0)</f>
        <v>0</v>
      </c>
      <c r="BD101">
        <f>IF(ISNUMBER(VLOOKUP(A101,'M for Moray - Speyside ot'!A:E,4,FALSE)), VLOOKUP(A101,'M for Moray - Speyside ot'!A:E,4,FALSE), 0)</f>
        <v>0</v>
      </c>
      <c r="BE101">
        <f>IF(ISNUMBER(VLOOKUP(A101,'M for Moray - Elgin ot'!A:E,4,FALSE)), VLOOKUP(A101,'M for Moray - Elgin ot'!A:E,4,FALSE), 0)</f>
        <v>0</v>
      </c>
      <c r="BF101">
        <f>IF(ISNUMBER(VLOOKUP(A101,'Banffshire Partnership ot'!A:E,4,FALSE)), VLOOKUP(A101,'Banffshire Partnership ot'!A:E,4,FALSE), 0)</f>
        <v>0</v>
      </c>
      <c r="BI101" t="str">
        <f>IF(ISNUMBER(VLOOKUP(A101,'Huntly A2B service oaout'!A:E,3,FALSE)), VLOOKUP(A101,'Huntly A2B service oaout'!A:E,3,FALSE), VLOOKUP(A101,'Huntly A2B service oaout'!A:E,2,FALSE))</f>
        <v xml:space="preserve"> N/A</v>
      </c>
      <c r="BJ101" t="str">
        <f>IF(ISNUMBER(VLOOKUP(A101,'M for Moray - Buckie oaout'!A:E,3,FALSE)), VLOOKUP(A101,'M for Moray - Buckie oaout'!A:E,3,FALSE), VLOOKUP(A101,'M for Moray - Buckie oaout'!A:E,2,FALSE))</f>
        <v xml:space="preserve"> N/A</v>
      </c>
      <c r="BK101" t="str">
        <f>IF(ISNUMBER(VLOOKUP(A101,'M for Moray - Forres oaout'!A:E,3,FALSE)), VLOOKUP(A101,'M for Moray - Forres oaout'!A:E,3,FALSE), VLOOKUP(A101,'M for Moray - Forres oaout'!A:E,2,FALSE))</f>
        <v xml:space="preserve"> N/A</v>
      </c>
      <c r="BL101" t="str">
        <f>IF(ISNUMBER(VLOOKUP(A101,'M for Moray - Keith oaout'!A:E,3,FALSE)), VLOOKUP(A101,'M for Moray - Keith oaout'!A:E,3,FALSE), VLOOKUP(A101,'M for Moray - Keith oaout'!A:E,2,FALSE))</f>
        <v xml:space="preserve"> N/A</v>
      </c>
      <c r="BM101" t="str">
        <f>IF(ISNUMBER(VLOOKUP(A101,'M for Moray - Speyside oaout'!A:E,3,FALSE)), VLOOKUP(A101,'M for Moray - Speyside oaout'!A:E,3,FALSE), VLOOKUP(A101,'M for Moray - Speyside oaout'!A:E,2,FALSE))</f>
        <v xml:space="preserve"> N/A</v>
      </c>
      <c r="BN101" t="str">
        <f>IF(ISNUMBER(VLOOKUP(A101,'M for Moray - Elgin oaout'!A:E,3,FALSE)), VLOOKUP(A101,'M for Moray - Elgin oaout'!A:E,3,FALSE), VLOOKUP(A101,'M for Moray - Elgin oaout'!A:E,2,FALSE))</f>
        <v xml:space="preserve"> N/A</v>
      </c>
      <c r="BO101" t="str">
        <f>IF(ISNUMBER(VLOOKUP(A101,'Banffshire Partnership oaout'!A:E,3,FALSE)), VLOOKUP(A101,'Banffshire Partnership oaout'!A:E,3,FALSE), VLOOKUP(A101,'Banffshire Partnership oaout'!A:E,2,FALSE))</f>
        <v xml:space="preserve"> N/A</v>
      </c>
      <c r="BQ101" t="str">
        <f>IF(ISNUMBER(VLOOKUP(A101,'Huntly A2B service oawut'!A:E,3,FALSE)), VLOOKUP(A101,'Huntly A2B service oawut'!A:E,3,FALSE), VLOOKUP(A101,'Huntly A2B service oawut'!A:E,2,FALSE))</f>
        <v xml:space="preserve"> N/A</v>
      </c>
      <c r="BR101" t="str">
        <f>IF(ISNUMBER(VLOOKUP(A101,'M for Moray - Buckie oawut'!A:E,3,FALSE)), VLOOKUP(A101,'M for Moray - Buckie oawut'!A:E,3,FALSE), VLOOKUP(A101,'M for Moray - Buckie oawut'!A:E,2,FALSE))</f>
        <v xml:space="preserve"> N/A</v>
      </c>
      <c r="BS101" t="str">
        <f>IF(ISNUMBER(VLOOKUP(A101,'M for Moray - Forres oawut'!A:E,3,FALSE)), VLOOKUP(A101,'M for Moray - Forres oawut'!A:E,3,FALSE), VLOOKUP(A101,'M for Moray - Forres oawut'!A:E,2,FALSE))</f>
        <v xml:space="preserve"> N/A</v>
      </c>
      <c r="BT101" t="str">
        <f>IF(ISNUMBER(VLOOKUP(A101,'M for Moray - Keith oawut'!A:E,3,FALSE)), VLOOKUP(A101,'M for Moray - Keith oawut'!A:E,3,FALSE), VLOOKUP(A101,'M for Moray - Keith oawut'!A:E,2,FALSE))</f>
        <v xml:space="preserve"> N/A</v>
      </c>
      <c r="BU101" t="str">
        <f>IF(ISNUMBER(VLOOKUP(A101,'M for Moray - Speyside oawut'!A:E,3,FALSE)), VLOOKUP(A101,'M for Moray - Speyside oawut'!A:E,3,FALSE), VLOOKUP(A101,'M for Moray - Speyside oawut'!A:E,2,FALSE))</f>
        <v xml:space="preserve"> N/A</v>
      </c>
      <c r="BV101" t="str">
        <f>IF(ISNUMBER(VLOOKUP(A101,'M for Moray - Elgin oawut'!A:E,3,FALSE)), VLOOKUP(A101,'M for Moray - Elgin oawut'!A:E,3,FALSE), VLOOKUP(A101,'M for Moray - Elgin oawut'!A:E,2,FALSE))</f>
        <v xml:space="preserve"> N/A</v>
      </c>
      <c r="BW101">
        <f>IF(ISNUMBER(VLOOKUP(A101,'Banffshire Partnership oawut'!A:E,3,FALSE)), VLOOKUP(A101,'Banffshire Partnership oawut'!A:E,3,FALSE), VLOOKUP(A101,'Banffshire Partnership oawut'!A:E,2,FALSE))</f>
        <v>31.6</v>
      </c>
      <c r="BZ101">
        <f>IF(ISNUMBER(VLOOKUP(A101,'Huntly A2B service ot'!A:E,3,FALSE)), VLOOKUP(A101,'Huntly A2B service ot'!A:E,3,FALSE), VLOOKUP(A101,'Huntly A2B service ot'!A:E,2,FALSE))</f>
        <v>0</v>
      </c>
      <c r="CA101">
        <f>IF(ISNUMBER(VLOOKUP(A101,'M for Moray - Buckie ot'!A:E,3,FALSE)), VLOOKUP(A101,'M for Moray - Buckie ot'!A:E,3,FALSE), VLOOKUP(A101,'M for Moray - Buckie ot'!A:E,2,FALSE))</f>
        <v>0</v>
      </c>
      <c r="CB101">
        <f>IF(ISNUMBER(VLOOKUP(A101,'M for Moray - Forres ot'!A:E,3,FALSE)), VLOOKUP(A101,'M for Moray - Forres ot'!A:E,3,FALSE), VLOOKUP(A101,'M for Moray - Forres ot'!A:E,2,FALSE))</f>
        <v>0</v>
      </c>
      <c r="CC101">
        <f>IF(ISNUMBER(VLOOKUP(A101,'M for Moray - Keith ot'!A:E,3,FALSE)), VLOOKUP(A101,'M for Moray - Keith ot'!A:E,3,FALSE), VLOOKUP(A101,'M for Moray - Keith ot'!A:E,2,FALSE))</f>
        <v>0</v>
      </c>
      <c r="CD101">
        <f>IF(ISNUMBER(VLOOKUP(A101,'M for Moray - Speyside ot'!A:E,3,FALSE)), VLOOKUP(A101,'M for Moray - Speyside ot'!A:E,3,FALSE), VLOOKUP(A101,'M for Moray - Speyside ot'!A:E,2,FALSE))</f>
        <v>0</v>
      </c>
      <c r="CE101">
        <f>IF(ISNUMBER(VLOOKUP(A101,'M for Moray - Elgin ot'!A:E,3,FALSE)), VLOOKUP(A101,'M for Moray - Elgin ot'!A:E,3,FALSE), VLOOKUP(A101,'M for Moray - Elgin ot'!A:E,2,FALSE))</f>
        <v>0</v>
      </c>
      <c r="CF101">
        <f>IF(ISNUMBER(VLOOKUP(A101,'Banffshire Partnership ot'!A:E,3,FALSE)), VLOOKUP(A101,'Banffshire Partnership ot'!A:E,3,FALSE), VLOOKUP(A101,'Banffshire Partnership ot'!A:E,2,FALSE))</f>
        <v>0</v>
      </c>
    </row>
    <row r="102" spans="1:84">
      <c r="A102" t="s">
        <v>360</v>
      </c>
      <c r="B102" t="str">
        <f t="shared" si="67"/>
        <v>Banffshire Partnership</v>
      </c>
      <c r="C102">
        <f t="shared" si="68"/>
        <v>4.62</v>
      </c>
      <c r="D102">
        <f t="shared" si="69"/>
        <v>76</v>
      </c>
      <c r="E102">
        <f t="shared" si="70"/>
        <v>0</v>
      </c>
      <c r="F102">
        <f t="shared" si="71"/>
        <v>31.4</v>
      </c>
      <c r="G102" s="18">
        <f t="shared" si="72"/>
        <v>0</v>
      </c>
      <c r="H102">
        <f t="shared" si="51"/>
        <v>0</v>
      </c>
      <c r="I102">
        <v>11.6</v>
      </c>
      <c r="J102">
        <f t="shared" si="52"/>
        <v>23.279999999999998</v>
      </c>
      <c r="K102">
        <f t="shared" si="53"/>
        <v>80.62</v>
      </c>
      <c r="L102">
        <f t="shared" si="54"/>
        <v>0</v>
      </c>
      <c r="M102">
        <f t="shared" si="55"/>
        <v>0</v>
      </c>
      <c r="N102">
        <f t="shared" si="56"/>
        <v>0</v>
      </c>
      <c r="O102">
        <f t="shared" si="57"/>
        <v>0</v>
      </c>
      <c r="P102">
        <f t="shared" si="58"/>
        <v>0</v>
      </c>
      <c r="Q102">
        <f t="shared" si="59"/>
        <v>0</v>
      </c>
      <c r="S102">
        <f t="shared" si="60"/>
        <v>1000</v>
      </c>
      <c r="T102">
        <f t="shared" si="61"/>
        <v>1006.35</v>
      </c>
      <c r="U102">
        <f t="shared" si="62"/>
        <v>1006.35</v>
      </c>
      <c r="V102">
        <f t="shared" si="63"/>
        <v>1006.35</v>
      </c>
      <c r="W102">
        <f t="shared" si="64"/>
        <v>1006.35</v>
      </c>
      <c r="X102">
        <f t="shared" si="65"/>
        <v>1006.35</v>
      </c>
      <c r="Y102">
        <f t="shared" si="66"/>
        <v>80.62</v>
      </c>
      <c r="AA102">
        <v>0</v>
      </c>
      <c r="AB102">
        <f t="shared" si="73"/>
        <v>6.35</v>
      </c>
      <c r="AC102">
        <f t="shared" si="74"/>
        <v>6.35</v>
      </c>
      <c r="AD102">
        <f t="shared" si="75"/>
        <v>6.35</v>
      </c>
      <c r="AE102">
        <f t="shared" si="76"/>
        <v>6.35</v>
      </c>
      <c r="AF102">
        <f t="shared" si="77"/>
        <v>6.35</v>
      </c>
      <c r="AG102">
        <f t="shared" si="78"/>
        <v>4.62</v>
      </c>
      <c r="AJ102" t="str">
        <f>IF(ISNUMBER(VLOOKUP(A102,'Huntly A2B service oaout'!A:E,5,FALSE)), VLOOKUP(A102,'Huntly A2B service oaout'!A:E,5,FALSE), VLOOKUP(A102,'Huntly A2B service oaout'!A:E,2,FALSE))</f>
        <v xml:space="preserve"> N/A</v>
      </c>
      <c r="AK102" t="str">
        <f>IF(ISNUMBER(VLOOKUP(A102,'M for Moray - Buckie oaout'!A:E,5,FALSE)), VLOOKUP(A102,'M for Moray - Buckie oaout'!A:E,5,FALSE), VLOOKUP(A102,'M for Moray - Buckie oaout'!A:E,2,FALSE))</f>
        <v xml:space="preserve"> N/A</v>
      </c>
      <c r="AL102" t="str">
        <f>IF(ISNUMBER(VLOOKUP(A102,'M for Moray - Forres oaout'!A:E,5,FALSE)), VLOOKUP(A102,'M for Moray - Forres oaout'!A:E,5,FALSE), VLOOKUP(A102,'M for Moray - Forres oaout'!A:E,2,FALSE))</f>
        <v xml:space="preserve"> N/A</v>
      </c>
      <c r="AM102" t="str">
        <f>IF(ISNUMBER(VLOOKUP(A102,'M for Moray - Keith oaout'!A:E,5,FALSE)), VLOOKUP(A102,'M for Moray - Keith oaout'!A:E,5,FALSE), VLOOKUP(A102,'M for Moray - Keith oaout'!A:E,2,FALSE))</f>
        <v xml:space="preserve"> N/A</v>
      </c>
      <c r="AN102" t="str">
        <f>IF(ISNUMBER(VLOOKUP(A102,'M for Moray - Speyside oaout'!A:E,5,FALSE)), VLOOKUP(A102,'M for Moray - Speyside oaout'!A:E,5,FALSE), VLOOKUP(A102,'M for Moray - Speyside oaout'!A:E,2,FALSE))</f>
        <v xml:space="preserve"> N/A</v>
      </c>
      <c r="AO102" t="str">
        <f>IF(ISNUMBER(VLOOKUP(A102,'M for Moray - Elgin oaout'!A:E,5,FALSE)), VLOOKUP(A102,'M for Moray - Elgin oaout'!A:E,5,FALSE), VLOOKUP(A102,'M for Moray - Elgin oaout'!A:E,2,FALSE))</f>
        <v xml:space="preserve"> N/A</v>
      </c>
      <c r="AP102" t="str">
        <f>IF(ISNUMBER(VLOOKUP(A102,'Banffshire Partnership oaout'!A:E,5,FALSE)), VLOOKUP(A102,'Banffshire Partnership oaout'!A:E,5,FALSE), VLOOKUP(A102,'Banffshire Partnership oaout'!A:E,2,FALSE))</f>
        <v xml:space="preserve"> N/A</v>
      </c>
      <c r="AR102">
        <f>IF(ISNUMBER(VLOOKUP(A102,'Huntly A2B service oawut'!A:E,5,FALSE)), VLOOKUP(A102,'Huntly A2B service oawut'!A:E,5,FALSE), 1000)</f>
        <v>1000</v>
      </c>
      <c r="AS102">
        <f>IF(ISNUMBER(VLOOKUP(A102,'M for Moray - Buckie oawut'!A:E,5,FALSE)), VLOOKUP(A102,'M for Moray - Buckie oawut'!A:E,5,FALSE), 1000)</f>
        <v>1000</v>
      </c>
      <c r="AT102">
        <f>IF(ISNUMBER(VLOOKUP(A102,'M for Moray - Forres oawut'!A:E,5,FALSE)), VLOOKUP(A102,'M for Moray - Forres oawut'!A:E,5,FALSE), 1000)</f>
        <v>1000</v>
      </c>
      <c r="AU102">
        <f>IF(ISNUMBER(VLOOKUP(A102,'M for Moray - Keith oawut'!A:E,5,FALSE)), VLOOKUP(A102,'M for Moray - Keith oawut'!A:E,5,FALSE), 1000)</f>
        <v>1000</v>
      </c>
      <c r="AV102">
        <f>IF(ISNUMBER(VLOOKUP(A102,'M for Moray - Speyside oawut'!A:E,5,FALSE)), VLOOKUP(A102,'M for Moray - Speyside oawut'!A:E,5,FALSE), 1000)</f>
        <v>1000</v>
      </c>
      <c r="AW102">
        <f>IF(ISNUMBER(VLOOKUP(A102,'M for Moray - Elgin oawut'!A:E,5,FALSE)), VLOOKUP(A102,'M for Moray - Elgin oawut'!A:E,5,FALSE), 1000)</f>
        <v>1000</v>
      </c>
      <c r="AX102">
        <f>IF(ISNUMBER(VLOOKUP(A102,'Banffshire Partnership oawut'!A:E,5,FALSE)), VLOOKUP(A102,'Banffshire Partnership oawut'!A:E,5,FALSE), 1000)</f>
        <v>76</v>
      </c>
      <c r="AZ102">
        <f>IF(ISNUMBER(VLOOKUP(A102,'Huntly A2B service ot'!A:E,4,FALSE)), VLOOKUP(A102,'Huntly A2B service ot'!A:E,4,FALSE), 0)</f>
        <v>0</v>
      </c>
      <c r="BA102">
        <f>IF(ISNUMBER(VLOOKUP(A102,'M for Moray - Buckie ot'!A:E,4,FALSE)), VLOOKUP(A102,'M for Moray - Buckie ot'!A:E,4,FALSE), 0)</f>
        <v>0</v>
      </c>
      <c r="BB102">
        <f>IF(ISNUMBER(VLOOKUP(A102,'M for Moray - Forres ot'!A:E,4,FALSE)), VLOOKUP(A102,'M for Moray - Forres ot'!A:E,4,FALSE), 0)</f>
        <v>0</v>
      </c>
      <c r="BC102">
        <f>IF(ISNUMBER(VLOOKUP(A102,'M for Moray - Keith ot'!A:E,4,FALSE)), VLOOKUP(A102,'M for Moray - Keith ot'!A:E,4,FALSE), 0)</f>
        <v>0</v>
      </c>
      <c r="BD102">
        <f>IF(ISNUMBER(VLOOKUP(A102,'M for Moray - Speyside ot'!A:E,4,FALSE)), VLOOKUP(A102,'M for Moray - Speyside ot'!A:E,4,FALSE), 0)</f>
        <v>0</v>
      </c>
      <c r="BE102">
        <f>IF(ISNUMBER(VLOOKUP(A102,'M for Moray - Elgin ot'!A:E,4,FALSE)), VLOOKUP(A102,'M for Moray - Elgin ot'!A:E,4,FALSE), 0)</f>
        <v>0</v>
      </c>
      <c r="BF102">
        <f>IF(ISNUMBER(VLOOKUP(A102,'Banffshire Partnership ot'!A:E,4,FALSE)), VLOOKUP(A102,'Banffshire Partnership ot'!A:E,4,FALSE), 0)</f>
        <v>0</v>
      </c>
      <c r="BI102" t="str">
        <f>IF(ISNUMBER(VLOOKUP(A102,'Huntly A2B service oaout'!A:E,3,FALSE)), VLOOKUP(A102,'Huntly A2B service oaout'!A:E,3,FALSE), VLOOKUP(A102,'Huntly A2B service oaout'!A:E,2,FALSE))</f>
        <v xml:space="preserve"> N/A</v>
      </c>
      <c r="BJ102" t="str">
        <f>IF(ISNUMBER(VLOOKUP(A102,'M for Moray - Buckie oaout'!A:E,3,FALSE)), VLOOKUP(A102,'M for Moray - Buckie oaout'!A:E,3,FALSE), VLOOKUP(A102,'M for Moray - Buckie oaout'!A:E,2,FALSE))</f>
        <v xml:space="preserve"> N/A</v>
      </c>
      <c r="BK102" t="str">
        <f>IF(ISNUMBER(VLOOKUP(A102,'M for Moray - Forres oaout'!A:E,3,FALSE)), VLOOKUP(A102,'M for Moray - Forres oaout'!A:E,3,FALSE), VLOOKUP(A102,'M for Moray - Forres oaout'!A:E,2,FALSE))</f>
        <v xml:space="preserve"> N/A</v>
      </c>
      <c r="BL102" t="str">
        <f>IF(ISNUMBER(VLOOKUP(A102,'M for Moray - Keith oaout'!A:E,3,FALSE)), VLOOKUP(A102,'M for Moray - Keith oaout'!A:E,3,FALSE), VLOOKUP(A102,'M for Moray - Keith oaout'!A:E,2,FALSE))</f>
        <v xml:space="preserve"> N/A</v>
      </c>
      <c r="BM102" t="str">
        <f>IF(ISNUMBER(VLOOKUP(A102,'M for Moray - Speyside oaout'!A:E,3,FALSE)), VLOOKUP(A102,'M for Moray - Speyside oaout'!A:E,3,FALSE), VLOOKUP(A102,'M for Moray - Speyside oaout'!A:E,2,FALSE))</f>
        <v xml:space="preserve"> N/A</v>
      </c>
      <c r="BN102" t="str">
        <f>IF(ISNUMBER(VLOOKUP(A102,'M for Moray - Elgin oaout'!A:E,3,FALSE)), VLOOKUP(A102,'M for Moray - Elgin oaout'!A:E,3,FALSE), VLOOKUP(A102,'M for Moray - Elgin oaout'!A:E,2,FALSE))</f>
        <v xml:space="preserve"> N/A</v>
      </c>
      <c r="BO102" t="str">
        <f>IF(ISNUMBER(VLOOKUP(A102,'Banffshire Partnership oaout'!A:E,3,FALSE)), VLOOKUP(A102,'Banffshire Partnership oaout'!A:E,3,FALSE), VLOOKUP(A102,'Banffshire Partnership oaout'!A:E,2,FALSE))</f>
        <v xml:space="preserve"> N/A</v>
      </c>
      <c r="BQ102" t="str">
        <f>IF(ISNUMBER(VLOOKUP(A102,'Huntly A2B service oawut'!A:E,3,FALSE)), VLOOKUP(A102,'Huntly A2B service oawut'!A:E,3,FALSE), VLOOKUP(A102,'Huntly A2B service oawut'!A:E,2,FALSE))</f>
        <v xml:space="preserve"> N/A</v>
      </c>
      <c r="BR102" t="str">
        <f>IF(ISNUMBER(VLOOKUP(A102,'M for Moray - Buckie oawut'!A:E,3,FALSE)), VLOOKUP(A102,'M for Moray - Buckie oawut'!A:E,3,FALSE), VLOOKUP(A102,'M for Moray - Buckie oawut'!A:E,2,FALSE))</f>
        <v xml:space="preserve"> N/A</v>
      </c>
      <c r="BS102" t="str">
        <f>IF(ISNUMBER(VLOOKUP(A102,'M for Moray - Forres oawut'!A:E,3,FALSE)), VLOOKUP(A102,'M for Moray - Forres oawut'!A:E,3,FALSE), VLOOKUP(A102,'M for Moray - Forres oawut'!A:E,2,FALSE))</f>
        <v xml:space="preserve"> N/A</v>
      </c>
      <c r="BT102" t="str">
        <f>IF(ISNUMBER(VLOOKUP(A102,'M for Moray - Keith oawut'!A:E,3,FALSE)), VLOOKUP(A102,'M for Moray - Keith oawut'!A:E,3,FALSE), VLOOKUP(A102,'M for Moray - Keith oawut'!A:E,2,FALSE))</f>
        <v xml:space="preserve"> N/A</v>
      </c>
      <c r="BU102" t="str">
        <f>IF(ISNUMBER(VLOOKUP(A102,'M for Moray - Speyside oawut'!A:E,3,FALSE)), VLOOKUP(A102,'M for Moray - Speyside oawut'!A:E,3,FALSE), VLOOKUP(A102,'M for Moray - Speyside oawut'!A:E,2,FALSE))</f>
        <v xml:space="preserve"> N/A</v>
      </c>
      <c r="BV102" t="str">
        <f>IF(ISNUMBER(VLOOKUP(A102,'M for Moray - Elgin oawut'!A:E,3,FALSE)), VLOOKUP(A102,'M for Moray - Elgin oawut'!A:E,3,FALSE), VLOOKUP(A102,'M for Moray - Elgin oawut'!A:E,2,FALSE))</f>
        <v xml:space="preserve"> N/A</v>
      </c>
      <c r="BW102">
        <f>IF(ISNUMBER(VLOOKUP(A102,'Banffshire Partnership oawut'!A:E,3,FALSE)), VLOOKUP(A102,'Banffshire Partnership oawut'!A:E,3,FALSE), VLOOKUP(A102,'Banffshire Partnership oawut'!A:E,2,FALSE))</f>
        <v>31.4</v>
      </c>
      <c r="BZ102">
        <f>IF(ISNUMBER(VLOOKUP(A102,'Huntly A2B service ot'!A:E,3,FALSE)), VLOOKUP(A102,'Huntly A2B service ot'!A:E,3,FALSE), VLOOKUP(A102,'Huntly A2B service ot'!A:E,2,FALSE))</f>
        <v>0</v>
      </c>
      <c r="CA102">
        <f>IF(ISNUMBER(VLOOKUP(A102,'M for Moray - Buckie ot'!A:E,3,FALSE)), VLOOKUP(A102,'M for Moray - Buckie ot'!A:E,3,FALSE), VLOOKUP(A102,'M for Moray - Buckie ot'!A:E,2,FALSE))</f>
        <v>0</v>
      </c>
      <c r="CB102">
        <f>IF(ISNUMBER(VLOOKUP(A102,'M for Moray - Forres ot'!A:E,3,FALSE)), VLOOKUP(A102,'M for Moray - Forres ot'!A:E,3,FALSE), VLOOKUP(A102,'M for Moray - Forres ot'!A:E,2,FALSE))</f>
        <v>0</v>
      </c>
      <c r="CC102">
        <f>IF(ISNUMBER(VLOOKUP(A102,'M for Moray - Keith ot'!A:E,3,FALSE)), VLOOKUP(A102,'M for Moray - Keith ot'!A:E,3,FALSE), VLOOKUP(A102,'M for Moray - Keith ot'!A:E,2,FALSE))</f>
        <v>0</v>
      </c>
      <c r="CD102">
        <f>IF(ISNUMBER(VLOOKUP(A102,'M for Moray - Speyside ot'!A:E,3,FALSE)), VLOOKUP(A102,'M for Moray - Speyside ot'!A:E,3,FALSE), VLOOKUP(A102,'M for Moray - Speyside ot'!A:E,2,FALSE))</f>
        <v>0</v>
      </c>
      <c r="CE102">
        <f>IF(ISNUMBER(VLOOKUP(A102,'M for Moray - Elgin ot'!A:E,3,FALSE)), VLOOKUP(A102,'M for Moray - Elgin ot'!A:E,3,FALSE), VLOOKUP(A102,'M for Moray - Elgin ot'!A:E,2,FALSE))</f>
        <v>0</v>
      </c>
      <c r="CF102">
        <f>IF(ISNUMBER(VLOOKUP(A102,'Banffshire Partnership ot'!A:E,3,FALSE)), VLOOKUP(A102,'Banffshire Partnership ot'!A:E,3,FALSE), VLOOKUP(A102,'Banffshire Partnership ot'!A:E,2,FALSE))</f>
        <v>0</v>
      </c>
    </row>
    <row r="103" spans="1:84">
      <c r="A103" t="s">
        <v>361</v>
      </c>
      <c r="B103" t="str">
        <f t="shared" si="67"/>
        <v>Banffshire Partnership</v>
      </c>
      <c r="C103">
        <f t="shared" si="68"/>
        <v>4.62</v>
      </c>
      <c r="D103">
        <f t="shared" si="69"/>
        <v>76</v>
      </c>
      <c r="E103">
        <f t="shared" si="70"/>
        <v>0</v>
      </c>
      <c r="F103">
        <f t="shared" si="71"/>
        <v>31.4</v>
      </c>
      <c r="G103" s="18">
        <f t="shared" si="72"/>
        <v>0</v>
      </c>
      <c r="H103">
        <f t="shared" si="51"/>
        <v>0</v>
      </c>
      <c r="I103">
        <v>11.6</v>
      </c>
      <c r="J103">
        <f t="shared" si="52"/>
        <v>23.279999999999998</v>
      </c>
      <c r="K103">
        <f t="shared" si="53"/>
        <v>80.62</v>
      </c>
      <c r="L103">
        <f t="shared" si="54"/>
        <v>0</v>
      </c>
      <c r="M103">
        <f t="shared" si="55"/>
        <v>0</v>
      </c>
      <c r="N103">
        <f t="shared" si="56"/>
        <v>0</v>
      </c>
      <c r="O103">
        <f t="shared" si="57"/>
        <v>0</v>
      </c>
      <c r="P103">
        <f t="shared" si="58"/>
        <v>0</v>
      </c>
      <c r="Q103">
        <f t="shared" si="59"/>
        <v>0</v>
      </c>
      <c r="S103">
        <f t="shared" si="60"/>
        <v>1000</v>
      </c>
      <c r="T103">
        <f t="shared" si="61"/>
        <v>1006.35</v>
      </c>
      <c r="U103">
        <f t="shared" si="62"/>
        <v>1006.35</v>
      </c>
      <c r="V103">
        <f t="shared" si="63"/>
        <v>1006.35</v>
      </c>
      <c r="W103">
        <f t="shared" si="64"/>
        <v>1006.35</v>
      </c>
      <c r="X103">
        <f t="shared" si="65"/>
        <v>1006.35</v>
      </c>
      <c r="Y103">
        <f t="shared" si="66"/>
        <v>80.62</v>
      </c>
      <c r="AA103">
        <v>0</v>
      </c>
      <c r="AB103">
        <f t="shared" si="73"/>
        <v>6.35</v>
      </c>
      <c r="AC103">
        <f t="shared" si="74"/>
        <v>6.35</v>
      </c>
      <c r="AD103">
        <f t="shared" si="75"/>
        <v>6.35</v>
      </c>
      <c r="AE103">
        <f t="shared" si="76"/>
        <v>6.35</v>
      </c>
      <c r="AF103">
        <f t="shared" si="77"/>
        <v>6.35</v>
      </c>
      <c r="AG103">
        <f t="shared" si="78"/>
        <v>4.62</v>
      </c>
      <c r="AJ103" t="str">
        <f>IF(ISNUMBER(VLOOKUP(A103,'Huntly A2B service oaout'!A:E,5,FALSE)), VLOOKUP(A103,'Huntly A2B service oaout'!A:E,5,FALSE), VLOOKUP(A103,'Huntly A2B service oaout'!A:E,2,FALSE))</f>
        <v xml:space="preserve"> N/A</v>
      </c>
      <c r="AK103" t="str">
        <f>IF(ISNUMBER(VLOOKUP(A103,'M for Moray - Buckie oaout'!A:E,5,FALSE)), VLOOKUP(A103,'M for Moray - Buckie oaout'!A:E,5,FALSE), VLOOKUP(A103,'M for Moray - Buckie oaout'!A:E,2,FALSE))</f>
        <v xml:space="preserve"> N/A</v>
      </c>
      <c r="AL103" t="str">
        <f>IF(ISNUMBER(VLOOKUP(A103,'M for Moray - Forres oaout'!A:E,5,FALSE)), VLOOKUP(A103,'M for Moray - Forres oaout'!A:E,5,FALSE), VLOOKUP(A103,'M for Moray - Forres oaout'!A:E,2,FALSE))</f>
        <v xml:space="preserve"> N/A</v>
      </c>
      <c r="AM103" t="str">
        <f>IF(ISNUMBER(VLOOKUP(A103,'M for Moray - Keith oaout'!A:E,5,FALSE)), VLOOKUP(A103,'M for Moray - Keith oaout'!A:E,5,FALSE), VLOOKUP(A103,'M for Moray - Keith oaout'!A:E,2,FALSE))</f>
        <v xml:space="preserve"> N/A</v>
      </c>
      <c r="AN103" t="str">
        <f>IF(ISNUMBER(VLOOKUP(A103,'M for Moray - Speyside oaout'!A:E,5,FALSE)), VLOOKUP(A103,'M for Moray - Speyside oaout'!A:E,5,FALSE), VLOOKUP(A103,'M for Moray - Speyside oaout'!A:E,2,FALSE))</f>
        <v xml:space="preserve"> N/A</v>
      </c>
      <c r="AO103" t="str">
        <f>IF(ISNUMBER(VLOOKUP(A103,'M for Moray - Elgin oaout'!A:E,5,FALSE)), VLOOKUP(A103,'M for Moray - Elgin oaout'!A:E,5,FALSE), VLOOKUP(A103,'M for Moray - Elgin oaout'!A:E,2,FALSE))</f>
        <v xml:space="preserve"> N/A</v>
      </c>
      <c r="AP103" t="str">
        <f>IF(ISNUMBER(VLOOKUP(A103,'Banffshire Partnership oaout'!A:E,5,FALSE)), VLOOKUP(A103,'Banffshire Partnership oaout'!A:E,5,FALSE), VLOOKUP(A103,'Banffshire Partnership oaout'!A:E,2,FALSE))</f>
        <v xml:space="preserve"> N/A</v>
      </c>
      <c r="AR103">
        <f>IF(ISNUMBER(VLOOKUP(A103,'Huntly A2B service oawut'!A:E,5,FALSE)), VLOOKUP(A103,'Huntly A2B service oawut'!A:E,5,FALSE), 1000)</f>
        <v>1000</v>
      </c>
      <c r="AS103">
        <f>IF(ISNUMBER(VLOOKUP(A103,'M for Moray - Buckie oawut'!A:E,5,FALSE)), VLOOKUP(A103,'M for Moray - Buckie oawut'!A:E,5,FALSE), 1000)</f>
        <v>1000</v>
      </c>
      <c r="AT103">
        <f>IF(ISNUMBER(VLOOKUP(A103,'M for Moray - Forres oawut'!A:E,5,FALSE)), VLOOKUP(A103,'M for Moray - Forres oawut'!A:E,5,FALSE), 1000)</f>
        <v>1000</v>
      </c>
      <c r="AU103">
        <f>IF(ISNUMBER(VLOOKUP(A103,'M for Moray - Keith oawut'!A:E,5,FALSE)), VLOOKUP(A103,'M for Moray - Keith oawut'!A:E,5,FALSE), 1000)</f>
        <v>1000</v>
      </c>
      <c r="AV103">
        <f>IF(ISNUMBER(VLOOKUP(A103,'M for Moray - Speyside oawut'!A:E,5,FALSE)), VLOOKUP(A103,'M for Moray - Speyside oawut'!A:E,5,FALSE), 1000)</f>
        <v>1000</v>
      </c>
      <c r="AW103">
        <f>IF(ISNUMBER(VLOOKUP(A103,'M for Moray - Elgin oawut'!A:E,5,FALSE)), VLOOKUP(A103,'M for Moray - Elgin oawut'!A:E,5,FALSE), 1000)</f>
        <v>1000</v>
      </c>
      <c r="AX103">
        <f>IF(ISNUMBER(VLOOKUP(A103,'Banffshire Partnership oawut'!A:E,5,FALSE)), VLOOKUP(A103,'Banffshire Partnership oawut'!A:E,5,FALSE), 1000)</f>
        <v>76</v>
      </c>
      <c r="AZ103">
        <f>IF(ISNUMBER(VLOOKUP(A103,'Huntly A2B service ot'!A:E,4,FALSE)), VLOOKUP(A103,'Huntly A2B service ot'!A:E,4,FALSE), 0)</f>
        <v>0</v>
      </c>
      <c r="BA103">
        <f>IF(ISNUMBER(VLOOKUP(A103,'M for Moray - Buckie ot'!A:E,4,FALSE)), VLOOKUP(A103,'M for Moray - Buckie ot'!A:E,4,FALSE), 0)</f>
        <v>0</v>
      </c>
      <c r="BB103">
        <f>IF(ISNUMBER(VLOOKUP(A103,'M for Moray - Forres ot'!A:E,4,FALSE)), VLOOKUP(A103,'M for Moray - Forres ot'!A:E,4,FALSE), 0)</f>
        <v>0</v>
      </c>
      <c r="BC103">
        <f>IF(ISNUMBER(VLOOKUP(A103,'M for Moray - Keith ot'!A:E,4,FALSE)), VLOOKUP(A103,'M for Moray - Keith ot'!A:E,4,FALSE), 0)</f>
        <v>0</v>
      </c>
      <c r="BD103">
        <f>IF(ISNUMBER(VLOOKUP(A103,'M for Moray - Speyside ot'!A:E,4,FALSE)), VLOOKUP(A103,'M for Moray - Speyside ot'!A:E,4,FALSE), 0)</f>
        <v>0</v>
      </c>
      <c r="BE103">
        <f>IF(ISNUMBER(VLOOKUP(A103,'M for Moray - Elgin ot'!A:E,4,FALSE)), VLOOKUP(A103,'M for Moray - Elgin ot'!A:E,4,FALSE), 0)</f>
        <v>0</v>
      </c>
      <c r="BF103">
        <f>IF(ISNUMBER(VLOOKUP(A103,'Banffshire Partnership ot'!A:E,4,FALSE)), VLOOKUP(A103,'Banffshire Partnership ot'!A:E,4,FALSE), 0)</f>
        <v>0</v>
      </c>
      <c r="BI103" t="str">
        <f>IF(ISNUMBER(VLOOKUP(A103,'Huntly A2B service oaout'!A:E,3,FALSE)), VLOOKUP(A103,'Huntly A2B service oaout'!A:E,3,FALSE), VLOOKUP(A103,'Huntly A2B service oaout'!A:E,2,FALSE))</f>
        <v xml:space="preserve"> N/A</v>
      </c>
      <c r="BJ103" t="str">
        <f>IF(ISNUMBER(VLOOKUP(A103,'M for Moray - Buckie oaout'!A:E,3,FALSE)), VLOOKUP(A103,'M for Moray - Buckie oaout'!A:E,3,FALSE), VLOOKUP(A103,'M for Moray - Buckie oaout'!A:E,2,FALSE))</f>
        <v xml:space="preserve"> N/A</v>
      </c>
      <c r="BK103" t="str">
        <f>IF(ISNUMBER(VLOOKUP(A103,'M for Moray - Forres oaout'!A:E,3,FALSE)), VLOOKUP(A103,'M for Moray - Forres oaout'!A:E,3,FALSE), VLOOKUP(A103,'M for Moray - Forres oaout'!A:E,2,FALSE))</f>
        <v xml:space="preserve"> N/A</v>
      </c>
      <c r="BL103" t="str">
        <f>IF(ISNUMBER(VLOOKUP(A103,'M for Moray - Keith oaout'!A:E,3,FALSE)), VLOOKUP(A103,'M for Moray - Keith oaout'!A:E,3,FALSE), VLOOKUP(A103,'M for Moray - Keith oaout'!A:E,2,FALSE))</f>
        <v xml:space="preserve"> N/A</v>
      </c>
      <c r="BM103" t="str">
        <f>IF(ISNUMBER(VLOOKUP(A103,'M for Moray - Speyside oaout'!A:E,3,FALSE)), VLOOKUP(A103,'M for Moray - Speyside oaout'!A:E,3,FALSE), VLOOKUP(A103,'M for Moray - Speyside oaout'!A:E,2,FALSE))</f>
        <v xml:space="preserve"> N/A</v>
      </c>
      <c r="BN103" t="str">
        <f>IF(ISNUMBER(VLOOKUP(A103,'M for Moray - Elgin oaout'!A:E,3,FALSE)), VLOOKUP(A103,'M for Moray - Elgin oaout'!A:E,3,FALSE), VLOOKUP(A103,'M for Moray - Elgin oaout'!A:E,2,FALSE))</f>
        <v xml:space="preserve"> N/A</v>
      </c>
      <c r="BO103" t="str">
        <f>IF(ISNUMBER(VLOOKUP(A103,'Banffshire Partnership oaout'!A:E,3,FALSE)), VLOOKUP(A103,'Banffshire Partnership oaout'!A:E,3,FALSE), VLOOKUP(A103,'Banffshire Partnership oaout'!A:E,2,FALSE))</f>
        <v xml:space="preserve"> N/A</v>
      </c>
      <c r="BQ103" t="str">
        <f>IF(ISNUMBER(VLOOKUP(A103,'Huntly A2B service oawut'!A:E,3,FALSE)), VLOOKUP(A103,'Huntly A2B service oawut'!A:E,3,FALSE), VLOOKUP(A103,'Huntly A2B service oawut'!A:E,2,FALSE))</f>
        <v xml:space="preserve"> N/A</v>
      </c>
      <c r="BR103" t="str">
        <f>IF(ISNUMBER(VLOOKUP(A103,'M for Moray - Buckie oawut'!A:E,3,FALSE)), VLOOKUP(A103,'M for Moray - Buckie oawut'!A:E,3,FALSE), VLOOKUP(A103,'M for Moray - Buckie oawut'!A:E,2,FALSE))</f>
        <v xml:space="preserve"> N/A</v>
      </c>
      <c r="BS103" t="str">
        <f>IF(ISNUMBER(VLOOKUP(A103,'M for Moray - Forres oawut'!A:E,3,FALSE)), VLOOKUP(A103,'M for Moray - Forres oawut'!A:E,3,FALSE), VLOOKUP(A103,'M for Moray - Forres oawut'!A:E,2,FALSE))</f>
        <v xml:space="preserve"> N/A</v>
      </c>
      <c r="BT103" t="str">
        <f>IF(ISNUMBER(VLOOKUP(A103,'M for Moray - Keith oawut'!A:E,3,FALSE)), VLOOKUP(A103,'M for Moray - Keith oawut'!A:E,3,FALSE), VLOOKUP(A103,'M for Moray - Keith oawut'!A:E,2,FALSE))</f>
        <v xml:space="preserve"> N/A</v>
      </c>
      <c r="BU103" t="str">
        <f>IF(ISNUMBER(VLOOKUP(A103,'M for Moray - Speyside oawut'!A:E,3,FALSE)), VLOOKUP(A103,'M for Moray - Speyside oawut'!A:E,3,FALSE), VLOOKUP(A103,'M for Moray - Speyside oawut'!A:E,2,FALSE))</f>
        <v xml:space="preserve"> N/A</v>
      </c>
      <c r="BV103" t="str">
        <f>IF(ISNUMBER(VLOOKUP(A103,'M for Moray - Elgin oawut'!A:E,3,FALSE)), VLOOKUP(A103,'M for Moray - Elgin oawut'!A:E,3,FALSE), VLOOKUP(A103,'M for Moray - Elgin oawut'!A:E,2,FALSE))</f>
        <v xml:space="preserve"> N/A</v>
      </c>
      <c r="BW103">
        <f>IF(ISNUMBER(VLOOKUP(A103,'Banffshire Partnership oawut'!A:E,3,FALSE)), VLOOKUP(A103,'Banffshire Partnership oawut'!A:E,3,FALSE), VLOOKUP(A103,'Banffshire Partnership oawut'!A:E,2,FALSE))</f>
        <v>31.4</v>
      </c>
      <c r="BZ103">
        <f>IF(ISNUMBER(VLOOKUP(A103,'Huntly A2B service ot'!A:E,3,FALSE)), VLOOKUP(A103,'Huntly A2B service ot'!A:E,3,FALSE), VLOOKUP(A103,'Huntly A2B service ot'!A:E,2,FALSE))</f>
        <v>0</v>
      </c>
      <c r="CA103">
        <f>IF(ISNUMBER(VLOOKUP(A103,'M for Moray - Buckie ot'!A:E,3,FALSE)), VLOOKUP(A103,'M for Moray - Buckie ot'!A:E,3,FALSE), VLOOKUP(A103,'M for Moray - Buckie ot'!A:E,2,FALSE))</f>
        <v>0</v>
      </c>
      <c r="CB103">
        <f>IF(ISNUMBER(VLOOKUP(A103,'M for Moray - Forres ot'!A:E,3,FALSE)), VLOOKUP(A103,'M for Moray - Forres ot'!A:E,3,FALSE), VLOOKUP(A103,'M for Moray - Forres ot'!A:E,2,FALSE))</f>
        <v>0</v>
      </c>
      <c r="CC103">
        <f>IF(ISNUMBER(VLOOKUP(A103,'M for Moray - Keith ot'!A:E,3,FALSE)), VLOOKUP(A103,'M for Moray - Keith ot'!A:E,3,FALSE), VLOOKUP(A103,'M for Moray - Keith ot'!A:E,2,FALSE))</f>
        <v>0</v>
      </c>
      <c r="CD103">
        <f>IF(ISNUMBER(VLOOKUP(A103,'M for Moray - Speyside ot'!A:E,3,FALSE)), VLOOKUP(A103,'M for Moray - Speyside ot'!A:E,3,FALSE), VLOOKUP(A103,'M for Moray - Speyside ot'!A:E,2,FALSE))</f>
        <v>0</v>
      </c>
      <c r="CE103">
        <f>IF(ISNUMBER(VLOOKUP(A103,'M for Moray - Elgin ot'!A:E,3,FALSE)), VLOOKUP(A103,'M for Moray - Elgin ot'!A:E,3,FALSE), VLOOKUP(A103,'M for Moray - Elgin ot'!A:E,2,FALSE))</f>
        <v>0</v>
      </c>
      <c r="CF103">
        <f>IF(ISNUMBER(VLOOKUP(A103,'Banffshire Partnership ot'!A:E,3,FALSE)), VLOOKUP(A103,'Banffshire Partnership ot'!A:E,3,FALSE), VLOOKUP(A103,'Banffshire Partnership ot'!A:E,2,FALSE))</f>
        <v>0</v>
      </c>
    </row>
    <row r="104" spans="1:84">
      <c r="A104" t="s">
        <v>362</v>
      </c>
      <c r="B104" t="str">
        <f t="shared" si="67"/>
        <v>Banffshire Partnership</v>
      </c>
      <c r="C104">
        <f t="shared" si="68"/>
        <v>4.72</v>
      </c>
      <c r="D104">
        <f t="shared" si="69"/>
        <v>76</v>
      </c>
      <c r="E104">
        <f t="shared" si="70"/>
        <v>0</v>
      </c>
      <c r="F104">
        <f t="shared" si="71"/>
        <v>31.3</v>
      </c>
      <c r="G104" s="18">
        <f t="shared" si="72"/>
        <v>0</v>
      </c>
      <c r="H104">
        <f t="shared" si="51"/>
        <v>0</v>
      </c>
      <c r="I104">
        <v>12.1</v>
      </c>
      <c r="J104">
        <f t="shared" si="52"/>
        <v>24.18</v>
      </c>
      <c r="K104">
        <f t="shared" si="53"/>
        <v>80.72</v>
      </c>
      <c r="L104">
        <f t="shared" si="54"/>
        <v>0</v>
      </c>
      <c r="M104">
        <f t="shared" si="55"/>
        <v>0</v>
      </c>
      <c r="N104">
        <f t="shared" si="56"/>
        <v>0</v>
      </c>
      <c r="O104">
        <f t="shared" si="57"/>
        <v>0</v>
      </c>
      <c r="P104">
        <f t="shared" si="58"/>
        <v>0</v>
      </c>
      <c r="Q104">
        <f t="shared" si="59"/>
        <v>0</v>
      </c>
      <c r="S104">
        <f t="shared" si="60"/>
        <v>1000</v>
      </c>
      <c r="T104">
        <f t="shared" si="61"/>
        <v>1006.6</v>
      </c>
      <c r="U104">
        <f t="shared" si="62"/>
        <v>1006.6</v>
      </c>
      <c r="V104">
        <f t="shared" si="63"/>
        <v>1006.6</v>
      </c>
      <c r="W104">
        <f t="shared" si="64"/>
        <v>1006.6</v>
      </c>
      <c r="X104">
        <f t="shared" si="65"/>
        <v>1006.6</v>
      </c>
      <c r="Y104">
        <f t="shared" si="66"/>
        <v>80.72</v>
      </c>
      <c r="AA104">
        <v>0</v>
      </c>
      <c r="AB104">
        <f t="shared" si="73"/>
        <v>6.6</v>
      </c>
      <c r="AC104">
        <f t="shared" si="74"/>
        <v>6.6</v>
      </c>
      <c r="AD104">
        <f t="shared" si="75"/>
        <v>6.6</v>
      </c>
      <c r="AE104">
        <f t="shared" si="76"/>
        <v>6.6</v>
      </c>
      <c r="AF104">
        <f t="shared" si="77"/>
        <v>6.6</v>
      </c>
      <c r="AG104">
        <f t="shared" si="78"/>
        <v>4.72</v>
      </c>
      <c r="AJ104" t="str">
        <f>IF(ISNUMBER(VLOOKUP(A104,'Huntly A2B service oaout'!A:E,5,FALSE)), VLOOKUP(A104,'Huntly A2B service oaout'!A:E,5,FALSE), VLOOKUP(A104,'Huntly A2B service oaout'!A:E,2,FALSE))</f>
        <v xml:space="preserve"> N/A</v>
      </c>
      <c r="AK104" t="str">
        <f>IF(ISNUMBER(VLOOKUP(A104,'M for Moray - Buckie oaout'!A:E,5,FALSE)), VLOOKUP(A104,'M for Moray - Buckie oaout'!A:E,5,FALSE), VLOOKUP(A104,'M for Moray - Buckie oaout'!A:E,2,FALSE))</f>
        <v xml:space="preserve"> N/A</v>
      </c>
      <c r="AL104" t="str">
        <f>IF(ISNUMBER(VLOOKUP(A104,'M for Moray - Forres oaout'!A:E,5,FALSE)), VLOOKUP(A104,'M for Moray - Forres oaout'!A:E,5,FALSE), VLOOKUP(A104,'M for Moray - Forres oaout'!A:E,2,FALSE))</f>
        <v xml:space="preserve"> N/A</v>
      </c>
      <c r="AM104" t="str">
        <f>IF(ISNUMBER(VLOOKUP(A104,'M for Moray - Keith oaout'!A:E,5,FALSE)), VLOOKUP(A104,'M for Moray - Keith oaout'!A:E,5,FALSE), VLOOKUP(A104,'M for Moray - Keith oaout'!A:E,2,FALSE))</f>
        <v xml:space="preserve"> N/A</v>
      </c>
      <c r="AN104" t="str">
        <f>IF(ISNUMBER(VLOOKUP(A104,'M for Moray - Speyside oaout'!A:E,5,FALSE)), VLOOKUP(A104,'M for Moray - Speyside oaout'!A:E,5,FALSE), VLOOKUP(A104,'M for Moray - Speyside oaout'!A:E,2,FALSE))</f>
        <v xml:space="preserve"> N/A</v>
      </c>
      <c r="AO104" t="str">
        <f>IF(ISNUMBER(VLOOKUP(A104,'M for Moray - Elgin oaout'!A:E,5,FALSE)), VLOOKUP(A104,'M for Moray - Elgin oaout'!A:E,5,FALSE), VLOOKUP(A104,'M for Moray - Elgin oaout'!A:E,2,FALSE))</f>
        <v xml:space="preserve"> N/A</v>
      </c>
      <c r="AP104" t="str">
        <f>IF(ISNUMBER(VLOOKUP(A104,'Banffshire Partnership oaout'!A:E,5,FALSE)), VLOOKUP(A104,'Banffshire Partnership oaout'!A:E,5,FALSE), VLOOKUP(A104,'Banffshire Partnership oaout'!A:E,2,FALSE))</f>
        <v xml:space="preserve"> N/A</v>
      </c>
      <c r="AR104">
        <f>IF(ISNUMBER(VLOOKUP(A104,'Huntly A2B service oawut'!A:E,5,FALSE)), VLOOKUP(A104,'Huntly A2B service oawut'!A:E,5,FALSE), 1000)</f>
        <v>1000</v>
      </c>
      <c r="AS104">
        <f>IF(ISNUMBER(VLOOKUP(A104,'M for Moray - Buckie oawut'!A:E,5,FALSE)), VLOOKUP(A104,'M for Moray - Buckie oawut'!A:E,5,FALSE), 1000)</f>
        <v>1000</v>
      </c>
      <c r="AT104">
        <f>IF(ISNUMBER(VLOOKUP(A104,'M for Moray - Forres oawut'!A:E,5,FALSE)), VLOOKUP(A104,'M for Moray - Forres oawut'!A:E,5,FALSE), 1000)</f>
        <v>1000</v>
      </c>
      <c r="AU104">
        <f>IF(ISNUMBER(VLOOKUP(A104,'M for Moray - Keith oawut'!A:E,5,FALSE)), VLOOKUP(A104,'M for Moray - Keith oawut'!A:E,5,FALSE), 1000)</f>
        <v>1000</v>
      </c>
      <c r="AV104">
        <f>IF(ISNUMBER(VLOOKUP(A104,'M for Moray - Speyside oawut'!A:E,5,FALSE)), VLOOKUP(A104,'M for Moray - Speyside oawut'!A:E,5,FALSE), 1000)</f>
        <v>1000</v>
      </c>
      <c r="AW104">
        <f>IF(ISNUMBER(VLOOKUP(A104,'M for Moray - Elgin oawut'!A:E,5,FALSE)), VLOOKUP(A104,'M for Moray - Elgin oawut'!A:E,5,FALSE), 1000)</f>
        <v>1000</v>
      </c>
      <c r="AX104">
        <f>IF(ISNUMBER(VLOOKUP(A104,'Banffshire Partnership oawut'!A:E,5,FALSE)), VLOOKUP(A104,'Banffshire Partnership oawut'!A:E,5,FALSE), 1000)</f>
        <v>76</v>
      </c>
      <c r="AZ104">
        <f>IF(ISNUMBER(VLOOKUP(A104,'Huntly A2B service ot'!A:E,4,FALSE)), VLOOKUP(A104,'Huntly A2B service ot'!A:E,4,FALSE), 0)</f>
        <v>0</v>
      </c>
      <c r="BA104">
        <f>IF(ISNUMBER(VLOOKUP(A104,'M for Moray - Buckie ot'!A:E,4,FALSE)), VLOOKUP(A104,'M for Moray - Buckie ot'!A:E,4,FALSE), 0)</f>
        <v>0</v>
      </c>
      <c r="BB104">
        <f>IF(ISNUMBER(VLOOKUP(A104,'M for Moray - Forres ot'!A:E,4,FALSE)), VLOOKUP(A104,'M for Moray - Forres ot'!A:E,4,FALSE), 0)</f>
        <v>0</v>
      </c>
      <c r="BC104">
        <f>IF(ISNUMBER(VLOOKUP(A104,'M for Moray - Keith ot'!A:E,4,FALSE)), VLOOKUP(A104,'M for Moray - Keith ot'!A:E,4,FALSE), 0)</f>
        <v>0</v>
      </c>
      <c r="BD104">
        <f>IF(ISNUMBER(VLOOKUP(A104,'M for Moray - Speyside ot'!A:E,4,FALSE)), VLOOKUP(A104,'M for Moray - Speyside ot'!A:E,4,FALSE), 0)</f>
        <v>0</v>
      </c>
      <c r="BE104">
        <f>IF(ISNUMBER(VLOOKUP(A104,'M for Moray - Elgin ot'!A:E,4,FALSE)), VLOOKUP(A104,'M for Moray - Elgin ot'!A:E,4,FALSE), 0)</f>
        <v>0</v>
      </c>
      <c r="BF104">
        <f>IF(ISNUMBER(VLOOKUP(A104,'Banffshire Partnership ot'!A:E,4,FALSE)), VLOOKUP(A104,'Banffshire Partnership ot'!A:E,4,FALSE), 0)</f>
        <v>0</v>
      </c>
      <c r="BI104" t="str">
        <f>IF(ISNUMBER(VLOOKUP(A104,'Huntly A2B service oaout'!A:E,3,FALSE)), VLOOKUP(A104,'Huntly A2B service oaout'!A:E,3,FALSE), VLOOKUP(A104,'Huntly A2B service oaout'!A:E,2,FALSE))</f>
        <v xml:space="preserve"> N/A</v>
      </c>
      <c r="BJ104" t="str">
        <f>IF(ISNUMBER(VLOOKUP(A104,'M for Moray - Buckie oaout'!A:E,3,FALSE)), VLOOKUP(A104,'M for Moray - Buckie oaout'!A:E,3,FALSE), VLOOKUP(A104,'M for Moray - Buckie oaout'!A:E,2,FALSE))</f>
        <v xml:space="preserve"> N/A</v>
      </c>
      <c r="BK104" t="str">
        <f>IF(ISNUMBER(VLOOKUP(A104,'M for Moray - Forres oaout'!A:E,3,FALSE)), VLOOKUP(A104,'M for Moray - Forres oaout'!A:E,3,FALSE), VLOOKUP(A104,'M for Moray - Forres oaout'!A:E,2,FALSE))</f>
        <v xml:space="preserve"> N/A</v>
      </c>
      <c r="BL104" t="str">
        <f>IF(ISNUMBER(VLOOKUP(A104,'M for Moray - Keith oaout'!A:E,3,FALSE)), VLOOKUP(A104,'M for Moray - Keith oaout'!A:E,3,FALSE), VLOOKUP(A104,'M for Moray - Keith oaout'!A:E,2,FALSE))</f>
        <v xml:space="preserve"> N/A</v>
      </c>
      <c r="BM104" t="str">
        <f>IF(ISNUMBER(VLOOKUP(A104,'M for Moray - Speyside oaout'!A:E,3,FALSE)), VLOOKUP(A104,'M for Moray - Speyside oaout'!A:E,3,FALSE), VLOOKUP(A104,'M for Moray - Speyside oaout'!A:E,2,FALSE))</f>
        <v xml:space="preserve"> N/A</v>
      </c>
      <c r="BN104" t="str">
        <f>IF(ISNUMBER(VLOOKUP(A104,'M for Moray - Elgin oaout'!A:E,3,FALSE)), VLOOKUP(A104,'M for Moray - Elgin oaout'!A:E,3,FALSE), VLOOKUP(A104,'M for Moray - Elgin oaout'!A:E,2,FALSE))</f>
        <v xml:space="preserve"> N/A</v>
      </c>
      <c r="BO104" t="str">
        <f>IF(ISNUMBER(VLOOKUP(A104,'Banffshire Partnership oaout'!A:E,3,FALSE)), VLOOKUP(A104,'Banffshire Partnership oaout'!A:E,3,FALSE), VLOOKUP(A104,'Banffshire Partnership oaout'!A:E,2,FALSE))</f>
        <v xml:space="preserve"> N/A</v>
      </c>
      <c r="BQ104" t="str">
        <f>IF(ISNUMBER(VLOOKUP(A104,'Huntly A2B service oawut'!A:E,3,FALSE)), VLOOKUP(A104,'Huntly A2B service oawut'!A:E,3,FALSE), VLOOKUP(A104,'Huntly A2B service oawut'!A:E,2,FALSE))</f>
        <v xml:space="preserve"> N/A</v>
      </c>
      <c r="BR104" t="str">
        <f>IF(ISNUMBER(VLOOKUP(A104,'M for Moray - Buckie oawut'!A:E,3,FALSE)), VLOOKUP(A104,'M for Moray - Buckie oawut'!A:E,3,FALSE), VLOOKUP(A104,'M for Moray - Buckie oawut'!A:E,2,FALSE))</f>
        <v xml:space="preserve"> N/A</v>
      </c>
      <c r="BS104" t="str">
        <f>IF(ISNUMBER(VLOOKUP(A104,'M for Moray - Forres oawut'!A:E,3,FALSE)), VLOOKUP(A104,'M for Moray - Forres oawut'!A:E,3,FALSE), VLOOKUP(A104,'M for Moray - Forres oawut'!A:E,2,FALSE))</f>
        <v xml:space="preserve"> N/A</v>
      </c>
      <c r="BT104" t="str">
        <f>IF(ISNUMBER(VLOOKUP(A104,'M for Moray - Keith oawut'!A:E,3,FALSE)), VLOOKUP(A104,'M for Moray - Keith oawut'!A:E,3,FALSE), VLOOKUP(A104,'M for Moray - Keith oawut'!A:E,2,FALSE))</f>
        <v xml:space="preserve"> N/A</v>
      </c>
      <c r="BU104" t="str">
        <f>IF(ISNUMBER(VLOOKUP(A104,'M for Moray - Speyside oawut'!A:E,3,FALSE)), VLOOKUP(A104,'M for Moray - Speyside oawut'!A:E,3,FALSE), VLOOKUP(A104,'M for Moray - Speyside oawut'!A:E,2,FALSE))</f>
        <v xml:space="preserve"> N/A</v>
      </c>
      <c r="BV104" t="str">
        <f>IF(ISNUMBER(VLOOKUP(A104,'M for Moray - Elgin oawut'!A:E,3,FALSE)), VLOOKUP(A104,'M for Moray - Elgin oawut'!A:E,3,FALSE), VLOOKUP(A104,'M for Moray - Elgin oawut'!A:E,2,FALSE))</f>
        <v xml:space="preserve"> N/A</v>
      </c>
      <c r="BW104">
        <f>IF(ISNUMBER(VLOOKUP(A104,'Banffshire Partnership oawut'!A:E,3,FALSE)), VLOOKUP(A104,'Banffshire Partnership oawut'!A:E,3,FALSE), VLOOKUP(A104,'Banffshire Partnership oawut'!A:E,2,FALSE))</f>
        <v>31.3</v>
      </c>
      <c r="BZ104">
        <f>IF(ISNUMBER(VLOOKUP(A104,'Huntly A2B service ot'!A:E,3,FALSE)), VLOOKUP(A104,'Huntly A2B service ot'!A:E,3,FALSE), VLOOKUP(A104,'Huntly A2B service ot'!A:E,2,FALSE))</f>
        <v>0</v>
      </c>
      <c r="CA104">
        <f>IF(ISNUMBER(VLOOKUP(A104,'M for Moray - Buckie ot'!A:E,3,FALSE)), VLOOKUP(A104,'M for Moray - Buckie ot'!A:E,3,FALSE), VLOOKUP(A104,'M for Moray - Buckie ot'!A:E,2,FALSE))</f>
        <v>0</v>
      </c>
      <c r="CB104">
        <f>IF(ISNUMBER(VLOOKUP(A104,'M for Moray - Forres ot'!A:E,3,FALSE)), VLOOKUP(A104,'M for Moray - Forres ot'!A:E,3,FALSE), VLOOKUP(A104,'M for Moray - Forres ot'!A:E,2,FALSE))</f>
        <v>0</v>
      </c>
      <c r="CC104">
        <f>IF(ISNUMBER(VLOOKUP(A104,'M for Moray - Keith ot'!A:E,3,FALSE)), VLOOKUP(A104,'M for Moray - Keith ot'!A:E,3,FALSE), VLOOKUP(A104,'M for Moray - Keith ot'!A:E,2,FALSE))</f>
        <v>0</v>
      </c>
      <c r="CD104">
        <f>IF(ISNUMBER(VLOOKUP(A104,'M for Moray - Speyside ot'!A:E,3,FALSE)), VLOOKUP(A104,'M for Moray - Speyside ot'!A:E,3,FALSE), VLOOKUP(A104,'M for Moray - Speyside ot'!A:E,2,FALSE))</f>
        <v>0</v>
      </c>
      <c r="CE104">
        <f>IF(ISNUMBER(VLOOKUP(A104,'M for Moray - Elgin ot'!A:E,3,FALSE)), VLOOKUP(A104,'M for Moray - Elgin ot'!A:E,3,FALSE), VLOOKUP(A104,'M for Moray - Elgin ot'!A:E,2,FALSE))</f>
        <v>0</v>
      </c>
      <c r="CF104">
        <f>IF(ISNUMBER(VLOOKUP(A104,'Banffshire Partnership ot'!A:E,3,FALSE)), VLOOKUP(A104,'Banffshire Partnership ot'!A:E,3,FALSE), VLOOKUP(A104,'Banffshire Partnership ot'!A:E,2,FALSE))</f>
        <v>0</v>
      </c>
    </row>
    <row r="105" spans="1:84">
      <c r="A105" t="s">
        <v>363</v>
      </c>
      <c r="B105" t="str">
        <f t="shared" si="67"/>
        <v>Banffshire Partnership</v>
      </c>
      <c r="C105">
        <f t="shared" si="68"/>
        <v>4.5600000000000005</v>
      </c>
      <c r="D105">
        <f t="shared" si="69"/>
        <v>76</v>
      </c>
      <c r="E105">
        <f t="shared" si="70"/>
        <v>0</v>
      </c>
      <c r="F105">
        <f t="shared" si="71"/>
        <v>31</v>
      </c>
      <c r="G105" s="18">
        <f t="shared" si="72"/>
        <v>0</v>
      </c>
      <c r="H105">
        <f t="shared" si="51"/>
        <v>0</v>
      </c>
      <c r="I105">
        <v>11.3</v>
      </c>
      <c r="J105">
        <f t="shared" si="52"/>
        <v>22.740000000000002</v>
      </c>
      <c r="K105">
        <f t="shared" si="53"/>
        <v>80.56</v>
      </c>
      <c r="L105">
        <f t="shared" si="54"/>
        <v>0</v>
      </c>
      <c r="M105">
        <f t="shared" si="55"/>
        <v>0</v>
      </c>
      <c r="N105">
        <f t="shared" si="56"/>
        <v>0</v>
      </c>
      <c r="O105">
        <f t="shared" si="57"/>
        <v>0</v>
      </c>
      <c r="P105">
        <f t="shared" si="58"/>
        <v>0</v>
      </c>
      <c r="Q105">
        <f t="shared" si="59"/>
        <v>0</v>
      </c>
      <c r="S105">
        <f t="shared" si="60"/>
        <v>1000</v>
      </c>
      <c r="T105">
        <f t="shared" si="61"/>
        <v>1006.2</v>
      </c>
      <c r="U105">
        <f t="shared" si="62"/>
        <v>1006.2</v>
      </c>
      <c r="V105">
        <f t="shared" si="63"/>
        <v>1006.2</v>
      </c>
      <c r="W105">
        <f t="shared" si="64"/>
        <v>1006.2</v>
      </c>
      <c r="X105">
        <f t="shared" si="65"/>
        <v>1006.2</v>
      </c>
      <c r="Y105">
        <f t="shared" si="66"/>
        <v>80.56</v>
      </c>
      <c r="AA105">
        <v>0</v>
      </c>
      <c r="AB105">
        <f t="shared" si="73"/>
        <v>6.2</v>
      </c>
      <c r="AC105">
        <f t="shared" si="74"/>
        <v>6.2</v>
      </c>
      <c r="AD105">
        <f t="shared" si="75"/>
        <v>6.2</v>
      </c>
      <c r="AE105">
        <f t="shared" si="76"/>
        <v>6.2</v>
      </c>
      <c r="AF105">
        <f t="shared" si="77"/>
        <v>6.2</v>
      </c>
      <c r="AG105">
        <f t="shared" si="78"/>
        <v>4.5600000000000005</v>
      </c>
      <c r="AJ105" t="str">
        <f>IF(ISNUMBER(VLOOKUP(A105,'Huntly A2B service oaout'!A:E,5,FALSE)), VLOOKUP(A105,'Huntly A2B service oaout'!A:E,5,FALSE), VLOOKUP(A105,'Huntly A2B service oaout'!A:E,2,FALSE))</f>
        <v xml:space="preserve"> N/A</v>
      </c>
      <c r="AK105" t="str">
        <f>IF(ISNUMBER(VLOOKUP(A105,'M for Moray - Buckie oaout'!A:E,5,FALSE)), VLOOKUP(A105,'M for Moray - Buckie oaout'!A:E,5,FALSE), VLOOKUP(A105,'M for Moray - Buckie oaout'!A:E,2,FALSE))</f>
        <v xml:space="preserve"> N/A</v>
      </c>
      <c r="AL105" t="str">
        <f>IF(ISNUMBER(VLOOKUP(A105,'M for Moray - Forres oaout'!A:E,5,FALSE)), VLOOKUP(A105,'M for Moray - Forres oaout'!A:E,5,FALSE), VLOOKUP(A105,'M for Moray - Forres oaout'!A:E,2,FALSE))</f>
        <v xml:space="preserve"> N/A</v>
      </c>
      <c r="AM105" t="str">
        <f>IF(ISNUMBER(VLOOKUP(A105,'M for Moray - Keith oaout'!A:E,5,FALSE)), VLOOKUP(A105,'M for Moray - Keith oaout'!A:E,5,FALSE), VLOOKUP(A105,'M for Moray - Keith oaout'!A:E,2,FALSE))</f>
        <v xml:space="preserve"> N/A</v>
      </c>
      <c r="AN105" t="str">
        <f>IF(ISNUMBER(VLOOKUP(A105,'M for Moray - Speyside oaout'!A:E,5,FALSE)), VLOOKUP(A105,'M for Moray - Speyside oaout'!A:E,5,FALSE), VLOOKUP(A105,'M for Moray - Speyside oaout'!A:E,2,FALSE))</f>
        <v xml:space="preserve"> N/A</v>
      </c>
      <c r="AO105" t="str">
        <f>IF(ISNUMBER(VLOOKUP(A105,'M for Moray - Elgin oaout'!A:E,5,FALSE)), VLOOKUP(A105,'M for Moray - Elgin oaout'!A:E,5,FALSE), VLOOKUP(A105,'M for Moray - Elgin oaout'!A:E,2,FALSE))</f>
        <v xml:space="preserve"> N/A</v>
      </c>
      <c r="AP105" t="str">
        <f>IF(ISNUMBER(VLOOKUP(A105,'Banffshire Partnership oaout'!A:E,5,FALSE)), VLOOKUP(A105,'Banffshire Partnership oaout'!A:E,5,FALSE), VLOOKUP(A105,'Banffshire Partnership oaout'!A:E,2,FALSE))</f>
        <v xml:space="preserve"> N/A</v>
      </c>
      <c r="AR105">
        <f>IF(ISNUMBER(VLOOKUP(A105,'Huntly A2B service oawut'!A:E,5,FALSE)), VLOOKUP(A105,'Huntly A2B service oawut'!A:E,5,FALSE), 1000)</f>
        <v>1000</v>
      </c>
      <c r="AS105">
        <f>IF(ISNUMBER(VLOOKUP(A105,'M for Moray - Buckie oawut'!A:E,5,FALSE)), VLOOKUP(A105,'M for Moray - Buckie oawut'!A:E,5,FALSE), 1000)</f>
        <v>1000</v>
      </c>
      <c r="AT105">
        <f>IF(ISNUMBER(VLOOKUP(A105,'M for Moray - Forres oawut'!A:E,5,FALSE)), VLOOKUP(A105,'M for Moray - Forres oawut'!A:E,5,FALSE), 1000)</f>
        <v>1000</v>
      </c>
      <c r="AU105">
        <f>IF(ISNUMBER(VLOOKUP(A105,'M for Moray - Keith oawut'!A:E,5,FALSE)), VLOOKUP(A105,'M for Moray - Keith oawut'!A:E,5,FALSE), 1000)</f>
        <v>1000</v>
      </c>
      <c r="AV105">
        <f>IF(ISNUMBER(VLOOKUP(A105,'M for Moray - Speyside oawut'!A:E,5,FALSE)), VLOOKUP(A105,'M for Moray - Speyside oawut'!A:E,5,FALSE), 1000)</f>
        <v>1000</v>
      </c>
      <c r="AW105">
        <f>IF(ISNUMBER(VLOOKUP(A105,'M for Moray - Elgin oawut'!A:E,5,FALSE)), VLOOKUP(A105,'M for Moray - Elgin oawut'!A:E,5,FALSE), 1000)</f>
        <v>1000</v>
      </c>
      <c r="AX105">
        <f>IF(ISNUMBER(VLOOKUP(A105,'Banffshire Partnership oawut'!A:E,5,FALSE)), VLOOKUP(A105,'Banffshire Partnership oawut'!A:E,5,FALSE), 1000)</f>
        <v>76</v>
      </c>
      <c r="AZ105">
        <f>IF(ISNUMBER(VLOOKUP(A105,'Huntly A2B service ot'!A:E,4,FALSE)), VLOOKUP(A105,'Huntly A2B service ot'!A:E,4,FALSE), 0)</f>
        <v>0</v>
      </c>
      <c r="BA105">
        <f>IF(ISNUMBER(VLOOKUP(A105,'M for Moray - Buckie ot'!A:E,4,FALSE)), VLOOKUP(A105,'M for Moray - Buckie ot'!A:E,4,FALSE), 0)</f>
        <v>0</v>
      </c>
      <c r="BB105">
        <f>IF(ISNUMBER(VLOOKUP(A105,'M for Moray - Forres ot'!A:E,4,FALSE)), VLOOKUP(A105,'M for Moray - Forres ot'!A:E,4,FALSE), 0)</f>
        <v>0</v>
      </c>
      <c r="BC105">
        <f>IF(ISNUMBER(VLOOKUP(A105,'M for Moray - Keith ot'!A:E,4,FALSE)), VLOOKUP(A105,'M for Moray - Keith ot'!A:E,4,FALSE), 0)</f>
        <v>0</v>
      </c>
      <c r="BD105">
        <f>IF(ISNUMBER(VLOOKUP(A105,'M for Moray - Speyside ot'!A:E,4,FALSE)), VLOOKUP(A105,'M for Moray - Speyside ot'!A:E,4,FALSE), 0)</f>
        <v>0</v>
      </c>
      <c r="BE105">
        <f>IF(ISNUMBER(VLOOKUP(A105,'M for Moray - Elgin ot'!A:E,4,FALSE)), VLOOKUP(A105,'M for Moray - Elgin ot'!A:E,4,FALSE), 0)</f>
        <v>0</v>
      </c>
      <c r="BF105">
        <f>IF(ISNUMBER(VLOOKUP(A105,'Banffshire Partnership ot'!A:E,4,FALSE)), VLOOKUP(A105,'Banffshire Partnership ot'!A:E,4,FALSE), 0)</f>
        <v>0</v>
      </c>
      <c r="BI105" t="str">
        <f>IF(ISNUMBER(VLOOKUP(A105,'Huntly A2B service oaout'!A:E,3,FALSE)), VLOOKUP(A105,'Huntly A2B service oaout'!A:E,3,FALSE), VLOOKUP(A105,'Huntly A2B service oaout'!A:E,2,FALSE))</f>
        <v xml:space="preserve"> N/A</v>
      </c>
      <c r="BJ105" t="str">
        <f>IF(ISNUMBER(VLOOKUP(A105,'M for Moray - Buckie oaout'!A:E,3,FALSE)), VLOOKUP(A105,'M for Moray - Buckie oaout'!A:E,3,FALSE), VLOOKUP(A105,'M for Moray - Buckie oaout'!A:E,2,FALSE))</f>
        <v xml:space="preserve"> N/A</v>
      </c>
      <c r="BK105" t="str">
        <f>IF(ISNUMBER(VLOOKUP(A105,'M for Moray - Forres oaout'!A:E,3,FALSE)), VLOOKUP(A105,'M for Moray - Forres oaout'!A:E,3,FALSE), VLOOKUP(A105,'M for Moray - Forres oaout'!A:E,2,FALSE))</f>
        <v xml:space="preserve"> N/A</v>
      </c>
      <c r="BL105" t="str">
        <f>IF(ISNUMBER(VLOOKUP(A105,'M for Moray - Keith oaout'!A:E,3,FALSE)), VLOOKUP(A105,'M for Moray - Keith oaout'!A:E,3,FALSE), VLOOKUP(A105,'M for Moray - Keith oaout'!A:E,2,FALSE))</f>
        <v xml:space="preserve"> N/A</v>
      </c>
      <c r="BM105" t="str">
        <f>IF(ISNUMBER(VLOOKUP(A105,'M for Moray - Speyside oaout'!A:E,3,FALSE)), VLOOKUP(A105,'M for Moray - Speyside oaout'!A:E,3,FALSE), VLOOKUP(A105,'M for Moray - Speyside oaout'!A:E,2,FALSE))</f>
        <v xml:space="preserve"> N/A</v>
      </c>
      <c r="BN105" t="str">
        <f>IF(ISNUMBER(VLOOKUP(A105,'M for Moray - Elgin oaout'!A:E,3,FALSE)), VLOOKUP(A105,'M for Moray - Elgin oaout'!A:E,3,FALSE), VLOOKUP(A105,'M for Moray - Elgin oaout'!A:E,2,FALSE))</f>
        <v xml:space="preserve"> N/A</v>
      </c>
      <c r="BO105" t="str">
        <f>IF(ISNUMBER(VLOOKUP(A105,'Banffshire Partnership oaout'!A:E,3,FALSE)), VLOOKUP(A105,'Banffshire Partnership oaout'!A:E,3,FALSE), VLOOKUP(A105,'Banffshire Partnership oaout'!A:E,2,FALSE))</f>
        <v xml:space="preserve"> N/A</v>
      </c>
      <c r="BQ105" t="str">
        <f>IF(ISNUMBER(VLOOKUP(A105,'Huntly A2B service oawut'!A:E,3,FALSE)), VLOOKUP(A105,'Huntly A2B service oawut'!A:E,3,FALSE), VLOOKUP(A105,'Huntly A2B service oawut'!A:E,2,FALSE))</f>
        <v xml:space="preserve"> N/A</v>
      </c>
      <c r="BR105" t="str">
        <f>IF(ISNUMBER(VLOOKUP(A105,'M for Moray - Buckie oawut'!A:E,3,FALSE)), VLOOKUP(A105,'M for Moray - Buckie oawut'!A:E,3,FALSE), VLOOKUP(A105,'M for Moray - Buckie oawut'!A:E,2,FALSE))</f>
        <v xml:space="preserve"> N/A</v>
      </c>
      <c r="BS105" t="str">
        <f>IF(ISNUMBER(VLOOKUP(A105,'M for Moray - Forres oawut'!A:E,3,FALSE)), VLOOKUP(A105,'M for Moray - Forres oawut'!A:E,3,FALSE), VLOOKUP(A105,'M for Moray - Forres oawut'!A:E,2,FALSE))</f>
        <v xml:space="preserve"> N/A</v>
      </c>
      <c r="BT105" t="str">
        <f>IF(ISNUMBER(VLOOKUP(A105,'M for Moray - Keith oawut'!A:E,3,FALSE)), VLOOKUP(A105,'M for Moray - Keith oawut'!A:E,3,FALSE), VLOOKUP(A105,'M for Moray - Keith oawut'!A:E,2,FALSE))</f>
        <v xml:space="preserve"> N/A</v>
      </c>
      <c r="BU105" t="str">
        <f>IF(ISNUMBER(VLOOKUP(A105,'M for Moray - Speyside oawut'!A:E,3,FALSE)), VLOOKUP(A105,'M for Moray - Speyside oawut'!A:E,3,FALSE), VLOOKUP(A105,'M for Moray - Speyside oawut'!A:E,2,FALSE))</f>
        <v xml:space="preserve"> N/A</v>
      </c>
      <c r="BV105" t="str">
        <f>IF(ISNUMBER(VLOOKUP(A105,'M for Moray - Elgin oawut'!A:E,3,FALSE)), VLOOKUP(A105,'M for Moray - Elgin oawut'!A:E,3,FALSE), VLOOKUP(A105,'M for Moray - Elgin oawut'!A:E,2,FALSE))</f>
        <v xml:space="preserve"> N/A</v>
      </c>
      <c r="BW105">
        <f>IF(ISNUMBER(VLOOKUP(A105,'Banffshire Partnership oawut'!A:E,3,FALSE)), VLOOKUP(A105,'Banffshire Partnership oawut'!A:E,3,FALSE), VLOOKUP(A105,'Banffshire Partnership oawut'!A:E,2,FALSE))</f>
        <v>31</v>
      </c>
      <c r="BZ105">
        <f>IF(ISNUMBER(VLOOKUP(A105,'Huntly A2B service ot'!A:E,3,FALSE)), VLOOKUP(A105,'Huntly A2B service ot'!A:E,3,FALSE), VLOOKUP(A105,'Huntly A2B service ot'!A:E,2,FALSE))</f>
        <v>0</v>
      </c>
      <c r="CA105">
        <f>IF(ISNUMBER(VLOOKUP(A105,'M for Moray - Buckie ot'!A:E,3,FALSE)), VLOOKUP(A105,'M for Moray - Buckie ot'!A:E,3,FALSE), VLOOKUP(A105,'M for Moray - Buckie ot'!A:E,2,FALSE))</f>
        <v>0</v>
      </c>
      <c r="CB105">
        <f>IF(ISNUMBER(VLOOKUP(A105,'M for Moray - Forres ot'!A:E,3,FALSE)), VLOOKUP(A105,'M for Moray - Forres ot'!A:E,3,FALSE), VLOOKUP(A105,'M for Moray - Forres ot'!A:E,2,FALSE))</f>
        <v>0</v>
      </c>
      <c r="CC105">
        <f>IF(ISNUMBER(VLOOKUP(A105,'M for Moray - Keith ot'!A:E,3,FALSE)), VLOOKUP(A105,'M for Moray - Keith ot'!A:E,3,FALSE), VLOOKUP(A105,'M for Moray - Keith ot'!A:E,2,FALSE))</f>
        <v>0</v>
      </c>
      <c r="CD105">
        <f>IF(ISNUMBER(VLOOKUP(A105,'M for Moray - Speyside ot'!A:E,3,FALSE)), VLOOKUP(A105,'M for Moray - Speyside ot'!A:E,3,FALSE), VLOOKUP(A105,'M for Moray - Speyside ot'!A:E,2,FALSE))</f>
        <v>0</v>
      </c>
      <c r="CE105">
        <f>IF(ISNUMBER(VLOOKUP(A105,'M for Moray - Elgin ot'!A:E,3,FALSE)), VLOOKUP(A105,'M for Moray - Elgin ot'!A:E,3,FALSE), VLOOKUP(A105,'M for Moray - Elgin ot'!A:E,2,FALSE))</f>
        <v>0</v>
      </c>
      <c r="CF105">
        <f>IF(ISNUMBER(VLOOKUP(A105,'Banffshire Partnership ot'!A:E,3,FALSE)), VLOOKUP(A105,'Banffshire Partnership ot'!A:E,3,FALSE), VLOOKUP(A105,'Banffshire Partnership ot'!A:E,2,FALSE))</f>
        <v>0</v>
      </c>
    </row>
    <row r="106" spans="1:84">
      <c r="A106" t="s">
        <v>364</v>
      </c>
      <c r="B106" t="str">
        <f t="shared" si="67"/>
        <v>Banffshire Partnership</v>
      </c>
      <c r="C106">
        <f t="shared" si="68"/>
        <v>4.46</v>
      </c>
      <c r="D106">
        <f t="shared" si="69"/>
        <v>73</v>
      </c>
      <c r="E106">
        <f t="shared" si="70"/>
        <v>0</v>
      </c>
      <c r="F106">
        <f t="shared" si="71"/>
        <v>29.6</v>
      </c>
      <c r="G106" s="18">
        <f t="shared" si="72"/>
        <v>0</v>
      </c>
      <c r="H106">
        <f t="shared" si="51"/>
        <v>0</v>
      </c>
      <c r="I106">
        <v>10.8</v>
      </c>
      <c r="J106">
        <f t="shared" si="52"/>
        <v>21.84</v>
      </c>
      <c r="K106">
        <f t="shared" si="53"/>
        <v>77.459999999999994</v>
      </c>
      <c r="L106">
        <f t="shared" si="54"/>
        <v>0</v>
      </c>
      <c r="M106">
        <f t="shared" si="55"/>
        <v>0</v>
      </c>
      <c r="N106">
        <f t="shared" si="56"/>
        <v>0</v>
      </c>
      <c r="O106">
        <f t="shared" si="57"/>
        <v>0</v>
      </c>
      <c r="P106">
        <f t="shared" si="58"/>
        <v>0</v>
      </c>
      <c r="Q106">
        <f t="shared" si="59"/>
        <v>0</v>
      </c>
      <c r="S106">
        <f t="shared" si="60"/>
        <v>1000</v>
      </c>
      <c r="T106">
        <f t="shared" si="61"/>
        <v>1005.95</v>
      </c>
      <c r="U106">
        <f t="shared" si="62"/>
        <v>1005.95</v>
      </c>
      <c r="V106">
        <f t="shared" si="63"/>
        <v>1005.95</v>
      </c>
      <c r="W106">
        <f t="shared" si="64"/>
        <v>1005.95</v>
      </c>
      <c r="X106">
        <f t="shared" si="65"/>
        <v>1005.95</v>
      </c>
      <c r="Y106">
        <f t="shared" si="66"/>
        <v>77.459999999999994</v>
      </c>
      <c r="AA106">
        <v>0</v>
      </c>
      <c r="AB106">
        <f t="shared" si="73"/>
        <v>5.95</v>
      </c>
      <c r="AC106">
        <f t="shared" si="74"/>
        <v>5.95</v>
      </c>
      <c r="AD106">
        <f t="shared" si="75"/>
        <v>5.95</v>
      </c>
      <c r="AE106">
        <f t="shared" si="76"/>
        <v>5.95</v>
      </c>
      <c r="AF106">
        <f t="shared" si="77"/>
        <v>5.95</v>
      </c>
      <c r="AG106">
        <f t="shared" si="78"/>
        <v>4.46</v>
      </c>
      <c r="AJ106" t="str">
        <f>IF(ISNUMBER(VLOOKUP(A106,'Huntly A2B service oaout'!A:E,5,FALSE)), VLOOKUP(A106,'Huntly A2B service oaout'!A:E,5,FALSE), VLOOKUP(A106,'Huntly A2B service oaout'!A:E,2,FALSE))</f>
        <v xml:space="preserve"> N/A</v>
      </c>
      <c r="AK106" t="str">
        <f>IF(ISNUMBER(VLOOKUP(A106,'M for Moray - Buckie oaout'!A:E,5,FALSE)), VLOOKUP(A106,'M for Moray - Buckie oaout'!A:E,5,FALSE), VLOOKUP(A106,'M for Moray - Buckie oaout'!A:E,2,FALSE))</f>
        <v xml:space="preserve"> N/A</v>
      </c>
      <c r="AL106" t="str">
        <f>IF(ISNUMBER(VLOOKUP(A106,'M for Moray - Forres oaout'!A:E,5,FALSE)), VLOOKUP(A106,'M for Moray - Forres oaout'!A:E,5,FALSE), VLOOKUP(A106,'M for Moray - Forres oaout'!A:E,2,FALSE))</f>
        <v xml:space="preserve"> N/A</v>
      </c>
      <c r="AM106" t="str">
        <f>IF(ISNUMBER(VLOOKUP(A106,'M for Moray - Keith oaout'!A:E,5,FALSE)), VLOOKUP(A106,'M for Moray - Keith oaout'!A:E,5,FALSE), VLOOKUP(A106,'M for Moray - Keith oaout'!A:E,2,FALSE))</f>
        <v xml:space="preserve"> N/A</v>
      </c>
      <c r="AN106" t="str">
        <f>IF(ISNUMBER(VLOOKUP(A106,'M for Moray - Speyside oaout'!A:E,5,FALSE)), VLOOKUP(A106,'M for Moray - Speyside oaout'!A:E,5,FALSE), VLOOKUP(A106,'M for Moray - Speyside oaout'!A:E,2,FALSE))</f>
        <v xml:space="preserve"> N/A</v>
      </c>
      <c r="AO106" t="str">
        <f>IF(ISNUMBER(VLOOKUP(A106,'M for Moray - Elgin oaout'!A:E,5,FALSE)), VLOOKUP(A106,'M for Moray - Elgin oaout'!A:E,5,FALSE), VLOOKUP(A106,'M for Moray - Elgin oaout'!A:E,2,FALSE))</f>
        <v xml:space="preserve"> N/A</v>
      </c>
      <c r="AP106" t="str">
        <f>IF(ISNUMBER(VLOOKUP(A106,'Banffshire Partnership oaout'!A:E,5,FALSE)), VLOOKUP(A106,'Banffshire Partnership oaout'!A:E,5,FALSE), VLOOKUP(A106,'Banffshire Partnership oaout'!A:E,2,FALSE))</f>
        <v xml:space="preserve"> N/A</v>
      </c>
      <c r="AR106">
        <f>IF(ISNUMBER(VLOOKUP(A106,'Huntly A2B service oawut'!A:E,5,FALSE)), VLOOKUP(A106,'Huntly A2B service oawut'!A:E,5,FALSE), 1000)</f>
        <v>1000</v>
      </c>
      <c r="AS106">
        <f>IF(ISNUMBER(VLOOKUP(A106,'M for Moray - Buckie oawut'!A:E,5,FALSE)), VLOOKUP(A106,'M for Moray - Buckie oawut'!A:E,5,FALSE), 1000)</f>
        <v>1000</v>
      </c>
      <c r="AT106">
        <f>IF(ISNUMBER(VLOOKUP(A106,'M for Moray - Forres oawut'!A:E,5,FALSE)), VLOOKUP(A106,'M for Moray - Forres oawut'!A:E,5,FALSE), 1000)</f>
        <v>1000</v>
      </c>
      <c r="AU106">
        <f>IF(ISNUMBER(VLOOKUP(A106,'M for Moray - Keith oawut'!A:E,5,FALSE)), VLOOKUP(A106,'M for Moray - Keith oawut'!A:E,5,FALSE), 1000)</f>
        <v>1000</v>
      </c>
      <c r="AV106">
        <f>IF(ISNUMBER(VLOOKUP(A106,'M for Moray - Speyside oawut'!A:E,5,FALSE)), VLOOKUP(A106,'M for Moray - Speyside oawut'!A:E,5,FALSE), 1000)</f>
        <v>1000</v>
      </c>
      <c r="AW106">
        <f>IF(ISNUMBER(VLOOKUP(A106,'M for Moray - Elgin oawut'!A:E,5,FALSE)), VLOOKUP(A106,'M for Moray - Elgin oawut'!A:E,5,FALSE), 1000)</f>
        <v>1000</v>
      </c>
      <c r="AX106">
        <f>IF(ISNUMBER(VLOOKUP(A106,'Banffshire Partnership oawut'!A:E,5,FALSE)), VLOOKUP(A106,'Banffshire Partnership oawut'!A:E,5,FALSE), 1000)</f>
        <v>73</v>
      </c>
      <c r="AZ106">
        <f>IF(ISNUMBER(VLOOKUP(A106,'Huntly A2B service ot'!A:E,4,FALSE)), VLOOKUP(A106,'Huntly A2B service ot'!A:E,4,FALSE), 0)</f>
        <v>0</v>
      </c>
      <c r="BA106">
        <f>IF(ISNUMBER(VLOOKUP(A106,'M for Moray - Buckie ot'!A:E,4,FALSE)), VLOOKUP(A106,'M for Moray - Buckie ot'!A:E,4,FALSE), 0)</f>
        <v>0</v>
      </c>
      <c r="BB106">
        <f>IF(ISNUMBER(VLOOKUP(A106,'M for Moray - Forres ot'!A:E,4,FALSE)), VLOOKUP(A106,'M for Moray - Forres ot'!A:E,4,FALSE), 0)</f>
        <v>0</v>
      </c>
      <c r="BC106">
        <f>IF(ISNUMBER(VLOOKUP(A106,'M for Moray - Keith ot'!A:E,4,FALSE)), VLOOKUP(A106,'M for Moray - Keith ot'!A:E,4,FALSE), 0)</f>
        <v>0</v>
      </c>
      <c r="BD106">
        <f>IF(ISNUMBER(VLOOKUP(A106,'M for Moray - Speyside ot'!A:E,4,FALSE)), VLOOKUP(A106,'M for Moray - Speyside ot'!A:E,4,FALSE), 0)</f>
        <v>0</v>
      </c>
      <c r="BE106">
        <f>IF(ISNUMBER(VLOOKUP(A106,'M for Moray - Elgin ot'!A:E,4,FALSE)), VLOOKUP(A106,'M for Moray - Elgin ot'!A:E,4,FALSE), 0)</f>
        <v>0</v>
      </c>
      <c r="BF106">
        <f>IF(ISNUMBER(VLOOKUP(A106,'Banffshire Partnership ot'!A:E,4,FALSE)), VLOOKUP(A106,'Banffshire Partnership ot'!A:E,4,FALSE), 0)</f>
        <v>0</v>
      </c>
      <c r="BI106" t="str">
        <f>IF(ISNUMBER(VLOOKUP(A106,'Huntly A2B service oaout'!A:E,3,FALSE)), VLOOKUP(A106,'Huntly A2B service oaout'!A:E,3,FALSE), VLOOKUP(A106,'Huntly A2B service oaout'!A:E,2,FALSE))</f>
        <v xml:space="preserve"> N/A</v>
      </c>
      <c r="BJ106" t="str">
        <f>IF(ISNUMBER(VLOOKUP(A106,'M for Moray - Buckie oaout'!A:E,3,FALSE)), VLOOKUP(A106,'M for Moray - Buckie oaout'!A:E,3,FALSE), VLOOKUP(A106,'M for Moray - Buckie oaout'!A:E,2,FALSE))</f>
        <v xml:space="preserve"> N/A</v>
      </c>
      <c r="BK106" t="str">
        <f>IF(ISNUMBER(VLOOKUP(A106,'M for Moray - Forres oaout'!A:E,3,FALSE)), VLOOKUP(A106,'M for Moray - Forres oaout'!A:E,3,FALSE), VLOOKUP(A106,'M for Moray - Forres oaout'!A:E,2,FALSE))</f>
        <v xml:space="preserve"> N/A</v>
      </c>
      <c r="BL106" t="str">
        <f>IF(ISNUMBER(VLOOKUP(A106,'M for Moray - Keith oaout'!A:E,3,FALSE)), VLOOKUP(A106,'M for Moray - Keith oaout'!A:E,3,FALSE), VLOOKUP(A106,'M for Moray - Keith oaout'!A:E,2,FALSE))</f>
        <v xml:space="preserve"> N/A</v>
      </c>
      <c r="BM106" t="str">
        <f>IF(ISNUMBER(VLOOKUP(A106,'M for Moray - Speyside oaout'!A:E,3,FALSE)), VLOOKUP(A106,'M for Moray - Speyside oaout'!A:E,3,FALSE), VLOOKUP(A106,'M for Moray - Speyside oaout'!A:E,2,FALSE))</f>
        <v xml:space="preserve"> N/A</v>
      </c>
      <c r="BN106" t="str">
        <f>IF(ISNUMBER(VLOOKUP(A106,'M for Moray - Elgin oaout'!A:E,3,FALSE)), VLOOKUP(A106,'M for Moray - Elgin oaout'!A:E,3,FALSE), VLOOKUP(A106,'M for Moray - Elgin oaout'!A:E,2,FALSE))</f>
        <v xml:space="preserve"> N/A</v>
      </c>
      <c r="BO106" t="str">
        <f>IF(ISNUMBER(VLOOKUP(A106,'Banffshire Partnership oaout'!A:E,3,FALSE)), VLOOKUP(A106,'Banffshire Partnership oaout'!A:E,3,FALSE), VLOOKUP(A106,'Banffshire Partnership oaout'!A:E,2,FALSE))</f>
        <v xml:space="preserve"> N/A</v>
      </c>
      <c r="BQ106" t="str">
        <f>IF(ISNUMBER(VLOOKUP(A106,'Huntly A2B service oawut'!A:E,3,FALSE)), VLOOKUP(A106,'Huntly A2B service oawut'!A:E,3,FALSE), VLOOKUP(A106,'Huntly A2B service oawut'!A:E,2,FALSE))</f>
        <v xml:space="preserve"> N/A</v>
      </c>
      <c r="BR106" t="str">
        <f>IF(ISNUMBER(VLOOKUP(A106,'M for Moray - Buckie oawut'!A:E,3,FALSE)), VLOOKUP(A106,'M for Moray - Buckie oawut'!A:E,3,FALSE), VLOOKUP(A106,'M for Moray - Buckie oawut'!A:E,2,FALSE))</f>
        <v xml:space="preserve"> N/A</v>
      </c>
      <c r="BS106" t="str">
        <f>IF(ISNUMBER(VLOOKUP(A106,'M for Moray - Forres oawut'!A:E,3,FALSE)), VLOOKUP(A106,'M for Moray - Forres oawut'!A:E,3,FALSE), VLOOKUP(A106,'M for Moray - Forres oawut'!A:E,2,FALSE))</f>
        <v xml:space="preserve"> N/A</v>
      </c>
      <c r="BT106" t="str">
        <f>IF(ISNUMBER(VLOOKUP(A106,'M for Moray - Keith oawut'!A:E,3,FALSE)), VLOOKUP(A106,'M for Moray - Keith oawut'!A:E,3,FALSE), VLOOKUP(A106,'M for Moray - Keith oawut'!A:E,2,FALSE))</f>
        <v xml:space="preserve"> N/A</v>
      </c>
      <c r="BU106" t="str">
        <f>IF(ISNUMBER(VLOOKUP(A106,'M for Moray - Speyside oawut'!A:E,3,FALSE)), VLOOKUP(A106,'M for Moray - Speyside oawut'!A:E,3,FALSE), VLOOKUP(A106,'M for Moray - Speyside oawut'!A:E,2,FALSE))</f>
        <v xml:space="preserve"> N/A</v>
      </c>
      <c r="BV106" t="str">
        <f>IF(ISNUMBER(VLOOKUP(A106,'M for Moray - Elgin oawut'!A:E,3,FALSE)), VLOOKUP(A106,'M for Moray - Elgin oawut'!A:E,3,FALSE), VLOOKUP(A106,'M for Moray - Elgin oawut'!A:E,2,FALSE))</f>
        <v xml:space="preserve"> N/A</v>
      </c>
      <c r="BW106">
        <f>IF(ISNUMBER(VLOOKUP(A106,'Banffshire Partnership oawut'!A:E,3,FALSE)), VLOOKUP(A106,'Banffshire Partnership oawut'!A:E,3,FALSE), VLOOKUP(A106,'Banffshire Partnership oawut'!A:E,2,FALSE))</f>
        <v>29.6</v>
      </c>
      <c r="BZ106">
        <f>IF(ISNUMBER(VLOOKUP(A106,'Huntly A2B service ot'!A:E,3,FALSE)), VLOOKUP(A106,'Huntly A2B service ot'!A:E,3,FALSE), VLOOKUP(A106,'Huntly A2B service ot'!A:E,2,FALSE))</f>
        <v>0</v>
      </c>
      <c r="CA106">
        <f>IF(ISNUMBER(VLOOKUP(A106,'M for Moray - Buckie ot'!A:E,3,FALSE)), VLOOKUP(A106,'M for Moray - Buckie ot'!A:E,3,FALSE), VLOOKUP(A106,'M for Moray - Buckie ot'!A:E,2,FALSE))</f>
        <v>0</v>
      </c>
      <c r="CB106">
        <f>IF(ISNUMBER(VLOOKUP(A106,'M for Moray - Forres ot'!A:E,3,FALSE)), VLOOKUP(A106,'M for Moray - Forres ot'!A:E,3,FALSE), VLOOKUP(A106,'M for Moray - Forres ot'!A:E,2,FALSE))</f>
        <v>0</v>
      </c>
      <c r="CC106">
        <f>IF(ISNUMBER(VLOOKUP(A106,'M for Moray - Keith ot'!A:E,3,FALSE)), VLOOKUP(A106,'M for Moray - Keith ot'!A:E,3,FALSE), VLOOKUP(A106,'M for Moray - Keith ot'!A:E,2,FALSE))</f>
        <v>0</v>
      </c>
      <c r="CD106">
        <f>IF(ISNUMBER(VLOOKUP(A106,'M for Moray - Speyside ot'!A:E,3,FALSE)), VLOOKUP(A106,'M for Moray - Speyside ot'!A:E,3,FALSE), VLOOKUP(A106,'M for Moray - Speyside ot'!A:E,2,FALSE))</f>
        <v>0</v>
      </c>
      <c r="CE106">
        <f>IF(ISNUMBER(VLOOKUP(A106,'M for Moray - Elgin ot'!A:E,3,FALSE)), VLOOKUP(A106,'M for Moray - Elgin ot'!A:E,3,FALSE), VLOOKUP(A106,'M for Moray - Elgin ot'!A:E,2,FALSE))</f>
        <v>0</v>
      </c>
      <c r="CF106">
        <f>IF(ISNUMBER(VLOOKUP(A106,'Banffshire Partnership ot'!A:E,3,FALSE)), VLOOKUP(A106,'Banffshire Partnership ot'!A:E,3,FALSE), VLOOKUP(A106,'Banffshire Partnership ot'!A:E,2,FALSE))</f>
        <v>0</v>
      </c>
    </row>
    <row r="107" spans="1:84">
      <c r="A107" t="s">
        <v>365</v>
      </c>
      <c r="B107" t="str">
        <f t="shared" si="67"/>
        <v>Banffshire Partnership</v>
      </c>
      <c r="C107">
        <f t="shared" si="68"/>
        <v>4.4800000000000004</v>
      </c>
      <c r="D107">
        <f t="shared" si="69"/>
        <v>73</v>
      </c>
      <c r="E107">
        <f t="shared" si="70"/>
        <v>0</v>
      </c>
      <c r="F107">
        <f t="shared" si="71"/>
        <v>29.5</v>
      </c>
      <c r="G107" s="18">
        <f t="shared" si="72"/>
        <v>0</v>
      </c>
      <c r="H107">
        <f t="shared" si="51"/>
        <v>0</v>
      </c>
      <c r="I107">
        <v>10.9</v>
      </c>
      <c r="J107">
        <f t="shared" si="52"/>
        <v>22.02</v>
      </c>
      <c r="K107">
        <f t="shared" si="53"/>
        <v>77.48</v>
      </c>
      <c r="L107">
        <f t="shared" si="54"/>
        <v>0</v>
      </c>
      <c r="M107">
        <f t="shared" si="55"/>
        <v>0</v>
      </c>
      <c r="N107">
        <f t="shared" si="56"/>
        <v>0</v>
      </c>
      <c r="O107">
        <f t="shared" si="57"/>
        <v>0</v>
      </c>
      <c r="P107">
        <f t="shared" si="58"/>
        <v>0</v>
      </c>
      <c r="Q107">
        <f t="shared" si="59"/>
        <v>0</v>
      </c>
      <c r="S107">
        <f t="shared" si="60"/>
        <v>1000</v>
      </c>
      <c r="T107">
        <f t="shared" si="61"/>
        <v>1006</v>
      </c>
      <c r="U107">
        <f t="shared" si="62"/>
        <v>1006</v>
      </c>
      <c r="V107">
        <f t="shared" si="63"/>
        <v>1006</v>
      </c>
      <c r="W107">
        <f t="shared" si="64"/>
        <v>1006</v>
      </c>
      <c r="X107">
        <f t="shared" si="65"/>
        <v>1006</v>
      </c>
      <c r="Y107">
        <f t="shared" si="66"/>
        <v>77.48</v>
      </c>
      <c r="AA107">
        <v>0</v>
      </c>
      <c r="AB107">
        <f t="shared" si="73"/>
        <v>6</v>
      </c>
      <c r="AC107">
        <f t="shared" si="74"/>
        <v>6</v>
      </c>
      <c r="AD107">
        <f t="shared" si="75"/>
        <v>6</v>
      </c>
      <c r="AE107">
        <f t="shared" si="76"/>
        <v>6</v>
      </c>
      <c r="AF107">
        <f t="shared" si="77"/>
        <v>6</v>
      </c>
      <c r="AG107">
        <f t="shared" si="78"/>
        <v>4.4800000000000004</v>
      </c>
      <c r="AJ107" t="str">
        <f>IF(ISNUMBER(VLOOKUP(A107,'Huntly A2B service oaout'!A:E,5,FALSE)), VLOOKUP(A107,'Huntly A2B service oaout'!A:E,5,FALSE), VLOOKUP(A107,'Huntly A2B service oaout'!A:E,2,FALSE))</f>
        <v xml:space="preserve"> N/A</v>
      </c>
      <c r="AK107" t="str">
        <f>IF(ISNUMBER(VLOOKUP(A107,'M for Moray - Buckie oaout'!A:E,5,FALSE)), VLOOKUP(A107,'M for Moray - Buckie oaout'!A:E,5,FALSE), VLOOKUP(A107,'M for Moray - Buckie oaout'!A:E,2,FALSE))</f>
        <v xml:space="preserve"> N/A</v>
      </c>
      <c r="AL107" t="str">
        <f>IF(ISNUMBER(VLOOKUP(A107,'M for Moray - Forres oaout'!A:E,5,FALSE)), VLOOKUP(A107,'M for Moray - Forres oaout'!A:E,5,FALSE), VLOOKUP(A107,'M for Moray - Forres oaout'!A:E,2,FALSE))</f>
        <v xml:space="preserve"> N/A</v>
      </c>
      <c r="AM107" t="str">
        <f>IF(ISNUMBER(VLOOKUP(A107,'M for Moray - Keith oaout'!A:E,5,FALSE)), VLOOKUP(A107,'M for Moray - Keith oaout'!A:E,5,FALSE), VLOOKUP(A107,'M for Moray - Keith oaout'!A:E,2,FALSE))</f>
        <v xml:space="preserve"> N/A</v>
      </c>
      <c r="AN107" t="str">
        <f>IF(ISNUMBER(VLOOKUP(A107,'M for Moray - Speyside oaout'!A:E,5,FALSE)), VLOOKUP(A107,'M for Moray - Speyside oaout'!A:E,5,FALSE), VLOOKUP(A107,'M for Moray - Speyside oaout'!A:E,2,FALSE))</f>
        <v xml:space="preserve"> N/A</v>
      </c>
      <c r="AO107" t="str">
        <f>IF(ISNUMBER(VLOOKUP(A107,'M for Moray - Elgin oaout'!A:E,5,FALSE)), VLOOKUP(A107,'M for Moray - Elgin oaout'!A:E,5,FALSE), VLOOKUP(A107,'M for Moray - Elgin oaout'!A:E,2,FALSE))</f>
        <v xml:space="preserve"> N/A</v>
      </c>
      <c r="AP107" t="str">
        <f>IF(ISNUMBER(VLOOKUP(A107,'Banffshire Partnership oaout'!A:E,5,FALSE)), VLOOKUP(A107,'Banffshire Partnership oaout'!A:E,5,FALSE), VLOOKUP(A107,'Banffshire Partnership oaout'!A:E,2,FALSE))</f>
        <v xml:space="preserve"> N/A</v>
      </c>
      <c r="AR107">
        <f>IF(ISNUMBER(VLOOKUP(A107,'Huntly A2B service oawut'!A:E,5,FALSE)), VLOOKUP(A107,'Huntly A2B service oawut'!A:E,5,FALSE), 1000)</f>
        <v>1000</v>
      </c>
      <c r="AS107">
        <f>IF(ISNUMBER(VLOOKUP(A107,'M for Moray - Buckie oawut'!A:E,5,FALSE)), VLOOKUP(A107,'M for Moray - Buckie oawut'!A:E,5,FALSE), 1000)</f>
        <v>1000</v>
      </c>
      <c r="AT107">
        <f>IF(ISNUMBER(VLOOKUP(A107,'M for Moray - Forres oawut'!A:E,5,FALSE)), VLOOKUP(A107,'M for Moray - Forres oawut'!A:E,5,FALSE), 1000)</f>
        <v>1000</v>
      </c>
      <c r="AU107">
        <f>IF(ISNUMBER(VLOOKUP(A107,'M for Moray - Keith oawut'!A:E,5,FALSE)), VLOOKUP(A107,'M for Moray - Keith oawut'!A:E,5,FALSE), 1000)</f>
        <v>1000</v>
      </c>
      <c r="AV107">
        <f>IF(ISNUMBER(VLOOKUP(A107,'M for Moray - Speyside oawut'!A:E,5,FALSE)), VLOOKUP(A107,'M for Moray - Speyside oawut'!A:E,5,FALSE), 1000)</f>
        <v>1000</v>
      </c>
      <c r="AW107">
        <f>IF(ISNUMBER(VLOOKUP(A107,'M for Moray - Elgin oawut'!A:E,5,FALSE)), VLOOKUP(A107,'M for Moray - Elgin oawut'!A:E,5,FALSE), 1000)</f>
        <v>1000</v>
      </c>
      <c r="AX107">
        <f>IF(ISNUMBER(VLOOKUP(A107,'Banffshire Partnership oawut'!A:E,5,FALSE)), VLOOKUP(A107,'Banffshire Partnership oawut'!A:E,5,FALSE), 1000)</f>
        <v>73</v>
      </c>
      <c r="AZ107">
        <f>IF(ISNUMBER(VLOOKUP(A107,'Huntly A2B service ot'!A:E,4,FALSE)), VLOOKUP(A107,'Huntly A2B service ot'!A:E,4,FALSE), 0)</f>
        <v>0</v>
      </c>
      <c r="BA107">
        <f>IF(ISNUMBER(VLOOKUP(A107,'M for Moray - Buckie ot'!A:E,4,FALSE)), VLOOKUP(A107,'M for Moray - Buckie ot'!A:E,4,FALSE), 0)</f>
        <v>0</v>
      </c>
      <c r="BB107">
        <f>IF(ISNUMBER(VLOOKUP(A107,'M for Moray - Forres ot'!A:E,4,FALSE)), VLOOKUP(A107,'M for Moray - Forres ot'!A:E,4,FALSE), 0)</f>
        <v>0</v>
      </c>
      <c r="BC107">
        <f>IF(ISNUMBER(VLOOKUP(A107,'M for Moray - Keith ot'!A:E,4,FALSE)), VLOOKUP(A107,'M for Moray - Keith ot'!A:E,4,FALSE), 0)</f>
        <v>0</v>
      </c>
      <c r="BD107">
        <f>IF(ISNUMBER(VLOOKUP(A107,'M for Moray - Speyside ot'!A:E,4,FALSE)), VLOOKUP(A107,'M for Moray - Speyside ot'!A:E,4,FALSE), 0)</f>
        <v>0</v>
      </c>
      <c r="BE107">
        <f>IF(ISNUMBER(VLOOKUP(A107,'M for Moray - Elgin ot'!A:E,4,FALSE)), VLOOKUP(A107,'M for Moray - Elgin ot'!A:E,4,FALSE), 0)</f>
        <v>0</v>
      </c>
      <c r="BF107">
        <f>IF(ISNUMBER(VLOOKUP(A107,'Banffshire Partnership ot'!A:E,4,FALSE)), VLOOKUP(A107,'Banffshire Partnership ot'!A:E,4,FALSE), 0)</f>
        <v>0</v>
      </c>
      <c r="BI107" t="str">
        <f>IF(ISNUMBER(VLOOKUP(A107,'Huntly A2B service oaout'!A:E,3,FALSE)), VLOOKUP(A107,'Huntly A2B service oaout'!A:E,3,FALSE), VLOOKUP(A107,'Huntly A2B service oaout'!A:E,2,FALSE))</f>
        <v xml:space="preserve"> N/A</v>
      </c>
      <c r="BJ107" t="str">
        <f>IF(ISNUMBER(VLOOKUP(A107,'M for Moray - Buckie oaout'!A:E,3,FALSE)), VLOOKUP(A107,'M for Moray - Buckie oaout'!A:E,3,FALSE), VLOOKUP(A107,'M for Moray - Buckie oaout'!A:E,2,FALSE))</f>
        <v xml:space="preserve"> N/A</v>
      </c>
      <c r="BK107" t="str">
        <f>IF(ISNUMBER(VLOOKUP(A107,'M for Moray - Forres oaout'!A:E,3,FALSE)), VLOOKUP(A107,'M for Moray - Forres oaout'!A:E,3,FALSE), VLOOKUP(A107,'M for Moray - Forres oaout'!A:E,2,FALSE))</f>
        <v xml:space="preserve"> N/A</v>
      </c>
      <c r="BL107" t="str">
        <f>IF(ISNUMBER(VLOOKUP(A107,'M for Moray - Keith oaout'!A:E,3,FALSE)), VLOOKUP(A107,'M for Moray - Keith oaout'!A:E,3,FALSE), VLOOKUP(A107,'M for Moray - Keith oaout'!A:E,2,FALSE))</f>
        <v xml:space="preserve"> N/A</v>
      </c>
      <c r="BM107" t="str">
        <f>IF(ISNUMBER(VLOOKUP(A107,'M for Moray - Speyside oaout'!A:E,3,FALSE)), VLOOKUP(A107,'M for Moray - Speyside oaout'!A:E,3,FALSE), VLOOKUP(A107,'M for Moray - Speyside oaout'!A:E,2,FALSE))</f>
        <v xml:space="preserve"> N/A</v>
      </c>
      <c r="BN107" t="str">
        <f>IF(ISNUMBER(VLOOKUP(A107,'M for Moray - Elgin oaout'!A:E,3,FALSE)), VLOOKUP(A107,'M for Moray - Elgin oaout'!A:E,3,FALSE), VLOOKUP(A107,'M for Moray - Elgin oaout'!A:E,2,FALSE))</f>
        <v xml:space="preserve"> N/A</v>
      </c>
      <c r="BO107" t="str">
        <f>IF(ISNUMBER(VLOOKUP(A107,'Banffshire Partnership oaout'!A:E,3,FALSE)), VLOOKUP(A107,'Banffshire Partnership oaout'!A:E,3,FALSE), VLOOKUP(A107,'Banffshire Partnership oaout'!A:E,2,FALSE))</f>
        <v xml:space="preserve"> N/A</v>
      </c>
      <c r="BQ107" t="str">
        <f>IF(ISNUMBER(VLOOKUP(A107,'Huntly A2B service oawut'!A:E,3,FALSE)), VLOOKUP(A107,'Huntly A2B service oawut'!A:E,3,FALSE), VLOOKUP(A107,'Huntly A2B service oawut'!A:E,2,FALSE))</f>
        <v xml:space="preserve"> N/A</v>
      </c>
      <c r="BR107" t="str">
        <f>IF(ISNUMBER(VLOOKUP(A107,'M for Moray - Buckie oawut'!A:E,3,FALSE)), VLOOKUP(A107,'M for Moray - Buckie oawut'!A:E,3,FALSE), VLOOKUP(A107,'M for Moray - Buckie oawut'!A:E,2,FALSE))</f>
        <v xml:space="preserve"> N/A</v>
      </c>
      <c r="BS107" t="str">
        <f>IF(ISNUMBER(VLOOKUP(A107,'M for Moray - Forres oawut'!A:E,3,FALSE)), VLOOKUP(A107,'M for Moray - Forres oawut'!A:E,3,FALSE), VLOOKUP(A107,'M for Moray - Forres oawut'!A:E,2,FALSE))</f>
        <v xml:space="preserve"> N/A</v>
      </c>
      <c r="BT107" t="str">
        <f>IF(ISNUMBER(VLOOKUP(A107,'M for Moray - Keith oawut'!A:E,3,FALSE)), VLOOKUP(A107,'M for Moray - Keith oawut'!A:E,3,FALSE), VLOOKUP(A107,'M for Moray - Keith oawut'!A:E,2,FALSE))</f>
        <v xml:space="preserve"> N/A</v>
      </c>
      <c r="BU107" t="str">
        <f>IF(ISNUMBER(VLOOKUP(A107,'M for Moray - Speyside oawut'!A:E,3,FALSE)), VLOOKUP(A107,'M for Moray - Speyside oawut'!A:E,3,FALSE), VLOOKUP(A107,'M for Moray - Speyside oawut'!A:E,2,FALSE))</f>
        <v xml:space="preserve"> N/A</v>
      </c>
      <c r="BV107" t="str">
        <f>IF(ISNUMBER(VLOOKUP(A107,'M for Moray - Elgin oawut'!A:E,3,FALSE)), VLOOKUP(A107,'M for Moray - Elgin oawut'!A:E,3,FALSE), VLOOKUP(A107,'M for Moray - Elgin oawut'!A:E,2,FALSE))</f>
        <v xml:space="preserve"> N/A</v>
      </c>
      <c r="BW107">
        <f>IF(ISNUMBER(VLOOKUP(A107,'Banffshire Partnership oawut'!A:E,3,FALSE)), VLOOKUP(A107,'Banffshire Partnership oawut'!A:E,3,FALSE), VLOOKUP(A107,'Banffshire Partnership oawut'!A:E,2,FALSE))</f>
        <v>29.5</v>
      </c>
      <c r="BZ107">
        <f>IF(ISNUMBER(VLOOKUP(A107,'Huntly A2B service ot'!A:E,3,FALSE)), VLOOKUP(A107,'Huntly A2B service ot'!A:E,3,FALSE), VLOOKUP(A107,'Huntly A2B service ot'!A:E,2,FALSE))</f>
        <v>0</v>
      </c>
      <c r="CA107">
        <f>IF(ISNUMBER(VLOOKUP(A107,'M for Moray - Buckie ot'!A:E,3,FALSE)), VLOOKUP(A107,'M for Moray - Buckie ot'!A:E,3,FALSE), VLOOKUP(A107,'M for Moray - Buckie ot'!A:E,2,FALSE))</f>
        <v>0</v>
      </c>
      <c r="CB107">
        <f>IF(ISNUMBER(VLOOKUP(A107,'M for Moray - Forres ot'!A:E,3,FALSE)), VLOOKUP(A107,'M for Moray - Forres ot'!A:E,3,FALSE), VLOOKUP(A107,'M for Moray - Forres ot'!A:E,2,FALSE))</f>
        <v>0</v>
      </c>
      <c r="CC107">
        <f>IF(ISNUMBER(VLOOKUP(A107,'M for Moray - Keith ot'!A:E,3,FALSE)), VLOOKUP(A107,'M for Moray - Keith ot'!A:E,3,FALSE), VLOOKUP(A107,'M for Moray - Keith ot'!A:E,2,FALSE))</f>
        <v>0</v>
      </c>
      <c r="CD107">
        <f>IF(ISNUMBER(VLOOKUP(A107,'M for Moray - Speyside ot'!A:E,3,FALSE)), VLOOKUP(A107,'M for Moray - Speyside ot'!A:E,3,FALSE), VLOOKUP(A107,'M for Moray - Speyside ot'!A:E,2,FALSE))</f>
        <v>0</v>
      </c>
      <c r="CE107">
        <f>IF(ISNUMBER(VLOOKUP(A107,'M for Moray - Elgin ot'!A:E,3,FALSE)), VLOOKUP(A107,'M for Moray - Elgin ot'!A:E,3,FALSE), VLOOKUP(A107,'M for Moray - Elgin ot'!A:E,2,FALSE))</f>
        <v>0</v>
      </c>
      <c r="CF107">
        <f>IF(ISNUMBER(VLOOKUP(A107,'Banffshire Partnership ot'!A:E,3,FALSE)), VLOOKUP(A107,'Banffshire Partnership ot'!A:E,3,FALSE), VLOOKUP(A107,'Banffshire Partnership ot'!A:E,2,FALSE))</f>
        <v>0</v>
      </c>
    </row>
    <row r="108" spans="1:84">
      <c r="A108" t="s">
        <v>366</v>
      </c>
      <c r="B108" t="str">
        <f t="shared" si="67"/>
        <v>M for Moray - Forres service</v>
      </c>
      <c r="C108">
        <f t="shared" si="68"/>
        <v>7.1</v>
      </c>
      <c r="D108">
        <f t="shared" si="69"/>
        <v>5</v>
      </c>
      <c r="E108">
        <f t="shared" si="70"/>
        <v>4.5</v>
      </c>
      <c r="F108">
        <f t="shared" si="71"/>
        <v>4.2</v>
      </c>
      <c r="G108" s="18">
        <f t="shared" si="72"/>
        <v>0.5</v>
      </c>
      <c r="H108">
        <f t="shared" si="51"/>
        <v>8.4</v>
      </c>
      <c r="I108">
        <v>14.9</v>
      </c>
      <c r="J108">
        <f t="shared" si="52"/>
        <v>29.22</v>
      </c>
      <c r="K108">
        <f t="shared" si="53"/>
        <v>16.600000000000001</v>
      </c>
      <c r="L108">
        <f t="shared" si="54"/>
        <v>1</v>
      </c>
      <c r="M108">
        <f t="shared" si="55"/>
        <v>1</v>
      </c>
      <c r="N108">
        <f t="shared" si="56"/>
        <v>12.619999999999997</v>
      </c>
      <c r="O108">
        <f t="shared" si="57"/>
        <v>12.619999999999997</v>
      </c>
      <c r="P108">
        <f t="shared" si="58"/>
        <v>9.5</v>
      </c>
      <c r="Q108">
        <f t="shared" si="59"/>
        <v>9.5</v>
      </c>
      <c r="S108">
        <f t="shared" si="60"/>
        <v>48</v>
      </c>
      <c r="T108">
        <f t="shared" si="61"/>
        <v>42.1</v>
      </c>
      <c r="U108">
        <f t="shared" si="62"/>
        <v>16.600000000000001</v>
      </c>
      <c r="V108">
        <f t="shared" si="63"/>
        <v>41.6</v>
      </c>
      <c r="W108">
        <f t="shared" si="64"/>
        <v>29.6</v>
      </c>
      <c r="X108">
        <f t="shared" si="65"/>
        <v>18.600000000000001</v>
      </c>
      <c r="Y108">
        <f t="shared" si="66"/>
        <v>81.28</v>
      </c>
      <c r="AA108">
        <v>0</v>
      </c>
      <c r="AB108">
        <f t="shared" si="73"/>
        <v>7.1</v>
      </c>
      <c r="AC108">
        <f t="shared" si="74"/>
        <v>7.1</v>
      </c>
      <c r="AD108">
        <f t="shared" si="75"/>
        <v>7.1</v>
      </c>
      <c r="AE108">
        <f t="shared" si="76"/>
        <v>7.1</v>
      </c>
      <c r="AF108">
        <f t="shared" si="77"/>
        <v>7.1</v>
      </c>
      <c r="AG108">
        <f t="shared" si="78"/>
        <v>5.28</v>
      </c>
      <c r="AJ108">
        <f>IF(ISNUMBER(VLOOKUP(A108,'Huntly A2B service oaout'!A:E,5,FALSE)), VLOOKUP(A108,'Huntly A2B service oaout'!A:E,5,FALSE), VLOOKUP(A108,'Huntly A2B service oaout'!A:E,2,FALSE))</f>
        <v>43.5</v>
      </c>
      <c r="AK108">
        <f>IF(ISNUMBER(VLOOKUP(A108,'M for Moray - Buckie oaout'!A:E,5,FALSE)), VLOOKUP(A108,'M for Moray - Buckie oaout'!A:E,5,FALSE), VLOOKUP(A108,'M for Moray - Buckie oaout'!A:E,2,FALSE))</f>
        <v>30.5</v>
      </c>
      <c r="AL108">
        <f>IF(ISNUMBER(VLOOKUP(A108,'M for Moray - Forres oaout'!A:E,5,FALSE)), VLOOKUP(A108,'M for Moray - Forres oaout'!A:E,5,FALSE), VLOOKUP(A108,'M for Moray - Forres oaout'!A:E,2,FALSE))</f>
        <v>5</v>
      </c>
      <c r="AM108">
        <f>IF(ISNUMBER(VLOOKUP(A108,'M for Moray - Keith oaout'!A:E,5,FALSE)), VLOOKUP(A108,'M for Moray - Keith oaout'!A:E,5,FALSE), VLOOKUP(A108,'M for Moray - Keith oaout'!A:E,2,FALSE))</f>
        <v>30</v>
      </c>
      <c r="AN108">
        <f>IF(ISNUMBER(VLOOKUP(A108,'M for Moray - Speyside oaout'!A:E,5,FALSE)), VLOOKUP(A108,'M for Moray - Speyside oaout'!A:E,5,FALSE), VLOOKUP(A108,'M for Moray - Speyside oaout'!A:E,2,FALSE))</f>
        <v>18</v>
      </c>
      <c r="AO108">
        <f>IF(ISNUMBER(VLOOKUP(A108,'M for Moray - Elgin oaout'!A:E,5,FALSE)), VLOOKUP(A108,'M for Moray - Elgin oaout'!A:E,5,FALSE), VLOOKUP(A108,'M for Moray - Elgin oaout'!A:E,2,FALSE))</f>
        <v>7</v>
      </c>
      <c r="AP108" t="str">
        <f>IF(ISNUMBER(VLOOKUP(A108,'Banffshire Partnership oaout'!A:E,5,FALSE)), VLOOKUP(A108,'Banffshire Partnership oaout'!A:E,5,FALSE), VLOOKUP(A108,'Banffshire Partnership oaout'!A:E,2,FALSE))</f>
        <v xml:space="preserve"> N/A</v>
      </c>
      <c r="AR108">
        <f>IF(ISNUMBER(VLOOKUP(A108,'Huntly A2B service oawut'!A:E,5,FALSE)), VLOOKUP(A108,'Huntly A2B service oawut'!A:E,5,FALSE), 1000)</f>
        <v>1000</v>
      </c>
      <c r="AS108">
        <f>IF(ISNUMBER(VLOOKUP(A108,'M for Moray - Buckie oawut'!A:E,5,FALSE)), VLOOKUP(A108,'M for Moray - Buckie oawut'!A:E,5,FALSE), 1000)</f>
        <v>1000</v>
      </c>
      <c r="AT108">
        <f>IF(ISNUMBER(VLOOKUP(A108,'M for Moray - Forres oawut'!A:E,5,FALSE)), VLOOKUP(A108,'M for Moray - Forres oawut'!A:E,5,FALSE), 1000)</f>
        <v>1000</v>
      </c>
      <c r="AU108">
        <f>IF(ISNUMBER(VLOOKUP(A108,'M for Moray - Keith oawut'!A:E,5,FALSE)), VLOOKUP(A108,'M for Moray - Keith oawut'!A:E,5,FALSE), 1000)</f>
        <v>1000</v>
      </c>
      <c r="AV108">
        <f>IF(ISNUMBER(VLOOKUP(A108,'M for Moray - Speyside oawut'!A:E,5,FALSE)), VLOOKUP(A108,'M for Moray - Speyside oawut'!A:E,5,FALSE), 1000)</f>
        <v>1000</v>
      </c>
      <c r="AW108">
        <f>IF(ISNUMBER(VLOOKUP(A108,'M for Moray - Elgin oawut'!A:E,5,FALSE)), VLOOKUP(A108,'M for Moray - Elgin oawut'!A:E,5,FALSE), 1000)</f>
        <v>1000</v>
      </c>
      <c r="AX108">
        <f>IF(ISNUMBER(VLOOKUP(A108,'Banffshire Partnership oawut'!A:E,5,FALSE)), VLOOKUP(A108,'Banffshire Partnership oawut'!A:E,5,FALSE), 1000)</f>
        <v>76</v>
      </c>
      <c r="AZ108">
        <f>IF(ISNUMBER(VLOOKUP(A108,'Huntly A2B service ot'!A:E,4,FALSE)), VLOOKUP(A108,'Huntly A2B service ot'!A:E,4,FALSE), 0)</f>
        <v>4.5</v>
      </c>
      <c r="BA108">
        <f>IF(ISNUMBER(VLOOKUP(A108,'M for Moray - Buckie ot'!A:E,4,FALSE)), VLOOKUP(A108,'M for Moray - Buckie ot'!A:E,4,FALSE), 0)</f>
        <v>4.5</v>
      </c>
      <c r="BB108">
        <f>IF(ISNUMBER(VLOOKUP(A108,'M for Moray - Forres ot'!A:E,4,FALSE)), VLOOKUP(A108,'M for Moray - Forres ot'!A:E,4,FALSE), 0)</f>
        <v>4.5</v>
      </c>
      <c r="BC108">
        <f>IF(ISNUMBER(VLOOKUP(A108,'M for Moray - Keith ot'!A:E,4,FALSE)), VLOOKUP(A108,'M for Moray - Keith ot'!A:E,4,FALSE), 0)</f>
        <v>4.5</v>
      </c>
      <c r="BD108">
        <f>IF(ISNUMBER(VLOOKUP(A108,'M for Moray - Speyside ot'!A:E,4,FALSE)), VLOOKUP(A108,'M for Moray - Speyside ot'!A:E,4,FALSE), 0)</f>
        <v>4.5</v>
      </c>
      <c r="BE108">
        <f>IF(ISNUMBER(VLOOKUP(A108,'M for Moray - Elgin ot'!A:E,4,FALSE)), VLOOKUP(A108,'M for Moray - Elgin ot'!A:E,4,FALSE), 0)</f>
        <v>4.5</v>
      </c>
      <c r="BF108">
        <f>IF(ISNUMBER(VLOOKUP(A108,'Banffshire Partnership ot'!A:E,4,FALSE)), VLOOKUP(A108,'Banffshire Partnership ot'!A:E,4,FALSE), 0)</f>
        <v>0</v>
      </c>
      <c r="BI108">
        <f>IF(ISNUMBER(VLOOKUP(A108,'Huntly A2B service oaout'!A:E,3,FALSE)), VLOOKUP(A108,'Huntly A2B service oaout'!A:E,3,FALSE), VLOOKUP(A108,'Huntly A2B service oaout'!A:E,2,FALSE))</f>
        <v>24.8</v>
      </c>
      <c r="BJ108">
        <f>IF(ISNUMBER(VLOOKUP(A108,'M for Moray - Buckie oaout'!A:E,3,FALSE)), VLOOKUP(A108,'M for Moray - Buckie oaout'!A:E,3,FALSE), VLOOKUP(A108,'M for Moray - Buckie oaout'!A:E,2,FALSE))</f>
        <v>20.3</v>
      </c>
      <c r="BK108">
        <f>IF(ISNUMBER(VLOOKUP(A108,'M for Moray - Forres oaout'!A:E,3,FALSE)), VLOOKUP(A108,'M for Moray - Forres oaout'!A:E,3,FALSE), VLOOKUP(A108,'M for Moray - Forres oaout'!A:E,2,FALSE))</f>
        <v>4.2</v>
      </c>
      <c r="BL108">
        <f>IF(ISNUMBER(VLOOKUP(A108,'M for Moray - Keith oaout'!A:E,3,FALSE)), VLOOKUP(A108,'M for Moray - Keith oaout'!A:E,3,FALSE), VLOOKUP(A108,'M for Moray - Keith oaout'!A:E,2,FALSE))</f>
        <v>19.399999999999999</v>
      </c>
      <c r="BM108">
        <f>IF(ISNUMBER(VLOOKUP(A108,'M for Moray - Speyside oaout'!A:E,3,FALSE)), VLOOKUP(A108,'M for Moray - Speyside oaout'!A:E,3,FALSE), VLOOKUP(A108,'M for Moray - Speyside oaout'!A:E,2,FALSE))</f>
        <v>10.5</v>
      </c>
      <c r="BN108">
        <f>IF(ISNUMBER(VLOOKUP(A108,'M for Moray - Elgin oaout'!A:E,3,FALSE)), VLOOKUP(A108,'M for Moray - Elgin oaout'!A:E,3,FALSE), VLOOKUP(A108,'M for Moray - Elgin oaout'!A:E,2,FALSE))</f>
        <v>6.7</v>
      </c>
      <c r="BO108" t="str">
        <f>IF(ISNUMBER(VLOOKUP(A108,'Banffshire Partnership oaout'!A:E,3,FALSE)), VLOOKUP(A108,'Banffshire Partnership oaout'!A:E,3,FALSE), VLOOKUP(A108,'Banffshire Partnership oaout'!A:E,2,FALSE))</f>
        <v xml:space="preserve"> N/A</v>
      </c>
      <c r="BQ108" t="str">
        <f>IF(ISNUMBER(VLOOKUP(A108,'Huntly A2B service oawut'!A:E,3,FALSE)), VLOOKUP(A108,'Huntly A2B service oawut'!A:E,3,FALSE), VLOOKUP(A108,'Huntly A2B service oawut'!A:E,2,FALSE))</f>
        <v xml:space="preserve"> N/A</v>
      </c>
      <c r="BR108" t="str">
        <f>IF(ISNUMBER(VLOOKUP(A108,'M for Moray - Buckie oawut'!A:E,3,FALSE)), VLOOKUP(A108,'M for Moray - Buckie oawut'!A:E,3,FALSE), VLOOKUP(A108,'M for Moray - Buckie oawut'!A:E,2,FALSE))</f>
        <v xml:space="preserve"> N/A</v>
      </c>
      <c r="BS108" t="str">
        <f>IF(ISNUMBER(VLOOKUP(A108,'M for Moray - Forres oawut'!A:E,3,FALSE)), VLOOKUP(A108,'M for Moray - Forres oawut'!A:E,3,FALSE), VLOOKUP(A108,'M for Moray - Forres oawut'!A:E,2,FALSE))</f>
        <v xml:space="preserve"> N/A</v>
      </c>
      <c r="BT108" t="str">
        <f>IF(ISNUMBER(VLOOKUP(A108,'M for Moray - Keith oawut'!A:E,3,FALSE)), VLOOKUP(A108,'M for Moray - Keith oawut'!A:E,3,FALSE), VLOOKUP(A108,'M for Moray - Keith oawut'!A:E,2,FALSE))</f>
        <v xml:space="preserve"> N/A</v>
      </c>
      <c r="BU108" t="str">
        <f>IF(ISNUMBER(VLOOKUP(A108,'M for Moray - Speyside oawut'!A:E,3,FALSE)), VLOOKUP(A108,'M for Moray - Speyside oawut'!A:E,3,FALSE), VLOOKUP(A108,'M for Moray - Speyside oawut'!A:E,2,FALSE))</f>
        <v xml:space="preserve"> N/A</v>
      </c>
      <c r="BV108" t="str">
        <f>IF(ISNUMBER(VLOOKUP(A108,'M for Moray - Elgin oawut'!A:E,3,FALSE)), VLOOKUP(A108,'M for Moray - Elgin oawut'!A:E,3,FALSE), VLOOKUP(A108,'M for Moray - Elgin oawut'!A:E,2,FALSE))</f>
        <v xml:space="preserve"> N/A</v>
      </c>
      <c r="BW108">
        <f>IF(ISNUMBER(VLOOKUP(A108,'Banffshire Partnership oawut'!A:E,3,FALSE)), VLOOKUP(A108,'Banffshire Partnership oawut'!A:E,3,FALSE), VLOOKUP(A108,'Banffshire Partnership oawut'!A:E,2,FALSE))</f>
        <v>31.9</v>
      </c>
      <c r="BZ108">
        <f>IF(ISNUMBER(VLOOKUP(A108,'Huntly A2B service ot'!A:E,3,FALSE)), VLOOKUP(A108,'Huntly A2B service ot'!A:E,3,FALSE), VLOOKUP(A108,'Huntly A2B service ot'!A:E,2,FALSE))</f>
        <v>30</v>
      </c>
      <c r="CA108">
        <f>IF(ISNUMBER(VLOOKUP(A108,'M for Moray - Buckie ot'!A:E,3,FALSE)), VLOOKUP(A108,'M for Moray - Buckie ot'!A:E,3,FALSE), VLOOKUP(A108,'M for Moray - Buckie ot'!A:E,2,FALSE))</f>
        <v>30</v>
      </c>
      <c r="CB108">
        <f>IF(ISNUMBER(VLOOKUP(A108,'M for Moray - Forres ot'!A:E,3,FALSE)), VLOOKUP(A108,'M for Moray - Forres ot'!A:E,3,FALSE), VLOOKUP(A108,'M for Moray - Forres ot'!A:E,2,FALSE))</f>
        <v>30</v>
      </c>
      <c r="CC108">
        <f>IF(ISNUMBER(VLOOKUP(A108,'M for Moray - Keith ot'!A:E,3,FALSE)), VLOOKUP(A108,'M for Moray - Keith ot'!A:E,3,FALSE), VLOOKUP(A108,'M for Moray - Keith ot'!A:E,2,FALSE))</f>
        <v>30</v>
      </c>
      <c r="CD108">
        <f>IF(ISNUMBER(VLOOKUP(A108,'M for Moray - Speyside ot'!A:E,3,FALSE)), VLOOKUP(A108,'M for Moray - Speyside ot'!A:E,3,FALSE), VLOOKUP(A108,'M for Moray - Speyside ot'!A:E,2,FALSE))</f>
        <v>30</v>
      </c>
      <c r="CE108">
        <f>IF(ISNUMBER(VLOOKUP(A108,'M for Moray - Elgin ot'!A:E,3,FALSE)), VLOOKUP(A108,'M for Moray - Elgin ot'!A:E,3,FALSE), VLOOKUP(A108,'M for Moray - Elgin ot'!A:E,2,FALSE))</f>
        <v>30</v>
      </c>
      <c r="CF108">
        <f>IF(ISNUMBER(VLOOKUP(A108,'Banffshire Partnership ot'!A:E,3,FALSE)), VLOOKUP(A108,'Banffshire Partnership ot'!A:E,3,FALSE), VLOOKUP(A108,'Banffshire Partnership ot'!A:E,2,FALSE))</f>
        <v>0</v>
      </c>
    </row>
    <row r="109" spans="1:84">
      <c r="A109" t="s">
        <v>367</v>
      </c>
      <c r="B109" t="str">
        <f t="shared" si="67"/>
        <v>Banffshire Partnership</v>
      </c>
      <c r="C109">
        <f t="shared" si="68"/>
        <v>5.28</v>
      </c>
      <c r="D109">
        <f t="shared" si="69"/>
        <v>76</v>
      </c>
      <c r="E109">
        <f t="shared" si="70"/>
        <v>0</v>
      </c>
      <c r="F109">
        <f t="shared" si="71"/>
        <v>31.9</v>
      </c>
      <c r="G109" s="18">
        <f t="shared" si="72"/>
        <v>0</v>
      </c>
      <c r="H109">
        <f t="shared" si="51"/>
        <v>0</v>
      </c>
      <c r="I109">
        <v>14.9</v>
      </c>
      <c r="J109">
        <f t="shared" si="52"/>
        <v>29.22</v>
      </c>
      <c r="K109">
        <f t="shared" si="53"/>
        <v>81.28</v>
      </c>
      <c r="L109">
        <f t="shared" si="54"/>
        <v>0</v>
      </c>
      <c r="M109">
        <f t="shared" si="55"/>
        <v>0</v>
      </c>
      <c r="N109">
        <f t="shared" si="56"/>
        <v>0</v>
      </c>
      <c r="O109">
        <f t="shared" si="57"/>
        <v>0</v>
      </c>
      <c r="P109">
        <f t="shared" si="58"/>
        <v>0</v>
      </c>
      <c r="Q109">
        <f t="shared" si="59"/>
        <v>0</v>
      </c>
      <c r="S109">
        <f t="shared" si="60"/>
        <v>1000</v>
      </c>
      <c r="T109">
        <f t="shared" si="61"/>
        <v>1007.1</v>
      </c>
      <c r="U109">
        <f t="shared" si="62"/>
        <v>1007.1</v>
      </c>
      <c r="V109">
        <f t="shared" si="63"/>
        <v>1007.1</v>
      </c>
      <c r="W109">
        <f t="shared" si="64"/>
        <v>1007.1</v>
      </c>
      <c r="X109">
        <f t="shared" si="65"/>
        <v>1007.1</v>
      </c>
      <c r="Y109">
        <f t="shared" si="66"/>
        <v>81.28</v>
      </c>
      <c r="AA109">
        <v>0</v>
      </c>
      <c r="AB109">
        <f t="shared" si="73"/>
        <v>7.1</v>
      </c>
      <c r="AC109">
        <f t="shared" si="74"/>
        <v>7.1</v>
      </c>
      <c r="AD109">
        <f t="shared" si="75"/>
        <v>7.1</v>
      </c>
      <c r="AE109">
        <f t="shared" si="76"/>
        <v>7.1</v>
      </c>
      <c r="AF109">
        <f t="shared" si="77"/>
        <v>7.1</v>
      </c>
      <c r="AG109">
        <f t="shared" si="78"/>
        <v>5.28</v>
      </c>
      <c r="AJ109" t="str">
        <f>IF(ISNUMBER(VLOOKUP(A109,'Huntly A2B service oaout'!A:E,5,FALSE)), VLOOKUP(A109,'Huntly A2B service oaout'!A:E,5,FALSE), VLOOKUP(A109,'Huntly A2B service oaout'!A:E,2,FALSE))</f>
        <v xml:space="preserve"> N/A</v>
      </c>
      <c r="AK109" t="str">
        <f>IF(ISNUMBER(VLOOKUP(A109,'M for Moray - Buckie oaout'!A:E,5,FALSE)), VLOOKUP(A109,'M for Moray - Buckie oaout'!A:E,5,FALSE), VLOOKUP(A109,'M for Moray - Buckie oaout'!A:E,2,FALSE))</f>
        <v xml:space="preserve"> N/A</v>
      </c>
      <c r="AL109" t="str">
        <f>IF(ISNUMBER(VLOOKUP(A109,'M for Moray - Forres oaout'!A:E,5,FALSE)), VLOOKUP(A109,'M for Moray - Forres oaout'!A:E,5,FALSE), VLOOKUP(A109,'M for Moray - Forres oaout'!A:E,2,FALSE))</f>
        <v xml:space="preserve"> N/A</v>
      </c>
      <c r="AM109" t="str">
        <f>IF(ISNUMBER(VLOOKUP(A109,'M for Moray - Keith oaout'!A:E,5,FALSE)), VLOOKUP(A109,'M for Moray - Keith oaout'!A:E,5,FALSE), VLOOKUP(A109,'M for Moray - Keith oaout'!A:E,2,FALSE))</f>
        <v xml:space="preserve"> N/A</v>
      </c>
      <c r="AN109" t="str">
        <f>IF(ISNUMBER(VLOOKUP(A109,'M for Moray - Speyside oaout'!A:E,5,FALSE)), VLOOKUP(A109,'M for Moray - Speyside oaout'!A:E,5,FALSE), VLOOKUP(A109,'M for Moray - Speyside oaout'!A:E,2,FALSE))</f>
        <v xml:space="preserve"> N/A</v>
      </c>
      <c r="AO109" t="str">
        <f>IF(ISNUMBER(VLOOKUP(A109,'M for Moray - Elgin oaout'!A:E,5,FALSE)), VLOOKUP(A109,'M for Moray - Elgin oaout'!A:E,5,FALSE), VLOOKUP(A109,'M for Moray - Elgin oaout'!A:E,2,FALSE))</f>
        <v xml:space="preserve"> N/A</v>
      </c>
      <c r="AP109" t="str">
        <f>IF(ISNUMBER(VLOOKUP(A109,'Banffshire Partnership oaout'!A:E,5,FALSE)), VLOOKUP(A109,'Banffshire Partnership oaout'!A:E,5,FALSE), VLOOKUP(A109,'Banffshire Partnership oaout'!A:E,2,FALSE))</f>
        <v xml:space="preserve"> N/A</v>
      </c>
      <c r="AR109">
        <f>IF(ISNUMBER(VLOOKUP(A109,'Huntly A2B service oawut'!A:E,5,FALSE)), VLOOKUP(A109,'Huntly A2B service oawut'!A:E,5,FALSE), 1000)</f>
        <v>1000</v>
      </c>
      <c r="AS109">
        <f>IF(ISNUMBER(VLOOKUP(A109,'M for Moray - Buckie oawut'!A:E,5,FALSE)), VLOOKUP(A109,'M for Moray - Buckie oawut'!A:E,5,FALSE), 1000)</f>
        <v>1000</v>
      </c>
      <c r="AT109">
        <f>IF(ISNUMBER(VLOOKUP(A109,'M for Moray - Forres oawut'!A:E,5,FALSE)), VLOOKUP(A109,'M for Moray - Forres oawut'!A:E,5,FALSE), 1000)</f>
        <v>1000</v>
      </c>
      <c r="AU109">
        <f>IF(ISNUMBER(VLOOKUP(A109,'M for Moray - Keith oawut'!A:E,5,FALSE)), VLOOKUP(A109,'M for Moray - Keith oawut'!A:E,5,FALSE), 1000)</f>
        <v>1000</v>
      </c>
      <c r="AV109">
        <f>IF(ISNUMBER(VLOOKUP(A109,'M for Moray - Speyside oawut'!A:E,5,FALSE)), VLOOKUP(A109,'M for Moray - Speyside oawut'!A:E,5,FALSE), 1000)</f>
        <v>1000</v>
      </c>
      <c r="AW109">
        <f>IF(ISNUMBER(VLOOKUP(A109,'M for Moray - Elgin oawut'!A:E,5,FALSE)), VLOOKUP(A109,'M for Moray - Elgin oawut'!A:E,5,FALSE), 1000)</f>
        <v>1000</v>
      </c>
      <c r="AX109">
        <f>IF(ISNUMBER(VLOOKUP(A109,'Banffshire Partnership oawut'!A:E,5,FALSE)), VLOOKUP(A109,'Banffshire Partnership oawut'!A:E,5,FALSE), 1000)</f>
        <v>76</v>
      </c>
      <c r="AZ109">
        <f>IF(ISNUMBER(VLOOKUP(A109,'Huntly A2B service ot'!A:E,4,FALSE)), VLOOKUP(A109,'Huntly A2B service ot'!A:E,4,FALSE), 0)</f>
        <v>0</v>
      </c>
      <c r="BA109">
        <f>IF(ISNUMBER(VLOOKUP(A109,'M for Moray - Buckie ot'!A:E,4,FALSE)), VLOOKUP(A109,'M for Moray - Buckie ot'!A:E,4,FALSE), 0)</f>
        <v>0</v>
      </c>
      <c r="BB109">
        <f>IF(ISNUMBER(VLOOKUP(A109,'M for Moray - Forres ot'!A:E,4,FALSE)), VLOOKUP(A109,'M for Moray - Forres ot'!A:E,4,FALSE), 0)</f>
        <v>0</v>
      </c>
      <c r="BC109">
        <f>IF(ISNUMBER(VLOOKUP(A109,'M for Moray - Keith ot'!A:E,4,FALSE)), VLOOKUP(A109,'M for Moray - Keith ot'!A:E,4,FALSE), 0)</f>
        <v>0</v>
      </c>
      <c r="BD109">
        <f>IF(ISNUMBER(VLOOKUP(A109,'M for Moray - Speyside ot'!A:E,4,FALSE)), VLOOKUP(A109,'M for Moray - Speyside ot'!A:E,4,FALSE), 0)</f>
        <v>0</v>
      </c>
      <c r="BE109">
        <f>IF(ISNUMBER(VLOOKUP(A109,'M for Moray - Elgin ot'!A:E,4,FALSE)), VLOOKUP(A109,'M for Moray - Elgin ot'!A:E,4,FALSE), 0)</f>
        <v>0</v>
      </c>
      <c r="BF109">
        <f>IF(ISNUMBER(VLOOKUP(A109,'Banffshire Partnership ot'!A:E,4,FALSE)), VLOOKUP(A109,'Banffshire Partnership ot'!A:E,4,FALSE), 0)</f>
        <v>0</v>
      </c>
      <c r="BI109" t="str">
        <f>IF(ISNUMBER(VLOOKUP(A109,'Huntly A2B service oaout'!A:E,3,FALSE)), VLOOKUP(A109,'Huntly A2B service oaout'!A:E,3,FALSE), VLOOKUP(A109,'Huntly A2B service oaout'!A:E,2,FALSE))</f>
        <v xml:space="preserve"> N/A</v>
      </c>
      <c r="BJ109" t="str">
        <f>IF(ISNUMBER(VLOOKUP(A109,'M for Moray - Buckie oaout'!A:E,3,FALSE)), VLOOKUP(A109,'M for Moray - Buckie oaout'!A:E,3,FALSE), VLOOKUP(A109,'M for Moray - Buckie oaout'!A:E,2,FALSE))</f>
        <v xml:space="preserve"> N/A</v>
      </c>
      <c r="BK109" t="str">
        <f>IF(ISNUMBER(VLOOKUP(A109,'M for Moray - Forres oaout'!A:E,3,FALSE)), VLOOKUP(A109,'M for Moray - Forres oaout'!A:E,3,FALSE), VLOOKUP(A109,'M for Moray - Forres oaout'!A:E,2,FALSE))</f>
        <v xml:space="preserve"> N/A</v>
      </c>
      <c r="BL109" t="str">
        <f>IF(ISNUMBER(VLOOKUP(A109,'M for Moray - Keith oaout'!A:E,3,FALSE)), VLOOKUP(A109,'M for Moray - Keith oaout'!A:E,3,FALSE), VLOOKUP(A109,'M for Moray - Keith oaout'!A:E,2,FALSE))</f>
        <v xml:space="preserve"> N/A</v>
      </c>
      <c r="BM109" t="str">
        <f>IF(ISNUMBER(VLOOKUP(A109,'M for Moray - Speyside oaout'!A:E,3,FALSE)), VLOOKUP(A109,'M for Moray - Speyside oaout'!A:E,3,FALSE), VLOOKUP(A109,'M for Moray - Speyside oaout'!A:E,2,FALSE))</f>
        <v xml:space="preserve"> N/A</v>
      </c>
      <c r="BN109" t="str">
        <f>IF(ISNUMBER(VLOOKUP(A109,'M for Moray - Elgin oaout'!A:E,3,FALSE)), VLOOKUP(A109,'M for Moray - Elgin oaout'!A:E,3,FALSE), VLOOKUP(A109,'M for Moray - Elgin oaout'!A:E,2,FALSE))</f>
        <v xml:space="preserve"> N/A</v>
      </c>
      <c r="BO109" t="str">
        <f>IF(ISNUMBER(VLOOKUP(A109,'Banffshire Partnership oaout'!A:E,3,FALSE)), VLOOKUP(A109,'Banffshire Partnership oaout'!A:E,3,FALSE), VLOOKUP(A109,'Banffshire Partnership oaout'!A:E,2,FALSE))</f>
        <v xml:space="preserve"> N/A</v>
      </c>
      <c r="BQ109" t="str">
        <f>IF(ISNUMBER(VLOOKUP(A109,'Huntly A2B service oawut'!A:E,3,FALSE)), VLOOKUP(A109,'Huntly A2B service oawut'!A:E,3,FALSE), VLOOKUP(A109,'Huntly A2B service oawut'!A:E,2,FALSE))</f>
        <v xml:space="preserve"> N/A</v>
      </c>
      <c r="BR109" t="str">
        <f>IF(ISNUMBER(VLOOKUP(A109,'M for Moray - Buckie oawut'!A:E,3,FALSE)), VLOOKUP(A109,'M for Moray - Buckie oawut'!A:E,3,FALSE), VLOOKUP(A109,'M for Moray - Buckie oawut'!A:E,2,FALSE))</f>
        <v xml:space="preserve"> N/A</v>
      </c>
      <c r="BS109" t="str">
        <f>IF(ISNUMBER(VLOOKUP(A109,'M for Moray - Forres oawut'!A:E,3,FALSE)), VLOOKUP(A109,'M for Moray - Forres oawut'!A:E,3,FALSE), VLOOKUP(A109,'M for Moray - Forres oawut'!A:E,2,FALSE))</f>
        <v xml:space="preserve"> N/A</v>
      </c>
      <c r="BT109" t="str">
        <f>IF(ISNUMBER(VLOOKUP(A109,'M for Moray - Keith oawut'!A:E,3,FALSE)), VLOOKUP(A109,'M for Moray - Keith oawut'!A:E,3,FALSE), VLOOKUP(A109,'M for Moray - Keith oawut'!A:E,2,FALSE))</f>
        <v xml:space="preserve"> N/A</v>
      </c>
      <c r="BU109" t="str">
        <f>IF(ISNUMBER(VLOOKUP(A109,'M for Moray - Speyside oawut'!A:E,3,FALSE)), VLOOKUP(A109,'M for Moray - Speyside oawut'!A:E,3,FALSE), VLOOKUP(A109,'M for Moray - Speyside oawut'!A:E,2,FALSE))</f>
        <v xml:space="preserve"> N/A</v>
      </c>
      <c r="BV109" t="str">
        <f>IF(ISNUMBER(VLOOKUP(A109,'M for Moray - Elgin oawut'!A:E,3,FALSE)), VLOOKUP(A109,'M for Moray - Elgin oawut'!A:E,3,FALSE), VLOOKUP(A109,'M for Moray - Elgin oawut'!A:E,2,FALSE))</f>
        <v xml:space="preserve"> N/A</v>
      </c>
      <c r="BW109">
        <f>IF(ISNUMBER(VLOOKUP(A109,'Banffshire Partnership oawut'!A:E,3,FALSE)), VLOOKUP(A109,'Banffshire Partnership oawut'!A:E,3,FALSE), VLOOKUP(A109,'Banffshire Partnership oawut'!A:E,2,FALSE))</f>
        <v>31.9</v>
      </c>
      <c r="BZ109">
        <f>IF(ISNUMBER(VLOOKUP(A109,'Huntly A2B service ot'!A:E,3,FALSE)), VLOOKUP(A109,'Huntly A2B service ot'!A:E,3,FALSE), VLOOKUP(A109,'Huntly A2B service ot'!A:E,2,FALSE))</f>
        <v>0</v>
      </c>
      <c r="CA109">
        <f>IF(ISNUMBER(VLOOKUP(A109,'M for Moray - Buckie ot'!A:E,3,FALSE)), VLOOKUP(A109,'M for Moray - Buckie ot'!A:E,3,FALSE), VLOOKUP(A109,'M for Moray - Buckie ot'!A:E,2,FALSE))</f>
        <v>0</v>
      </c>
      <c r="CB109">
        <f>IF(ISNUMBER(VLOOKUP(A109,'M for Moray - Forres ot'!A:E,3,FALSE)), VLOOKUP(A109,'M for Moray - Forres ot'!A:E,3,FALSE), VLOOKUP(A109,'M for Moray - Forres ot'!A:E,2,FALSE))</f>
        <v>0</v>
      </c>
      <c r="CC109">
        <f>IF(ISNUMBER(VLOOKUP(A109,'M for Moray - Keith ot'!A:E,3,FALSE)), VLOOKUP(A109,'M for Moray - Keith ot'!A:E,3,FALSE), VLOOKUP(A109,'M for Moray - Keith ot'!A:E,2,FALSE))</f>
        <v>0</v>
      </c>
      <c r="CD109">
        <f>IF(ISNUMBER(VLOOKUP(A109,'M for Moray - Speyside ot'!A:E,3,FALSE)), VLOOKUP(A109,'M for Moray - Speyside ot'!A:E,3,FALSE), VLOOKUP(A109,'M for Moray - Speyside ot'!A:E,2,FALSE))</f>
        <v>0</v>
      </c>
      <c r="CE109">
        <f>IF(ISNUMBER(VLOOKUP(A109,'M for Moray - Elgin ot'!A:E,3,FALSE)), VLOOKUP(A109,'M for Moray - Elgin ot'!A:E,3,FALSE), VLOOKUP(A109,'M for Moray - Elgin ot'!A:E,2,FALSE))</f>
        <v>0</v>
      </c>
      <c r="CF109">
        <f>IF(ISNUMBER(VLOOKUP(A109,'Banffshire Partnership ot'!A:E,3,FALSE)), VLOOKUP(A109,'Banffshire Partnership ot'!A:E,3,FALSE), VLOOKUP(A109,'Banffshire Partnership ot'!A:E,2,FALSE))</f>
        <v>0</v>
      </c>
    </row>
    <row r="110" spans="1:84">
      <c r="A110" t="s">
        <v>368</v>
      </c>
      <c r="B110" t="str">
        <f t="shared" si="67"/>
        <v>Banffshire Partnership</v>
      </c>
      <c r="C110">
        <f t="shared" si="68"/>
        <v>4.18</v>
      </c>
      <c r="D110">
        <f t="shared" si="69"/>
        <v>71.5</v>
      </c>
      <c r="E110">
        <f t="shared" si="70"/>
        <v>0</v>
      </c>
      <c r="F110">
        <f t="shared" si="71"/>
        <v>28.6</v>
      </c>
      <c r="G110" s="18">
        <f t="shared" si="72"/>
        <v>0</v>
      </c>
      <c r="H110">
        <f t="shared" si="51"/>
        <v>0</v>
      </c>
      <c r="I110">
        <v>9.4</v>
      </c>
      <c r="J110">
        <f t="shared" si="52"/>
        <v>19.32</v>
      </c>
      <c r="K110">
        <f t="shared" si="53"/>
        <v>75.680000000000007</v>
      </c>
      <c r="L110">
        <f t="shared" si="54"/>
        <v>0</v>
      </c>
      <c r="M110">
        <f t="shared" si="55"/>
        <v>0</v>
      </c>
      <c r="N110">
        <f t="shared" si="56"/>
        <v>0</v>
      </c>
      <c r="O110">
        <f t="shared" si="57"/>
        <v>0</v>
      </c>
      <c r="P110">
        <f t="shared" si="58"/>
        <v>0</v>
      </c>
      <c r="Q110">
        <f t="shared" si="59"/>
        <v>0</v>
      </c>
      <c r="S110">
        <f t="shared" si="60"/>
        <v>1000</v>
      </c>
      <c r="T110">
        <f t="shared" si="61"/>
        <v>1005.25</v>
      </c>
      <c r="U110">
        <f t="shared" si="62"/>
        <v>1005.25</v>
      </c>
      <c r="V110">
        <f t="shared" si="63"/>
        <v>1005.25</v>
      </c>
      <c r="W110">
        <f t="shared" si="64"/>
        <v>1005.25</v>
      </c>
      <c r="X110">
        <f t="shared" si="65"/>
        <v>1005.25</v>
      </c>
      <c r="Y110">
        <f t="shared" si="66"/>
        <v>75.680000000000007</v>
      </c>
      <c r="AA110">
        <v>0</v>
      </c>
      <c r="AB110">
        <f t="shared" si="73"/>
        <v>5.25</v>
      </c>
      <c r="AC110">
        <f t="shared" si="74"/>
        <v>5.25</v>
      </c>
      <c r="AD110">
        <f t="shared" si="75"/>
        <v>5.25</v>
      </c>
      <c r="AE110">
        <f t="shared" si="76"/>
        <v>5.25</v>
      </c>
      <c r="AF110">
        <f t="shared" si="77"/>
        <v>5.25</v>
      </c>
      <c r="AG110">
        <f t="shared" si="78"/>
        <v>4.18</v>
      </c>
      <c r="AJ110" t="str">
        <f>IF(ISNUMBER(VLOOKUP(A110,'Huntly A2B service oaout'!A:E,5,FALSE)), VLOOKUP(A110,'Huntly A2B service oaout'!A:E,5,FALSE), VLOOKUP(A110,'Huntly A2B service oaout'!A:E,2,FALSE))</f>
        <v xml:space="preserve"> N/A</v>
      </c>
      <c r="AK110" t="str">
        <f>IF(ISNUMBER(VLOOKUP(A110,'M for Moray - Buckie oaout'!A:E,5,FALSE)), VLOOKUP(A110,'M for Moray - Buckie oaout'!A:E,5,FALSE), VLOOKUP(A110,'M for Moray - Buckie oaout'!A:E,2,FALSE))</f>
        <v xml:space="preserve"> N/A</v>
      </c>
      <c r="AL110" t="str">
        <f>IF(ISNUMBER(VLOOKUP(A110,'M for Moray - Forres oaout'!A:E,5,FALSE)), VLOOKUP(A110,'M for Moray - Forres oaout'!A:E,5,FALSE), VLOOKUP(A110,'M for Moray - Forres oaout'!A:E,2,FALSE))</f>
        <v xml:space="preserve"> N/A</v>
      </c>
      <c r="AM110" t="str">
        <f>IF(ISNUMBER(VLOOKUP(A110,'M for Moray - Keith oaout'!A:E,5,FALSE)), VLOOKUP(A110,'M for Moray - Keith oaout'!A:E,5,FALSE), VLOOKUP(A110,'M for Moray - Keith oaout'!A:E,2,FALSE))</f>
        <v xml:space="preserve"> N/A</v>
      </c>
      <c r="AN110" t="str">
        <f>IF(ISNUMBER(VLOOKUP(A110,'M for Moray - Speyside oaout'!A:E,5,FALSE)), VLOOKUP(A110,'M for Moray - Speyside oaout'!A:E,5,FALSE), VLOOKUP(A110,'M for Moray - Speyside oaout'!A:E,2,FALSE))</f>
        <v xml:space="preserve"> N/A</v>
      </c>
      <c r="AO110" t="str">
        <f>IF(ISNUMBER(VLOOKUP(A110,'M for Moray - Elgin oaout'!A:E,5,FALSE)), VLOOKUP(A110,'M for Moray - Elgin oaout'!A:E,5,FALSE), VLOOKUP(A110,'M for Moray - Elgin oaout'!A:E,2,FALSE))</f>
        <v xml:space="preserve"> N/A</v>
      </c>
      <c r="AP110" t="str">
        <f>IF(ISNUMBER(VLOOKUP(A110,'Banffshire Partnership oaout'!A:E,5,FALSE)), VLOOKUP(A110,'Banffshire Partnership oaout'!A:E,5,FALSE), VLOOKUP(A110,'Banffshire Partnership oaout'!A:E,2,FALSE))</f>
        <v xml:space="preserve"> N/A</v>
      </c>
      <c r="AR110">
        <f>IF(ISNUMBER(VLOOKUP(A110,'Huntly A2B service oawut'!A:E,5,FALSE)), VLOOKUP(A110,'Huntly A2B service oawut'!A:E,5,FALSE), 1000)</f>
        <v>1000</v>
      </c>
      <c r="AS110">
        <f>IF(ISNUMBER(VLOOKUP(A110,'M for Moray - Buckie oawut'!A:E,5,FALSE)), VLOOKUP(A110,'M for Moray - Buckie oawut'!A:E,5,FALSE), 1000)</f>
        <v>1000</v>
      </c>
      <c r="AT110">
        <f>IF(ISNUMBER(VLOOKUP(A110,'M for Moray - Forres oawut'!A:E,5,FALSE)), VLOOKUP(A110,'M for Moray - Forres oawut'!A:E,5,FALSE), 1000)</f>
        <v>1000</v>
      </c>
      <c r="AU110">
        <f>IF(ISNUMBER(VLOOKUP(A110,'M for Moray - Keith oawut'!A:E,5,FALSE)), VLOOKUP(A110,'M for Moray - Keith oawut'!A:E,5,FALSE), 1000)</f>
        <v>1000</v>
      </c>
      <c r="AV110">
        <f>IF(ISNUMBER(VLOOKUP(A110,'M for Moray - Speyside oawut'!A:E,5,FALSE)), VLOOKUP(A110,'M for Moray - Speyside oawut'!A:E,5,FALSE), 1000)</f>
        <v>1000</v>
      </c>
      <c r="AW110">
        <f>IF(ISNUMBER(VLOOKUP(A110,'M for Moray - Elgin oawut'!A:E,5,FALSE)), VLOOKUP(A110,'M for Moray - Elgin oawut'!A:E,5,FALSE), 1000)</f>
        <v>1000</v>
      </c>
      <c r="AX110">
        <f>IF(ISNUMBER(VLOOKUP(A110,'Banffshire Partnership oawut'!A:E,5,FALSE)), VLOOKUP(A110,'Banffshire Partnership oawut'!A:E,5,FALSE), 1000)</f>
        <v>71.5</v>
      </c>
      <c r="AZ110">
        <f>IF(ISNUMBER(VLOOKUP(A110,'Huntly A2B service ot'!A:E,4,FALSE)), VLOOKUP(A110,'Huntly A2B service ot'!A:E,4,FALSE), 0)</f>
        <v>0</v>
      </c>
      <c r="BA110">
        <f>IF(ISNUMBER(VLOOKUP(A110,'M for Moray - Buckie ot'!A:E,4,FALSE)), VLOOKUP(A110,'M for Moray - Buckie ot'!A:E,4,FALSE), 0)</f>
        <v>0</v>
      </c>
      <c r="BB110">
        <f>IF(ISNUMBER(VLOOKUP(A110,'M for Moray - Forres ot'!A:E,4,FALSE)), VLOOKUP(A110,'M for Moray - Forres ot'!A:E,4,FALSE), 0)</f>
        <v>0</v>
      </c>
      <c r="BC110">
        <f>IF(ISNUMBER(VLOOKUP(A110,'M for Moray - Keith ot'!A:E,4,FALSE)), VLOOKUP(A110,'M for Moray - Keith ot'!A:E,4,FALSE), 0)</f>
        <v>0</v>
      </c>
      <c r="BD110">
        <f>IF(ISNUMBER(VLOOKUP(A110,'M for Moray - Speyside ot'!A:E,4,FALSE)), VLOOKUP(A110,'M for Moray - Speyside ot'!A:E,4,FALSE), 0)</f>
        <v>0</v>
      </c>
      <c r="BE110">
        <f>IF(ISNUMBER(VLOOKUP(A110,'M for Moray - Elgin ot'!A:E,4,FALSE)), VLOOKUP(A110,'M for Moray - Elgin ot'!A:E,4,FALSE), 0)</f>
        <v>0</v>
      </c>
      <c r="BF110">
        <f>IF(ISNUMBER(VLOOKUP(A110,'Banffshire Partnership ot'!A:E,4,FALSE)), VLOOKUP(A110,'Banffshire Partnership ot'!A:E,4,FALSE), 0)</f>
        <v>0</v>
      </c>
      <c r="BI110" t="str">
        <f>IF(ISNUMBER(VLOOKUP(A110,'Huntly A2B service oaout'!A:E,3,FALSE)), VLOOKUP(A110,'Huntly A2B service oaout'!A:E,3,FALSE), VLOOKUP(A110,'Huntly A2B service oaout'!A:E,2,FALSE))</f>
        <v xml:space="preserve"> N/A</v>
      </c>
      <c r="BJ110" t="str">
        <f>IF(ISNUMBER(VLOOKUP(A110,'M for Moray - Buckie oaout'!A:E,3,FALSE)), VLOOKUP(A110,'M for Moray - Buckie oaout'!A:E,3,FALSE), VLOOKUP(A110,'M for Moray - Buckie oaout'!A:E,2,FALSE))</f>
        <v xml:space="preserve"> N/A</v>
      </c>
      <c r="BK110" t="str">
        <f>IF(ISNUMBER(VLOOKUP(A110,'M for Moray - Forres oaout'!A:E,3,FALSE)), VLOOKUP(A110,'M for Moray - Forres oaout'!A:E,3,FALSE), VLOOKUP(A110,'M for Moray - Forres oaout'!A:E,2,FALSE))</f>
        <v xml:space="preserve"> N/A</v>
      </c>
      <c r="BL110" t="str">
        <f>IF(ISNUMBER(VLOOKUP(A110,'M for Moray - Keith oaout'!A:E,3,FALSE)), VLOOKUP(A110,'M for Moray - Keith oaout'!A:E,3,FALSE), VLOOKUP(A110,'M for Moray - Keith oaout'!A:E,2,FALSE))</f>
        <v xml:space="preserve"> N/A</v>
      </c>
      <c r="BM110" t="str">
        <f>IF(ISNUMBER(VLOOKUP(A110,'M for Moray - Speyside oaout'!A:E,3,FALSE)), VLOOKUP(A110,'M for Moray - Speyside oaout'!A:E,3,FALSE), VLOOKUP(A110,'M for Moray - Speyside oaout'!A:E,2,FALSE))</f>
        <v xml:space="preserve"> N/A</v>
      </c>
      <c r="BN110" t="str">
        <f>IF(ISNUMBER(VLOOKUP(A110,'M for Moray - Elgin oaout'!A:E,3,FALSE)), VLOOKUP(A110,'M for Moray - Elgin oaout'!A:E,3,FALSE), VLOOKUP(A110,'M for Moray - Elgin oaout'!A:E,2,FALSE))</f>
        <v xml:space="preserve"> N/A</v>
      </c>
      <c r="BO110" t="str">
        <f>IF(ISNUMBER(VLOOKUP(A110,'Banffshire Partnership oaout'!A:E,3,FALSE)), VLOOKUP(A110,'Banffshire Partnership oaout'!A:E,3,FALSE), VLOOKUP(A110,'Banffshire Partnership oaout'!A:E,2,FALSE))</f>
        <v xml:space="preserve"> N/A</v>
      </c>
      <c r="BQ110" t="str">
        <f>IF(ISNUMBER(VLOOKUP(A110,'Huntly A2B service oawut'!A:E,3,FALSE)), VLOOKUP(A110,'Huntly A2B service oawut'!A:E,3,FALSE), VLOOKUP(A110,'Huntly A2B service oawut'!A:E,2,FALSE))</f>
        <v xml:space="preserve"> N/A</v>
      </c>
      <c r="BR110" t="str">
        <f>IF(ISNUMBER(VLOOKUP(A110,'M for Moray - Buckie oawut'!A:E,3,FALSE)), VLOOKUP(A110,'M for Moray - Buckie oawut'!A:E,3,FALSE), VLOOKUP(A110,'M for Moray - Buckie oawut'!A:E,2,FALSE))</f>
        <v xml:space="preserve"> N/A</v>
      </c>
      <c r="BS110" t="str">
        <f>IF(ISNUMBER(VLOOKUP(A110,'M for Moray - Forres oawut'!A:E,3,FALSE)), VLOOKUP(A110,'M for Moray - Forres oawut'!A:E,3,FALSE), VLOOKUP(A110,'M for Moray - Forres oawut'!A:E,2,FALSE))</f>
        <v xml:space="preserve"> N/A</v>
      </c>
      <c r="BT110" t="str">
        <f>IF(ISNUMBER(VLOOKUP(A110,'M for Moray - Keith oawut'!A:E,3,FALSE)), VLOOKUP(A110,'M for Moray - Keith oawut'!A:E,3,FALSE), VLOOKUP(A110,'M for Moray - Keith oawut'!A:E,2,FALSE))</f>
        <v xml:space="preserve"> N/A</v>
      </c>
      <c r="BU110" t="str">
        <f>IF(ISNUMBER(VLOOKUP(A110,'M for Moray - Speyside oawut'!A:E,3,FALSE)), VLOOKUP(A110,'M for Moray - Speyside oawut'!A:E,3,FALSE), VLOOKUP(A110,'M for Moray - Speyside oawut'!A:E,2,FALSE))</f>
        <v xml:space="preserve"> N/A</v>
      </c>
      <c r="BV110" t="str">
        <f>IF(ISNUMBER(VLOOKUP(A110,'M for Moray - Elgin oawut'!A:E,3,FALSE)), VLOOKUP(A110,'M for Moray - Elgin oawut'!A:E,3,FALSE), VLOOKUP(A110,'M for Moray - Elgin oawut'!A:E,2,FALSE))</f>
        <v xml:space="preserve"> N/A</v>
      </c>
      <c r="BW110">
        <f>IF(ISNUMBER(VLOOKUP(A110,'Banffshire Partnership oawut'!A:E,3,FALSE)), VLOOKUP(A110,'Banffshire Partnership oawut'!A:E,3,FALSE), VLOOKUP(A110,'Banffshire Partnership oawut'!A:E,2,FALSE))</f>
        <v>28.6</v>
      </c>
      <c r="BZ110">
        <f>IF(ISNUMBER(VLOOKUP(A110,'Huntly A2B service ot'!A:E,3,FALSE)), VLOOKUP(A110,'Huntly A2B service ot'!A:E,3,FALSE), VLOOKUP(A110,'Huntly A2B service ot'!A:E,2,FALSE))</f>
        <v>0</v>
      </c>
      <c r="CA110">
        <f>IF(ISNUMBER(VLOOKUP(A110,'M for Moray - Buckie ot'!A:E,3,FALSE)), VLOOKUP(A110,'M for Moray - Buckie ot'!A:E,3,FALSE), VLOOKUP(A110,'M for Moray - Buckie ot'!A:E,2,FALSE))</f>
        <v>0</v>
      </c>
      <c r="CB110">
        <f>IF(ISNUMBER(VLOOKUP(A110,'M for Moray - Forres ot'!A:E,3,FALSE)), VLOOKUP(A110,'M for Moray - Forres ot'!A:E,3,FALSE), VLOOKUP(A110,'M for Moray - Forres ot'!A:E,2,FALSE))</f>
        <v>0</v>
      </c>
      <c r="CC110">
        <f>IF(ISNUMBER(VLOOKUP(A110,'M for Moray - Keith ot'!A:E,3,FALSE)), VLOOKUP(A110,'M for Moray - Keith ot'!A:E,3,FALSE), VLOOKUP(A110,'M for Moray - Keith ot'!A:E,2,FALSE))</f>
        <v>0</v>
      </c>
      <c r="CD110">
        <f>IF(ISNUMBER(VLOOKUP(A110,'M for Moray - Speyside ot'!A:E,3,FALSE)), VLOOKUP(A110,'M for Moray - Speyside ot'!A:E,3,FALSE), VLOOKUP(A110,'M for Moray - Speyside ot'!A:E,2,FALSE))</f>
        <v>0</v>
      </c>
      <c r="CE110">
        <f>IF(ISNUMBER(VLOOKUP(A110,'M for Moray - Elgin ot'!A:E,3,FALSE)), VLOOKUP(A110,'M for Moray - Elgin ot'!A:E,3,FALSE), VLOOKUP(A110,'M for Moray - Elgin ot'!A:E,2,FALSE))</f>
        <v>0</v>
      </c>
      <c r="CF110">
        <f>IF(ISNUMBER(VLOOKUP(A110,'Banffshire Partnership ot'!A:E,3,FALSE)), VLOOKUP(A110,'Banffshire Partnership ot'!A:E,3,FALSE), VLOOKUP(A110,'Banffshire Partnership ot'!A:E,2,FALSE))</f>
        <v>0</v>
      </c>
    </row>
    <row r="111" spans="1:84">
      <c r="A111" t="s">
        <v>369</v>
      </c>
      <c r="B111" t="str">
        <f t="shared" si="67"/>
        <v>Banffshire Partnership</v>
      </c>
      <c r="C111">
        <f t="shared" si="68"/>
        <v>4.54</v>
      </c>
      <c r="D111">
        <f t="shared" si="69"/>
        <v>74.5</v>
      </c>
      <c r="E111">
        <f t="shared" si="70"/>
        <v>0</v>
      </c>
      <c r="F111">
        <f t="shared" si="71"/>
        <v>31</v>
      </c>
      <c r="G111" s="18">
        <f t="shared" si="72"/>
        <v>0</v>
      </c>
      <c r="H111">
        <f t="shared" si="51"/>
        <v>0</v>
      </c>
      <c r="I111">
        <v>11.2</v>
      </c>
      <c r="J111">
        <f t="shared" si="52"/>
        <v>22.56</v>
      </c>
      <c r="K111">
        <f t="shared" si="53"/>
        <v>79.040000000000006</v>
      </c>
      <c r="L111">
        <f t="shared" si="54"/>
        <v>0</v>
      </c>
      <c r="M111">
        <f t="shared" si="55"/>
        <v>0</v>
      </c>
      <c r="N111">
        <f t="shared" si="56"/>
        <v>0</v>
      </c>
      <c r="O111">
        <f t="shared" si="57"/>
        <v>0</v>
      </c>
      <c r="P111">
        <f t="shared" si="58"/>
        <v>0</v>
      </c>
      <c r="Q111">
        <f t="shared" si="59"/>
        <v>0</v>
      </c>
      <c r="S111">
        <f t="shared" si="60"/>
        <v>1000</v>
      </c>
      <c r="T111">
        <f t="shared" si="61"/>
        <v>1006.15</v>
      </c>
      <c r="U111">
        <f t="shared" si="62"/>
        <v>1006.15</v>
      </c>
      <c r="V111">
        <f t="shared" si="63"/>
        <v>1006.15</v>
      </c>
      <c r="W111">
        <f t="shared" si="64"/>
        <v>1006.15</v>
      </c>
      <c r="X111">
        <f t="shared" si="65"/>
        <v>1006.15</v>
      </c>
      <c r="Y111">
        <f t="shared" si="66"/>
        <v>79.040000000000006</v>
      </c>
      <c r="AA111">
        <v>0</v>
      </c>
      <c r="AB111">
        <f t="shared" si="73"/>
        <v>6.1499999999999995</v>
      </c>
      <c r="AC111">
        <f t="shared" si="74"/>
        <v>6.1499999999999995</v>
      </c>
      <c r="AD111">
        <f t="shared" si="75"/>
        <v>6.1499999999999995</v>
      </c>
      <c r="AE111">
        <f t="shared" si="76"/>
        <v>6.1499999999999995</v>
      </c>
      <c r="AF111">
        <f t="shared" si="77"/>
        <v>6.1499999999999995</v>
      </c>
      <c r="AG111">
        <f t="shared" si="78"/>
        <v>4.54</v>
      </c>
      <c r="AJ111" t="str">
        <f>IF(ISNUMBER(VLOOKUP(A111,'Huntly A2B service oaout'!A:E,5,FALSE)), VLOOKUP(A111,'Huntly A2B service oaout'!A:E,5,FALSE), VLOOKUP(A111,'Huntly A2B service oaout'!A:E,2,FALSE))</f>
        <v xml:space="preserve"> N/A</v>
      </c>
      <c r="AK111" t="str">
        <f>IF(ISNUMBER(VLOOKUP(A111,'M for Moray - Buckie oaout'!A:E,5,FALSE)), VLOOKUP(A111,'M for Moray - Buckie oaout'!A:E,5,FALSE), VLOOKUP(A111,'M for Moray - Buckie oaout'!A:E,2,FALSE))</f>
        <v xml:space="preserve"> N/A</v>
      </c>
      <c r="AL111" t="str">
        <f>IF(ISNUMBER(VLOOKUP(A111,'M for Moray - Forres oaout'!A:E,5,FALSE)), VLOOKUP(A111,'M for Moray - Forres oaout'!A:E,5,FALSE), VLOOKUP(A111,'M for Moray - Forres oaout'!A:E,2,FALSE))</f>
        <v xml:space="preserve"> N/A</v>
      </c>
      <c r="AM111" t="str">
        <f>IF(ISNUMBER(VLOOKUP(A111,'M for Moray - Keith oaout'!A:E,5,FALSE)), VLOOKUP(A111,'M for Moray - Keith oaout'!A:E,5,FALSE), VLOOKUP(A111,'M for Moray - Keith oaout'!A:E,2,FALSE))</f>
        <v xml:space="preserve"> N/A</v>
      </c>
      <c r="AN111" t="str">
        <f>IF(ISNUMBER(VLOOKUP(A111,'M for Moray - Speyside oaout'!A:E,5,FALSE)), VLOOKUP(A111,'M for Moray - Speyside oaout'!A:E,5,FALSE), VLOOKUP(A111,'M for Moray - Speyside oaout'!A:E,2,FALSE))</f>
        <v xml:space="preserve"> N/A</v>
      </c>
      <c r="AO111" t="str">
        <f>IF(ISNUMBER(VLOOKUP(A111,'M for Moray - Elgin oaout'!A:E,5,FALSE)), VLOOKUP(A111,'M for Moray - Elgin oaout'!A:E,5,FALSE), VLOOKUP(A111,'M for Moray - Elgin oaout'!A:E,2,FALSE))</f>
        <v xml:space="preserve"> N/A</v>
      </c>
      <c r="AP111" t="str">
        <f>IF(ISNUMBER(VLOOKUP(A111,'Banffshire Partnership oaout'!A:E,5,FALSE)), VLOOKUP(A111,'Banffshire Partnership oaout'!A:E,5,FALSE), VLOOKUP(A111,'Banffshire Partnership oaout'!A:E,2,FALSE))</f>
        <v xml:space="preserve"> N/A</v>
      </c>
      <c r="AR111">
        <f>IF(ISNUMBER(VLOOKUP(A111,'Huntly A2B service oawut'!A:E,5,FALSE)), VLOOKUP(A111,'Huntly A2B service oawut'!A:E,5,FALSE), 1000)</f>
        <v>1000</v>
      </c>
      <c r="AS111">
        <f>IF(ISNUMBER(VLOOKUP(A111,'M for Moray - Buckie oawut'!A:E,5,FALSE)), VLOOKUP(A111,'M for Moray - Buckie oawut'!A:E,5,FALSE), 1000)</f>
        <v>1000</v>
      </c>
      <c r="AT111">
        <f>IF(ISNUMBER(VLOOKUP(A111,'M for Moray - Forres oawut'!A:E,5,FALSE)), VLOOKUP(A111,'M for Moray - Forres oawut'!A:E,5,FALSE), 1000)</f>
        <v>1000</v>
      </c>
      <c r="AU111">
        <f>IF(ISNUMBER(VLOOKUP(A111,'M for Moray - Keith oawut'!A:E,5,FALSE)), VLOOKUP(A111,'M for Moray - Keith oawut'!A:E,5,FALSE), 1000)</f>
        <v>1000</v>
      </c>
      <c r="AV111">
        <f>IF(ISNUMBER(VLOOKUP(A111,'M for Moray - Speyside oawut'!A:E,5,FALSE)), VLOOKUP(A111,'M for Moray - Speyside oawut'!A:E,5,FALSE), 1000)</f>
        <v>1000</v>
      </c>
      <c r="AW111">
        <f>IF(ISNUMBER(VLOOKUP(A111,'M for Moray - Elgin oawut'!A:E,5,FALSE)), VLOOKUP(A111,'M for Moray - Elgin oawut'!A:E,5,FALSE), 1000)</f>
        <v>1000</v>
      </c>
      <c r="AX111">
        <f>IF(ISNUMBER(VLOOKUP(A111,'Banffshire Partnership oawut'!A:E,5,FALSE)), VLOOKUP(A111,'Banffshire Partnership oawut'!A:E,5,FALSE), 1000)</f>
        <v>74.5</v>
      </c>
      <c r="AZ111">
        <f>IF(ISNUMBER(VLOOKUP(A111,'Huntly A2B service ot'!A:E,4,FALSE)), VLOOKUP(A111,'Huntly A2B service ot'!A:E,4,FALSE), 0)</f>
        <v>0</v>
      </c>
      <c r="BA111">
        <f>IF(ISNUMBER(VLOOKUP(A111,'M for Moray - Buckie ot'!A:E,4,FALSE)), VLOOKUP(A111,'M for Moray - Buckie ot'!A:E,4,FALSE), 0)</f>
        <v>0</v>
      </c>
      <c r="BB111">
        <f>IF(ISNUMBER(VLOOKUP(A111,'M for Moray - Forres ot'!A:E,4,FALSE)), VLOOKUP(A111,'M for Moray - Forres ot'!A:E,4,FALSE), 0)</f>
        <v>0</v>
      </c>
      <c r="BC111">
        <f>IF(ISNUMBER(VLOOKUP(A111,'M for Moray - Keith ot'!A:E,4,FALSE)), VLOOKUP(A111,'M for Moray - Keith ot'!A:E,4,FALSE), 0)</f>
        <v>0</v>
      </c>
      <c r="BD111">
        <f>IF(ISNUMBER(VLOOKUP(A111,'M for Moray - Speyside ot'!A:E,4,FALSE)), VLOOKUP(A111,'M for Moray - Speyside ot'!A:E,4,FALSE), 0)</f>
        <v>0</v>
      </c>
      <c r="BE111">
        <f>IF(ISNUMBER(VLOOKUP(A111,'M for Moray - Elgin ot'!A:E,4,FALSE)), VLOOKUP(A111,'M for Moray - Elgin ot'!A:E,4,FALSE), 0)</f>
        <v>0</v>
      </c>
      <c r="BF111">
        <f>IF(ISNUMBER(VLOOKUP(A111,'Banffshire Partnership ot'!A:E,4,FALSE)), VLOOKUP(A111,'Banffshire Partnership ot'!A:E,4,FALSE), 0)</f>
        <v>0</v>
      </c>
      <c r="BI111" t="str">
        <f>IF(ISNUMBER(VLOOKUP(A111,'Huntly A2B service oaout'!A:E,3,FALSE)), VLOOKUP(A111,'Huntly A2B service oaout'!A:E,3,FALSE), VLOOKUP(A111,'Huntly A2B service oaout'!A:E,2,FALSE))</f>
        <v xml:space="preserve"> N/A</v>
      </c>
      <c r="BJ111" t="str">
        <f>IF(ISNUMBER(VLOOKUP(A111,'M for Moray - Buckie oaout'!A:E,3,FALSE)), VLOOKUP(A111,'M for Moray - Buckie oaout'!A:E,3,FALSE), VLOOKUP(A111,'M for Moray - Buckie oaout'!A:E,2,FALSE))</f>
        <v xml:space="preserve"> N/A</v>
      </c>
      <c r="BK111" t="str">
        <f>IF(ISNUMBER(VLOOKUP(A111,'M for Moray - Forres oaout'!A:E,3,FALSE)), VLOOKUP(A111,'M for Moray - Forres oaout'!A:E,3,FALSE), VLOOKUP(A111,'M for Moray - Forres oaout'!A:E,2,FALSE))</f>
        <v xml:space="preserve"> N/A</v>
      </c>
      <c r="BL111" t="str">
        <f>IF(ISNUMBER(VLOOKUP(A111,'M for Moray - Keith oaout'!A:E,3,FALSE)), VLOOKUP(A111,'M for Moray - Keith oaout'!A:E,3,FALSE), VLOOKUP(A111,'M for Moray - Keith oaout'!A:E,2,FALSE))</f>
        <v xml:space="preserve"> N/A</v>
      </c>
      <c r="BM111" t="str">
        <f>IF(ISNUMBER(VLOOKUP(A111,'M for Moray - Speyside oaout'!A:E,3,FALSE)), VLOOKUP(A111,'M for Moray - Speyside oaout'!A:E,3,FALSE), VLOOKUP(A111,'M for Moray - Speyside oaout'!A:E,2,FALSE))</f>
        <v xml:space="preserve"> N/A</v>
      </c>
      <c r="BN111" t="str">
        <f>IF(ISNUMBER(VLOOKUP(A111,'M for Moray - Elgin oaout'!A:E,3,FALSE)), VLOOKUP(A111,'M for Moray - Elgin oaout'!A:E,3,FALSE), VLOOKUP(A111,'M for Moray - Elgin oaout'!A:E,2,FALSE))</f>
        <v xml:space="preserve"> N/A</v>
      </c>
      <c r="BO111" t="str">
        <f>IF(ISNUMBER(VLOOKUP(A111,'Banffshire Partnership oaout'!A:E,3,FALSE)), VLOOKUP(A111,'Banffshire Partnership oaout'!A:E,3,FALSE), VLOOKUP(A111,'Banffshire Partnership oaout'!A:E,2,FALSE))</f>
        <v xml:space="preserve"> N/A</v>
      </c>
      <c r="BQ111" t="str">
        <f>IF(ISNUMBER(VLOOKUP(A111,'Huntly A2B service oawut'!A:E,3,FALSE)), VLOOKUP(A111,'Huntly A2B service oawut'!A:E,3,FALSE), VLOOKUP(A111,'Huntly A2B service oawut'!A:E,2,FALSE))</f>
        <v xml:space="preserve"> N/A</v>
      </c>
      <c r="BR111" t="str">
        <f>IF(ISNUMBER(VLOOKUP(A111,'M for Moray - Buckie oawut'!A:E,3,FALSE)), VLOOKUP(A111,'M for Moray - Buckie oawut'!A:E,3,FALSE), VLOOKUP(A111,'M for Moray - Buckie oawut'!A:E,2,FALSE))</f>
        <v xml:space="preserve"> N/A</v>
      </c>
      <c r="BS111" t="str">
        <f>IF(ISNUMBER(VLOOKUP(A111,'M for Moray - Forres oawut'!A:E,3,FALSE)), VLOOKUP(A111,'M for Moray - Forres oawut'!A:E,3,FALSE), VLOOKUP(A111,'M for Moray - Forres oawut'!A:E,2,FALSE))</f>
        <v xml:space="preserve"> N/A</v>
      </c>
      <c r="BT111" t="str">
        <f>IF(ISNUMBER(VLOOKUP(A111,'M for Moray - Keith oawut'!A:E,3,FALSE)), VLOOKUP(A111,'M for Moray - Keith oawut'!A:E,3,FALSE), VLOOKUP(A111,'M for Moray - Keith oawut'!A:E,2,FALSE))</f>
        <v xml:space="preserve"> N/A</v>
      </c>
      <c r="BU111" t="str">
        <f>IF(ISNUMBER(VLOOKUP(A111,'M for Moray - Speyside oawut'!A:E,3,FALSE)), VLOOKUP(A111,'M for Moray - Speyside oawut'!A:E,3,FALSE), VLOOKUP(A111,'M for Moray - Speyside oawut'!A:E,2,FALSE))</f>
        <v xml:space="preserve"> N/A</v>
      </c>
      <c r="BV111" t="str">
        <f>IF(ISNUMBER(VLOOKUP(A111,'M for Moray - Elgin oawut'!A:E,3,FALSE)), VLOOKUP(A111,'M for Moray - Elgin oawut'!A:E,3,FALSE), VLOOKUP(A111,'M for Moray - Elgin oawut'!A:E,2,FALSE))</f>
        <v xml:space="preserve"> N/A</v>
      </c>
      <c r="BW111">
        <f>IF(ISNUMBER(VLOOKUP(A111,'Banffshire Partnership oawut'!A:E,3,FALSE)), VLOOKUP(A111,'Banffshire Partnership oawut'!A:E,3,FALSE), VLOOKUP(A111,'Banffshire Partnership oawut'!A:E,2,FALSE))</f>
        <v>31</v>
      </c>
      <c r="BZ111">
        <f>IF(ISNUMBER(VLOOKUP(A111,'Huntly A2B service ot'!A:E,3,FALSE)), VLOOKUP(A111,'Huntly A2B service ot'!A:E,3,FALSE), VLOOKUP(A111,'Huntly A2B service ot'!A:E,2,FALSE))</f>
        <v>0</v>
      </c>
      <c r="CA111">
        <f>IF(ISNUMBER(VLOOKUP(A111,'M for Moray - Buckie ot'!A:E,3,FALSE)), VLOOKUP(A111,'M for Moray - Buckie ot'!A:E,3,FALSE), VLOOKUP(A111,'M for Moray - Buckie ot'!A:E,2,FALSE))</f>
        <v>0</v>
      </c>
      <c r="CB111">
        <f>IF(ISNUMBER(VLOOKUP(A111,'M for Moray - Forres ot'!A:E,3,FALSE)), VLOOKUP(A111,'M for Moray - Forres ot'!A:E,3,FALSE), VLOOKUP(A111,'M for Moray - Forres ot'!A:E,2,FALSE))</f>
        <v>0</v>
      </c>
      <c r="CC111">
        <f>IF(ISNUMBER(VLOOKUP(A111,'M for Moray - Keith ot'!A:E,3,FALSE)), VLOOKUP(A111,'M for Moray - Keith ot'!A:E,3,FALSE), VLOOKUP(A111,'M for Moray - Keith ot'!A:E,2,FALSE))</f>
        <v>0</v>
      </c>
      <c r="CD111">
        <f>IF(ISNUMBER(VLOOKUP(A111,'M for Moray - Speyside ot'!A:E,3,FALSE)), VLOOKUP(A111,'M for Moray - Speyside ot'!A:E,3,FALSE), VLOOKUP(A111,'M for Moray - Speyside ot'!A:E,2,FALSE))</f>
        <v>0</v>
      </c>
      <c r="CE111">
        <f>IF(ISNUMBER(VLOOKUP(A111,'M for Moray - Elgin ot'!A:E,3,FALSE)), VLOOKUP(A111,'M for Moray - Elgin ot'!A:E,3,FALSE), VLOOKUP(A111,'M for Moray - Elgin ot'!A:E,2,FALSE))</f>
        <v>0</v>
      </c>
      <c r="CF111">
        <f>IF(ISNUMBER(VLOOKUP(A111,'Banffshire Partnership ot'!A:E,3,FALSE)), VLOOKUP(A111,'Banffshire Partnership ot'!A:E,3,FALSE), VLOOKUP(A111,'Banffshire Partnership ot'!A:E,2,FALSE))</f>
        <v>0</v>
      </c>
    </row>
    <row r="112" spans="1:84">
      <c r="A112" t="s">
        <v>370</v>
      </c>
      <c r="B112" t="str">
        <f t="shared" si="67"/>
        <v>M for Moray - Forres service</v>
      </c>
      <c r="C112">
        <f t="shared" si="68"/>
        <v>6.1499999999999995</v>
      </c>
      <c r="D112">
        <f t="shared" si="69"/>
        <v>5</v>
      </c>
      <c r="E112">
        <f t="shared" si="70"/>
        <v>4.5</v>
      </c>
      <c r="F112">
        <f t="shared" si="71"/>
        <v>4.2</v>
      </c>
      <c r="G112" s="18">
        <f t="shared" si="72"/>
        <v>0.5</v>
      </c>
      <c r="H112">
        <f t="shared" si="51"/>
        <v>8.4</v>
      </c>
      <c r="I112">
        <v>11.2</v>
      </c>
      <c r="J112">
        <f t="shared" si="52"/>
        <v>22.56</v>
      </c>
      <c r="K112">
        <f t="shared" si="53"/>
        <v>15.649999999999999</v>
      </c>
      <c r="L112">
        <f t="shared" si="54"/>
        <v>1</v>
      </c>
      <c r="M112">
        <f t="shared" si="55"/>
        <v>1</v>
      </c>
      <c r="N112">
        <f t="shared" si="56"/>
        <v>6.91</v>
      </c>
      <c r="O112">
        <f t="shared" si="57"/>
        <v>6.91</v>
      </c>
      <c r="P112">
        <f t="shared" si="58"/>
        <v>9.5</v>
      </c>
      <c r="Q112">
        <f t="shared" si="59"/>
        <v>9.5</v>
      </c>
      <c r="S112">
        <f t="shared" si="60"/>
        <v>46.5</v>
      </c>
      <c r="T112">
        <f t="shared" si="61"/>
        <v>39.65</v>
      </c>
      <c r="U112">
        <f t="shared" si="62"/>
        <v>15.649999999999999</v>
      </c>
      <c r="V112">
        <f t="shared" si="63"/>
        <v>39.65</v>
      </c>
      <c r="W112">
        <f t="shared" si="64"/>
        <v>27.65</v>
      </c>
      <c r="X112">
        <f t="shared" si="65"/>
        <v>17.649999999999999</v>
      </c>
      <c r="Y112">
        <f t="shared" si="66"/>
        <v>79.040000000000006</v>
      </c>
      <c r="AA112">
        <v>0</v>
      </c>
      <c r="AB112">
        <f t="shared" si="73"/>
        <v>6.1499999999999995</v>
      </c>
      <c r="AC112">
        <f t="shared" si="74"/>
        <v>6.1499999999999995</v>
      </c>
      <c r="AD112">
        <f t="shared" si="75"/>
        <v>6.1499999999999995</v>
      </c>
      <c r="AE112">
        <f t="shared" si="76"/>
        <v>6.1499999999999995</v>
      </c>
      <c r="AF112">
        <f t="shared" si="77"/>
        <v>6.1499999999999995</v>
      </c>
      <c r="AG112">
        <f t="shared" si="78"/>
        <v>4.54</v>
      </c>
      <c r="AJ112">
        <f>IF(ISNUMBER(VLOOKUP(A112,'Huntly A2B service oaout'!A:E,5,FALSE)), VLOOKUP(A112,'Huntly A2B service oaout'!A:E,5,FALSE), VLOOKUP(A112,'Huntly A2B service oaout'!A:E,2,FALSE))</f>
        <v>42</v>
      </c>
      <c r="AK112">
        <f>IF(ISNUMBER(VLOOKUP(A112,'M for Moray - Buckie oaout'!A:E,5,FALSE)), VLOOKUP(A112,'M for Moray - Buckie oaout'!A:E,5,FALSE), VLOOKUP(A112,'M for Moray - Buckie oaout'!A:E,2,FALSE))</f>
        <v>29</v>
      </c>
      <c r="AL112">
        <f>IF(ISNUMBER(VLOOKUP(A112,'M for Moray - Forres oaout'!A:E,5,FALSE)), VLOOKUP(A112,'M for Moray - Forres oaout'!A:E,5,FALSE), VLOOKUP(A112,'M for Moray - Forres oaout'!A:E,2,FALSE))</f>
        <v>5</v>
      </c>
      <c r="AM112">
        <f>IF(ISNUMBER(VLOOKUP(A112,'M for Moray - Keith oaout'!A:E,5,FALSE)), VLOOKUP(A112,'M for Moray - Keith oaout'!A:E,5,FALSE), VLOOKUP(A112,'M for Moray - Keith oaout'!A:E,2,FALSE))</f>
        <v>29</v>
      </c>
      <c r="AN112">
        <f>IF(ISNUMBER(VLOOKUP(A112,'M for Moray - Speyside oaout'!A:E,5,FALSE)), VLOOKUP(A112,'M for Moray - Speyside oaout'!A:E,5,FALSE), VLOOKUP(A112,'M for Moray - Speyside oaout'!A:E,2,FALSE))</f>
        <v>17</v>
      </c>
      <c r="AO112">
        <f>IF(ISNUMBER(VLOOKUP(A112,'M for Moray - Elgin oaout'!A:E,5,FALSE)), VLOOKUP(A112,'M for Moray - Elgin oaout'!A:E,5,FALSE), VLOOKUP(A112,'M for Moray - Elgin oaout'!A:E,2,FALSE))</f>
        <v>7</v>
      </c>
      <c r="AP112" t="str">
        <f>IF(ISNUMBER(VLOOKUP(A112,'Banffshire Partnership oaout'!A:E,5,FALSE)), VLOOKUP(A112,'Banffshire Partnership oaout'!A:E,5,FALSE), VLOOKUP(A112,'Banffshire Partnership oaout'!A:E,2,FALSE))</f>
        <v xml:space="preserve"> N/A</v>
      </c>
      <c r="AR112">
        <f>IF(ISNUMBER(VLOOKUP(A112,'Huntly A2B service oawut'!A:E,5,FALSE)), VLOOKUP(A112,'Huntly A2B service oawut'!A:E,5,FALSE), 1000)</f>
        <v>1000</v>
      </c>
      <c r="AS112">
        <f>IF(ISNUMBER(VLOOKUP(A112,'M for Moray - Buckie oawut'!A:E,5,FALSE)), VLOOKUP(A112,'M for Moray - Buckie oawut'!A:E,5,FALSE), 1000)</f>
        <v>1000</v>
      </c>
      <c r="AT112">
        <f>IF(ISNUMBER(VLOOKUP(A112,'M for Moray - Forres oawut'!A:E,5,FALSE)), VLOOKUP(A112,'M for Moray - Forres oawut'!A:E,5,FALSE), 1000)</f>
        <v>1000</v>
      </c>
      <c r="AU112">
        <f>IF(ISNUMBER(VLOOKUP(A112,'M for Moray - Keith oawut'!A:E,5,FALSE)), VLOOKUP(A112,'M for Moray - Keith oawut'!A:E,5,FALSE), 1000)</f>
        <v>1000</v>
      </c>
      <c r="AV112">
        <f>IF(ISNUMBER(VLOOKUP(A112,'M for Moray - Speyside oawut'!A:E,5,FALSE)), VLOOKUP(A112,'M for Moray - Speyside oawut'!A:E,5,FALSE), 1000)</f>
        <v>1000</v>
      </c>
      <c r="AW112">
        <f>IF(ISNUMBER(VLOOKUP(A112,'M for Moray - Elgin oawut'!A:E,5,FALSE)), VLOOKUP(A112,'M for Moray - Elgin oawut'!A:E,5,FALSE), 1000)</f>
        <v>1000</v>
      </c>
      <c r="AX112">
        <f>IF(ISNUMBER(VLOOKUP(A112,'Banffshire Partnership oawut'!A:E,5,FALSE)), VLOOKUP(A112,'Banffshire Partnership oawut'!A:E,5,FALSE), 1000)</f>
        <v>74.5</v>
      </c>
      <c r="AZ112">
        <f>IF(ISNUMBER(VLOOKUP(A112,'Huntly A2B service ot'!A:E,4,FALSE)), VLOOKUP(A112,'Huntly A2B service ot'!A:E,4,FALSE), 0)</f>
        <v>4.5</v>
      </c>
      <c r="BA112">
        <f>IF(ISNUMBER(VLOOKUP(A112,'M for Moray - Buckie ot'!A:E,4,FALSE)), VLOOKUP(A112,'M for Moray - Buckie ot'!A:E,4,FALSE), 0)</f>
        <v>4.5</v>
      </c>
      <c r="BB112">
        <f>IF(ISNUMBER(VLOOKUP(A112,'M for Moray - Forres ot'!A:E,4,FALSE)), VLOOKUP(A112,'M for Moray - Forres ot'!A:E,4,FALSE), 0)</f>
        <v>4.5</v>
      </c>
      <c r="BC112">
        <f>IF(ISNUMBER(VLOOKUP(A112,'M for Moray - Keith ot'!A:E,4,FALSE)), VLOOKUP(A112,'M for Moray - Keith ot'!A:E,4,FALSE), 0)</f>
        <v>4.5</v>
      </c>
      <c r="BD112">
        <f>IF(ISNUMBER(VLOOKUP(A112,'M for Moray - Speyside ot'!A:E,4,FALSE)), VLOOKUP(A112,'M for Moray - Speyside ot'!A:E,4,FALSE), 0)</f>
        <v>4.5</v>
      </c>
      <c r="BE112">
        <f>IF(ISNUMBER(VLOOKUP(A112,'M for Moray - Elgin ot'!A:E,4,FALSE)), VLOOKUP(A112,'M for Moray - Elgin ot'!A:E,4,FALSE), 0)</f>
        <v>4.5</v>
      </c>
      <c r="BF112">
        <f>IF(ISNUMBER(VLOOKUP(A112,'Banffshire Partnership ot'!A:E,4,FALSE)), VLOOKUP(A112,'Banffshire Partnership ot'!A:E,4,FALSE), 0)</f>
        <v>0</v>
      </c>
      <c r="BI112">
        <f>IF(ISNUMBER(VLOOKUP(A112,'Huntly A2B service oaout'!A:E,3,FALSE)), VLOOKUP(A112,'Huntly A2B service oaout'!A:E,3,FALSE), VLOOKUP(A112,'Huntly A2B service oaout'!A:E,2,FALSE))</f>
        <v>23.8</v>
      </c>
      <c r="BJ112">
        <f>IF(ISNUMBER(VLOOKUP(A112,'M for Moray - Buckie oaout'!A:E,3,FALSE)), VLOOKUP(A112,'M for Moray - Buckie oaout'!A:E,3,FALSE), VLOOKUP(A112,'M for Moray - Buckie oaout'!A:E,2,FALSE))</f>
        <v>19.399999999999999</v>
      </c>
      <c r="BK112">
        <f>IF(ISNUMBER(VLOOKUP(A112,'M for Moray - Forres oaout'!A:E,3,FALSE)), VLOOKUP(A112,'M for Moray - Forres oaout'!A:E,3,FALSE), VLOOKUP(A112,'M for Moray - Forres oaout'!A:E,2,FALSE))</f>
        <v>4.2</v>
      </c>
      <c r="BL112">
        <f>IF(ISNUMBER(VLOOKUP(A112,'M for Moray - Keith oaout'!A:E,3,FALSE)), VLOOKUP(A112,'M for Moray - Keith oaout'!A:E,3,FALSE), VLOOKUP(A112,'M for Moray - Keith oaout'!A:E,2,FALSE))</f>
        <v>18.399999999999999</v>
      </c>
      <c r="BM112">
        <f>IF(ISNUMBER(VLOOKUP(A112,'M for Moray - Speyside oaout'!A:E,3,FALSE)), VLOOKUP(A112,'M for Moray - Speyside oaout'!A:E,3,FALSE), VLOOKUP(A112,'M for Moray - Speyside oaout'!A:E,2,FALSE))</f>
        <v>9.6999999999999993</v>
      </c>
      <c r="BN112">
        <f>IF(ISNUMBER(VLOOKUP(A112,'M for Moray - Elgin oaout'!A:E,3,FALSE)), VLOOKUP(A112,'M for Moray - Elgin oaout'!A:E,3,FALSE), VLOOKUP(A112,'M for Moray - Elgin oaout'!A:E,2,FALSE))</f>
        <v>6.2</v>
      </c>
      <c r="BO112" t="str">
        <f>IF(ISNUMBER(VLOOKUP(A112,'Banffshire Partnership oaout'!A:E,3,FALSE)), VLOOKUP(A112,'Banffshire Partnership oaout'!A:E,3,FALSE), VLOOKUP(A112,'Banffshire Partnership oaout'!A:E,2,FALSE))</f>
        <v xml:space="preserve"> N/A</v>
      </c>
      <c r="BQ112" t="str">
        <f>IF(ISNUMBER(VLOOKUP(A112,'Huntly A2B service oawut'!A:E,3,FALSE)), VLOOKUP(A112,'Huntly A2B service oawut'!A:E,3,FALSE), VLOOKUP(A112,'Huntly A2B service oawut'!A:E,2,FALSE))</f>
        <v xml:space="preserve"> N/A</v>
      </c>
      <c r="BR112" t="str">
        <f>IF(ISNUMBER(VLOOKUP(A112,'M for Moray - Buckie oawut'!A:E,3,FALSE)), VLOOKUP(A112,'M for Moray - Buckie oawut'!A:E,3,FALSE), VLOOKUP(A112,'M for Moray - Buckie oawut'!A:E,2,FALSE))</f>
        <v xml:space="preserve"> N/A</v>
      </c>
      <c r="BS112" t="str">
        <f>IF(ISNUMBER(VLOOKUP(A112,'M for Moray - Forres oawut'!A:E,3,FALSE)), VLOOKUP(A112,'M for Moray - Forres oawut'!A:E,3,FALSE), VLOOKUP(A112,'M for Moray - Forres oawut'!A:E,2,FALSE))</f>
        <v xml:space="preserve"> N/A</v>
      </c>
      <c r="BT112" t="str">
        <f>IF(ISNUMBER(VLOOKUP(A112,'M for Moray - Keith oawut'!A:E,3,FALSE)), VLOOKUP(A112,'M for Moray - Keith oawut'!A:E,3,FALSE), VLOOKUP(A112,'M for Moray - Keith oawut'!A:E,2,FALSE))</f>
        <v xml:space="preserve"> N/A</v>
      </c>
      <c r="BU112" t="str">
        <f>IF(ISNUMBER(VLOOKUP(A112,'M for Moray - Speyside oawut'!A:E,3,FALSE)), VLOOKUP(A112,'M for Moray - Speyside oawut'!A:E,3,FALSE), VLOOKUP(A112,'M for Moray - Speyside oawut'!A:E,2,FALSE))</f>
        <v xml:space="preserve"> N/A</v>
      </c>
      <c r="BV112" t="str">
        <f>IF(ISNUMBER(VLOOKUP(A112,'M for Moray - Elgin oawut'!A:E,3,FALSE)), VLOOKUP(A112,'M for Moray - Elgin oawut'!A:E,3,FALSE), VLOOKUP(A112,'M for Moray - Elgin oawut'!A:E,2,FALSE))</f>
        <v xml:space="preserve"> N/A</v>
      </c>
      <c r="BW112">
        <f>IF(ISNUMBER(VLOOKUP(A112,'Banffshire Partnership oawut'!A:E,3,FALSE)), VLOOKUP(A112,'Banffshire Partnership oawut'!A:E,3,FALSE), VLOOKUP(A112,'Banffshire Partnership oawut'!A:E,2,FALSE))</f>
        <v>31</v>
      </c>
      <c r="BZ112">
        <f>IF(ISNUMBER(VLOOKUP(A112,'Huntly A2B service ot'!A:E,3,FALSE)), VLOOKUP(A112,'Huntly A2B service ot'!A:E,3,FALSE), VLOOKUP(A112,'Huntly A2B service ot'!A:E,2,FALSE))</f>
        <v>30</v>
      </c>
      <c r="CA112">
        <f>IF(ISNUMBER(VLOOKUP(A112,'M for Moray - Buckie ot'!A:E,3,FALSE)), VLOOKUP(A112,'M for Moray - Buckie ot'!A:E,3,FALSE), VLOOKUP(A112,'M for Moray - Buckie ot'!A:E,2,FALSE))</f>
        <v>30</v>
      </c>
      <c r="CB112">
        <f>IF(ISNUMBER(VLOOKUP(A112,'M for Moray - Forres ot'!A:E,3,FALSE)), VLOOKUP(A112,'M for Moray - Forres ot'!A:E,3,FALSE), VLOOKUP(A112,'M for Moray - Forres ot'!A:E,2,FALSE))</f>
        <v>30</v>
      </c>
      <c r="CC112">
        <f>IF(ISNUMBER(VLOOKUP(A112,'M for Moray - Keith ot'!A:E,3,FALSE)), VLOOKUP(A112,'M for Moray - Keith ot'!A:E,3,FALSE), VLOOKUP(A112,'M for Moray - Keith ot'!A:E,2,FALSE))</f>
        <v>30</v>
      </c>
      <c r="CD112">
        <f>IF(ISNUMBER(VLOOKUP(A112,'M for Moray - Speyside ot'!A:E,3,FALSE)), VLOOKUP(A112,'M for Moray - Speyside ot'!A:E,3,FALSE), VLOOKUP(A112,'M for Moray - Speyside ot'!A:E,2,FALSE))</f>
        <v>30</v>
      </c>
      <c r="CE112">
        <f>IF(ISNUMBER(VLOOKUP(A112,'M for Moray - Elgin ot'!A:E,3,FALSE)), VLOOKUP(A112,'M for Moray - Elgin ot'!A:E,3,FALSE), VLOOKUP(A112,'M for Moray - Elgin ot'!A:E,2,FALSE))</f>
        <v>30</v>
      </c>
      <c r="CF112">
        <f>IF(ISNUMBER(VLOOKUP(A112,'Banffshire Partnership ot'!A:E,3,FALSE)), VLOOKUP(A112,'Banffshire Partnership ot'!A:E,3,FALSE), VLOOKUP(A112,'Banffshire Partnership ot'!A:E,2,FALSE))</f>
        <v>0</v>
      </c>
    </row>
    <row r="113" spans="1:84">
      <c r="A113" t="s">
        <v>371</v>
      </c>
      <c r="B113" t="str">
        <f t="shared" si="67"/>
        <v>M for Moray - Forres service</v>
      </c>
      <c r="C113">
        <f t="shared" si="68"/>
        <v>7.1</v>
      </c>
      <c r="D113">
        <f t="shared" si="69"/>
        <v>5</v>
      </c>
      <c r="E113">
        <f t="shared" si="70"/>
        <v>4.5</v>
      </c>
      <c r="F113">
        <f t="shared" si="71"/>
        <v>4.2</v>
      </c>
      <c r="G113" s="18">
        <f t="shared" si="72"/>
        <v>0.5</v>
      </c>
      <c r="H113">
        <f t="shared" si="51"/>
        <v>8.4</v>
      </c>
      <c r="I113">
        <v>17.3</v>
      </c>
      <c r="J113">
        <f t="shared" si="52"/>
        <v>33.54</v>
      </c>
      <c r="K113">
        <f t="shared" si="53"/>
        <v>16.600000000000001</v>
      </c>
      <c r="L113">
        <f t="shared" si="54"/>
        <v>1</v>
      </c>
      <c r="M113">
        <f t="shared" si="55"/>
        <v>1</v>
      </c>
      <c r="N113">
        <f t="shared" si="56"/>
        <v>16.939999999999998</v>
      </c>
      <c r="O113">
        <f t="shared" si="57"/>
        <v>16.939999999999998</v>
      </c>
      <c r="P113">
        <f t="shared" si="58"/>
        <v>9.5</v>
      </c>
      <c r="Q113">
        <f t="shared" si="59"/>
        <v>9.5</v>
      </c>
      <c r="S113">
        <f t="shared" si="60"/>
        <v>52.5</v>
      </c>
      <c r="T113">
        <f t="shared" si="61"/>
        <v>1007.1</v>
      </c>
      <c r="U113">
        <f t="shared" si="62"/>
        <v>16.600000000000001</v>
      </c>
      <c r="V113">
        <f t="shared" si="63"/>
        <v>46.1</v>
      </c>
      <c r="W113">
        <f t="shared" si="64"/>
        <v>32.6</v>
      </c>
      <c r="X113">
        <f t="shared" si="65"/>
        <v>21.6</v>
      </c>
      <c r="Y113">
        <f t="shared" si="66"/>
        <v>87.5</v>
      </c>
      <c r="AA113">
        <v>0</v>
      </c>
      <c r="AB113">
        <f t="shared" si="73"/>
        <v>7.1</v>
      </c>
      <c r="AC113">
        <f t="shared" si="74"/>
        <v>7.1</v>
      </c>
      <c r="AD113">
        <f t="shared" si="75"/>
        <v>7.1</v>
      </c>
      <c r="AE113">
        <f t="shared" si="76"/>
        <v>7.1</v>
      </c>
      <c r="AF113">
        <f t="shared" si="77"/>
        <v>7.1</v>
      </c>
      <c r="AG113">
        <f t="shared" si="78"/>
        <v>5.5</v>
      </c>
      <c r="AJ113">
        <f>IF(ISNUMBER(VLOOKUP(A113,'Huntly A2B service oaout'!A:E,5,FALSE)), VLOOKUP(A113,'Huntly A2B service oaout'!A:E,5,FALSE), VLOOKUP(A113,'Huntly A2B service oaout'!A:E,2,FALSE))</f>
        <v>48</v>
      </c>
      <c r="AK113" t="str">
        <f>IF(ISNUMBER(VLOOKUP(A113,'M for Moray - Buckie oaout'!A:E,5,FALSE)), VLOOKUP(A113,'M for Moray - Buckie oaout'!A:E,5,FALSE), VLOOKUP(A113,'M for Moray - Buckie oaout'!A:E,2,FALSE))</f>
        <v xml:space="preserve"> not possible</v>
      </c>
      <c r="AL113">
        <f>IF(ISNUMBER(VLOOKUP(A113,'M for Moray - Forres oaout'!A:E,5,FALSE)), VLOOKUP(A113,'M for Moray - Forres oaout'!A:E,5,FALSE), VLOOKUP(A113,'M for Moray - Forres oaout'!A:E,2,FALSE))</f>
        <v>5</v>
      </c>
      <c r="AM113">
        <f>IF(ISNUMBER(VLOOKUP(A113,'M for Moray - Keith oaout'!A:E,5,FALSE)), VLOOKUP(A113,'M for Moray - Keith oaout'!A:E,5,FALSE), VLOOKUP(A113,'M for Moray - Keith oaout'!A:E,2,FALSE))</f>
        <v>34.5</v>
      </c>
      <c r="AN113">
        <f>IF(ISNUMBER(VLOOKUP(A113,'M for Moray - Speyside oaout'!A:E,5,FALSE)), VLOOKUP(A113,'M for Moray - Speyside oaout'!A:E,5,FALSE), VLOOKUP(A113,'M for Moray - Speyside oaout'!A:E,2,FALSE))</f>
        <v>21</v>
      </c>
      <c r="AO113">
        <f>IF(ISNUMBER(VLOOKUP(A113,'M for Moray - Elgin oaout'!A:E,5,FALSE)), VLOOKUP(A113,'M for Moray - Elgin oaout'!A:E,5,FALSE), VLOOKUP(A113,'M for Moray - Elgin oaout'!A:E,2,FALSE))</f>
        <v>10</v>
      </c>
      <c r="AP113" t="str">
        <f>IF(ISNUMBER(VLOOKUP(A113,'Banffshire Partnership oaout'!A:E,5,FALSE)), VLOOKUP(A113,'Banffshire Partnership oaout'!A:E,5,FALSE), VLOOKUP(A113,'Banffshire Partnership oaout'!A:E,2,FALSE))</f>
        <v xml:space="preserve"> N/A</v>
      </c>
      <c r="AR113">
        <f>IF(ISNUMBER(VLOOKUP(A113,'Huntly A2B service oawut'!A:E,5,FALSE)), VLOOKUP(A113,'Huntly A2B service oawut'!A:E,5,FALSE), 1000)</f>
        <v>1000</v>
      </c>
      <c r="AS113">
        <f>IF(ISNUMBER(VLOOKUP(A113,'M for Moray - Buckie oawut'!A:E,5,FALSE)), VLOOKUP(A113,'M for Moray - Buckie oawut'!A:E,5,FALSE), 1000)</f>
        <v>1000</v>
      </c>
      <c r="AT113">
        <f>IF(ISNUMBER(VLOOKUP(A113,'M for Moray - Forres oawut'!A:E,5,FALSE)), VLOOKUP(A113,'M for Moray - Forres oawut'!A:E,5,FALSE), 1000)</f>
        <v>1000</v>
      </c>
      <c r="AU113">
        <f>IF(ISNUMBER(VLOOKUP(A113,'M for Moray - Keith oawut'!A:E,5,FALSE)), VLOOKUP(A113,'M for Moray - Keith oawut'!A:E,5,FALSE), 1000)</f>
        <v>1000</v>
      </c>
      <c r="AV113">
        <f>IF(ISNUMBER(VLOOKUP(A113,'M for Moray - Speyside oawut'!A:E,5,FALSE)), VLOOKUP(A113,'M for Moray - Speyside oawut'!A:E,5,FALSE), 1000)</f>
        <v>1000</v>
      </c>
      <c r="AW113">
        <f>IF(ISNUMBER(VLOOKUP(A113,'M for Moray - Elgin oawut'!A:E,5,FALSE)), VLOOKUP(A113,'M for Moray - Elgin oawut'!A:E,5,FALSE), 1000)</f>
        <v>1000</v>
      </c>
      <c r="AX113">
        <f>IF(ISNUMBER(VLOOKUP(A113,'Banffshire Partnership oawut'!A:E,5,FALSE)), VLOOKUP(A113,'Banffshire Partnership oawut'!A:E,5,FALSE), 1000)</f>
        <v>82</v>
      </c>
      <c r="AZ113">
        <f>IF(ISNUMBER(VLOOKUP(A113,'Huntly A2B service ot'!A:E,4,FALSE)), VLOOKUP(A113,'Huntly A2B service ot'!A:E,4,FALSE), 0)</f>
        <v>4.5</v>
      </c>
      <c r="BA113">
        <f>IF(ISNUMBER(VLOOKUP(A113,'M for Moray - Buckie ot'!A:E,4,FALSE)), VLOOKUP(A113,'M for Moray - Buckie ot'!A:E,4,FALSE), 0)</f>
        <v>0</v>
      </c>
      <c r="BB113">
        <f>IF(ISNUMBER(VLOOKUP(A113,'M for Moray - Forres ot'!A:E,4,FALSE)), VLOOKUP(A113,'M for Moray - Forres ot'!A:E,4,FALSE), 0)</f>
        <v>4.5</v>
      </c>
      <c r="BC113">
        <f>IF(ISNUMBER(VLOOKUP(A113,'M for Moray - Keith ot'!A:E,4,FALSE)), VLOOKUP(A113,'M for Moray - Keith ot'!A:E,4,FALSE), 0)</f>
        <v>4.5</v>
      </c>
      <c r="BD113">
        <f>IF(ISNUMBER(VLOOKUP(A113,'M for Moray - Speyside ot'!A:E,4,FALSE)), VLOOKUP(A113,'M for Moray - Speyside ot'!A:E,4,FALSE), 0)</f>
        <v>4.5</v>
      </c>
      <c r="BE113">
        <f>IF(ISNUMBER(VLOOKUP(A113,'M for Moray - Elgin ot'!A:E,4,FALSE)), VLOOKUP(A113,'M for Moray - Elgin ot'!A:E,4,FALSE), 0)</f>
        <v>4.5</v>
      </c>
      <c r="BF113">
        <f>IF(ISNUMBER(VLOOKUP(A113,'Banffshire Partnership ot'!A:E,4,FALSE)), VLOOKUP(A113,'Banffshire Partnership ot'!A:E,4,FALSE), 0)</f>
        <v>0</v>
      </c>
      <c r="BI113">
        <f>IF(ISNUMBER(VLOOKUP(A113,'Huntly A2B service oaout'!A:E,3,FALSE)), VLOOKUP(A113,'Huntly A2B service oaout'!A:E,3,FALSE), VLOOKUP(A113,'Huntly A2B service oaout'!A:E,2,FALSE))</f>
        <v>27.8</v>
      </c>
      <c r="BJ113" t="str">
        <f>IF(ISNUMBER(VLOOKUP(A113,'M for Moray - Buckie oaout'!A:E,3,FALSE)), VLOOKUP(A113,'M for Moray - Buckie oaout'!A:E,3,FALSE), VLOOKUP(A113,'M for Moray - Buckie oaout'!A:E,2,FALSE))</f>
        <v xml:space="preserve"> not possible</v>
      </c>
      <c r="BK113">
        <f>IF(ISNUMBER(VLOOKUP(A113,'M for Moray - Forres oaout'!A:E,3,FALSE)), VLOOKUP(A113,'M for Moray - Forres oaout'!A:E,3,FALSE), VLOOKUP(A113,'M for Moray - Forres oaout'!A:E,2,FALSE))</f>
        <v>4.2</v>
      </c>
      <c r="BL113">
        <f>IF(ISNUMBER(VLOOKUP(A113,'M for Moray - Keith oaout'!A:E,3,FALSE)), VLOOKUP(A113,'M for Moray - Keith oaout'!A:E,3,FALSE), VLOOKUP(A113,'M for Moray - Keith oaout'!A:E,2,FALSE))</f>
        <v>22.5</v>
      </c>
      <c r="BM113">
        <f>IF(ISNUMBER(VLOOKUP(A113,'M for Moray - Speyside oaout'!A:E,3,FALSE)), VLOOKUP(A113,'M for Moray - Speyside oaout'!A:E,3,FALSE), VLOOKUP(A113,'M for Moray - Speyside oaout'!A:E,2,FALSE))</f>
        <v>13.1</v>
      </c>
      <c r="BN113">
        <f>IF(ISNUMBER(VLOOKUP(A113,'M for Moray - Elgin oaout'!A:E,3,FALSE)), VLOOKUP(A113,'M for Moray - Elgin oaout'!A:E,3,FALSE), VLOOKUP(A113,'M for Moray - Elgin oaout'!A:E,2,FALSE))</f>
        <v>9.4</v>
      </c>
      <c r="BO113" t="str">
        <f>IF(ISNUMBER(VLOOKUP(A113,'Banffshire Partnership oaout'!A:E,3,FALSE)), VLOOKUP(A113,'Banffshire Partnership oaout'!A:E,3,FALSE), VLOOKUP(A113,'Banffshire Partnership oaout'!A:E,2,FALSE))</f>
        <v xml:space="preserve"> N/A</v>
      </c>
      <c r="BQ113" t="str">
        <f>IF(ISNUMBER(VLOOKUP(A113,'Huntly A2B service oawut'!A:E,3,FALSE)), VLOOKUP(A113,'Huntly A2B service oawut'!A:E,3,FALSE), VLOOKUP(A113,'Huntly A2B service oawut'!A:E,2,FALSE))</f>
        <v xml:space="preserve"> N/A</v>
      </c>
      <c r="BR113" t="str">
        <f>IF(ISNUMBER(VLOOKUP(A113,'M for Moray - Buckie oawut'!A:E,3,FALSE)), VLOOKUP(A113,'M for Moray - Buckie oawut'!A:E,3,FALSE), VLOOKUP(A113,'M for Moray - Buckie oawut'!A:E,2,FALSE))</f>
        <v xml:space="preserve"> N/A</v>
      </c>
      <c r="BS113" t="str">
        <f>IF(ISNUMBER(VLOOKUP(A113,'M for Moray - Forres oawut'!A:E,3,FALSE)), VLOOKUP(A113,'M for Moray - Forres oawut'!A:E,3,FALSE), VLOOKUP(A113,'M for Moray - Forres oawut'!A:E,2,FALSE))</f>
        <v xml:space="preserve"> N/A</v>
      </c>
      <c r="BT113" t="str">
        <f>IF(ISNUMBER(VLOOKUP(A113,'M for Moray - Keith oawut'!A:E,3,FALSE)), VLOOKUP(A113,'M for Moray - Keith oawut'!A:E,3,FALSE), VLOOKUP(A113,'M for Moray - Keith oawut'!A:E,2,FALSE))</f>
        <v xml:space="preserve"> N/A</v>
      </c>
      <c r="BU113" t="str">
        <f>IF(ISNUMBER(VLOOKUP(A113,'M for Moray - Speyside oawut'!A:E,3,FALSE)), VLOOKUP(A113,'M for Moray - Speyside oawut'!A:E,3,FALSE), VLOOKUP(A113,'M for Moray - Speyside oawut'!A:E,2,FALSE))</f>
        <v xml:space="preserve"> N/A</v>
      </c>
      <c r="BV113" t="str">
        <f>IF(ISNUMBER(VLOOKUP(A113,'M for Moray - Elgin oawut'!A:E,3,FALSE)), VLOOKUP(A113,'M for Moray - Elgin oawut'!A:E,3,FALSE), VLOOKUP(A113,'M for Moray - Elgin oawut'!A:E,2,FALSE))</f>
        <v xml:space="preserve"> N/A</v>
      </c>
      <c r="BW113">
        <f>IF(ISNUMBER(VLOOKUP(A113,'Banffshire Partnership oawut'!A:E,3,FALSE)), VLOOKUP(A113,'Banffshire Partnership oawut'!A:E,3,FALSE), VLOOKUP(A113,'Banffshire Partnership oawut'!A:E,2,FALSE))</f>
        <v>35.1</v>
      </c>
      <c r="BZ113">
        <f>IF(ISNUMBER(VLOOKUP(A113,'Huntly A2B service ot'!A:E,3,FALSE)), VLOOKUP(A113,'Huntly A2B service ot'!A:E,3,FALSE), VLOOKUP(A113,'Huntly A2B service ot'!A:E,2,FALSE))</f>
        <v>30</v>
      </c>
      <c r="CA113" t="str">
        <f>IF(ISNUMBER(VLOOKUP(A113,'M for Moray - Buckie ot'!A:E,3,FALSE)), VLOOKUP(A113,'M for Moray - Buckie ot'!A:E,3,FALSE), VLOOKUP(A113,'M for Moray - Buckie ot'!A:E,2,FALSE))</f>
        <v xml:space="preserve"> not possible</v>
      </c>
      <c r="CB113">
        <f>IF(ISNUMBER(VLOOKUP(A113,'M for Moray - Forres ot'!A:E,3,FALSE)), VLOOKUP(A113,'M for Moray - Forres ot'!A:E,3,FALSE), VLOOKUP(A113,'M for Moray - Forres ot'!A:E,2,FALSE))</f>
        <v>30</v>
      </c>
      <c r="CC113">
        <f>IF(ISNUMBER(VLOOKUP(A113,'M for Moray - Keith ot'!A:E,3,FALSE)), VLOOKUP(A113,'M for Moray - Keith ot'!A:E,3,FALSE), VLOOKUP(A113,'M for Moray - Keith ot'!A:E,2,FALSE))</f>
        <v>30</v>
      </c>
      <c r="CD113">
        <f>IF(ISNUMBER(VLOOKUP(A113,'M for Moray - Speyside ot'!A:E,3,FALSE)), VLOOKUP(A113,'M for Moray - Speyside ot'!A:E,3,FALSE), VLOOKUP(A113,'M for Moray - Speyside ot'!A:E,2,FALSE))</f>
        <v>30</v>
      </c>
      <c r="CE113">
        <f>IF(ISNUMBER(VLOOKUP(A113,'M for Moray - Elgin ot'!A:E,3,FALSE)), VLOOKUP(A113,'M for Moray - Elgin ot'!A:E,3,FALSE), VLOOKUP(A113,'M for Moray - Elgin ot'!A:E,2,FALSE))</f>
        <v>30</v>
      </c>
      <c r="CF113">
        <f>IF(ISNUMBER(VLOOKUP(A113,'Banffshire Partnership ot'!A:E,3,FALSE)), VLOOKUP(A113,'Banffshire Partnership ot'!A:E,3,FALSE), VLOOKUP(A113,'Banffshire Partnership ot'!A:E,2,FALSE))</f>
        <v>0</v>
      </c>
    </row>
    <row r="114" spans="1:84">
      <c r="A114" t="s">
        <v>372</v>
      </c>
      <c r="B114" t="str">
        <f t="shared" si="67"/>
        <v>M for Moray - Forres service</v>
      </c>
      <c r="C114">
        <f t="shared" si="68"/>
        <v>7.1</v>
      </c>
      <c r="D114">
        <f t="shared" si="69"/>
        <v>5</v>
      </c>
      <c r="E114">
        <f t="shared" si="70"/>
        <v>4.5</v>
      </c>
      <c r="F114">
        <f t="shared" si="71"/>
        <v>4.2</v>
      </c>
      <c r="G114" s="18">
        <f t="shared" si="72"/>
        <v>0.5</v>
      </c>
      <c r="H114">
        <f t="shared" si="51"/>
        <v>8.4</v>
      </c>
      <c r="I114">
        <v>17.3</v>
      </c>
      <c r="J114">
        <f t="shared" si="52"/>
        <v>33.54</v>
      </c>
      <c r="K114">
        <f t="shared" si="53"/>
        <v>16.600000000000001</v>
      </c>
      <c r="L114">
        <f t="shared" si="54"/>
        <v>1</v>
      </c>
      <c r="M114">
        <f t="shared" si="55"/>
        <v>1</v>
      </c>
      <c r="N114">
        <f t="shared" si="56"/>
        <v>16.939999999999998</v>
      </c>
      <c r="O114">
        <f t="shared" si="57"/>
        <v>16.939999999999998</v>
      </c>
      <c r="P114">
        <f t="shared" si="58"/>
        <v>9.5</v>
      </c>
      <c r="Q114">
        <f t="shared" si="59"/>
        <v>9.5</v>
      </c>
      <c r="S114">
        <f t="shared" si="60"/>
        <v>52.5</v>
      </c>
      <c r="T114">
        <f t="shared" si="61"/>
        <v>46.6</v>
      </c>
      <c r="U114">
        <f t="shared" si="62"/>
        <v>16.600000000000001</v>
      </c>
      <c r="V114">
        <f t="shared" si="63"/>
        <v>46.1</v>
      </c>
      <c r="W114">
        <f t="shared" si="64"/>
        <v>32.6</v>
      </c>
      <c r="X114">
        <f t="shared" si="65"/>
        <v>21.6</v>
      </c>
      <c r="Y114">
        <f t="shared" si="66"/>
        <v>87.5</v>
      </c>
      <c r="AA114">
        <v>0</v>
      </c>
      <c r="AB114">
        <f t="shared" si="73"/>
        <v>7.1</v>
      </c>
      <c r="AC114">
        <f t="shared" si="74"/>
        <v>7.1</v>
      </c>
      <c r="AD114">
        <f t="shared" si="75"/>
        <v>7.1</v>
      </c>
      <c r="AE114">
        <f t="shared" si="76"/>
        <v>7.1</v>
      </c>
      <c r="AF114">
        <f t="shared" si="77"/>
        <v>7.1</v>
      </c>
      <c r="AG114">
        <f t="shared" si="78"/>
        <v>5.5</v>
      </c>
      <c r="AJ114">
        <f>IF(ISNUMBER(VLOOKUP(A114,'Huntly A2B service oaout'!A:E,5,FALSE)), VLOOKUP(A114,'Huntly A2B service oaout'!A:E,5,FALSE), VLOOKUP(A114,'Huntly A2B service oaout'!A:E,2,FALSE))</f>
        <v>48</v>
      </c>
      <c r="AK114">
        <f>IF(ISNUMBER(VLOOKUP(A114,'M for Moray - Buckie oaout'!A:E,5,FALSE)), VLOOKUP(A114,'M for Moray - Buckie oaout'!A:E,5,FALSE), VLOOKUP(A114,'M for Moray - Buckie oaout'!A:E,2,FALSE))</f>
        <v>35</v>
      </c>
      <c r="AL114">
        <f>IF(ISNUMBER(VLOOKUP(A114,'M for Moray - Forres oaout'!A:E,5,FALSE)), VLOOKUP(A114,'M for Moray - Forres oaout'!A:E,5,FALSE), VLOOKUP(A114,'M for Moray - Forres oaout'!A:E,2,FALSE))</f>
        <v>5</v>
      </c>
      <c r="AM114">
        <f>IF(ISNUMBER(VLOOKUP(A114,'M for Moray - Keith oaout'!A:E,5,FALSE)), VLOOKUP(A114,'M for Moray - Keith oaout'!A:E,5,FALSE), VLOOKUP(A114,'M for Moray - Keith oaout'!A:E,2,FALSE))</f>
        <v>34.5</v>
      </c>
      <c r="AN114">
        <f>IF(ISNUMBER(VLOOKUP(A114,'M for Moray - Speyside oaout'!A:E,5,FALSE)), VLOOKUP(A114,'M for Moray - Speyside oaout'!A:E,5,FALSE), VLOOKUP(A114,'M for Moray - Speyside oaout'!A:E,2,FALSE))</f>
        <v>21</v>
      </c>
      <c r="AO114">
        <f>IF(ISNUMBER(VLOOKUP(A114,'M for Moray - Elgin oaout'!A:E,5,FALSE)), VLOOKUP(A114,'M for Moray - Elgin oaout'!A:E,5,FALSE), VLOOKUP(A114,'M for Moray - Elgin oaout'!A:E,2,FALSE))</f>
        <v>10</v>
      </c>
      <c r="AP114" t="str">
        <f>IF(ISNUMBER(VLOOKUP(A114,'Banffshire Partnership oaout'!A:E,5,FALSE)), VLOOKUP(A114,'Banffshire Partnership oaout'!A:E,5,FALSE), VLOOKUP(A114,'Banffshire Partnership oaout'!A:E,2,FALSE))</f>
        <v xml:space="preserve"> N/A</v>
      </c>
      <c r="AR114">
        <f>IF(ISNUMBER(VLOOKUP(A114,'Huntly A2B service oawut'!A:E,5,FALSE)), VLOOKUP(A114,'Huntly A2B service oawut'!A:E,5,FALSE), 1000)</f>
        <v>1000</v>
      </c>
      <c r="AS114">
        <f>IF(ISNUMBER(VLOOKUP(A114,'M for Moray - Buckie oawut'!A:E,5,FALSE)), VLOOKUP(A114,'M for Moray - Buckie oawut'!A:E,5,FALSE), 1000)</f>
        <v>1000</v>
      </c>
      <c r="AT114">
        <f>IF(ISNUMBER(VLOOKUP(A114,'M for Moray - Forres oawut'!A:E,5,FALSE)), VLOOKUP(A114,'M for Moray - Forres oawut'!A:E,5,FALSE), 1000)</f>
        <v>1000</v>
      </c>
      <c r="AU114">
        <f>IF(ISNUMBER(VLOOKUP(A114,'M for Moray - Keith oawut'!A:E,5,FALSE)), VLOOKUP(A114,'M for Moray - Keith oawut'!A:E,5,FALSE), 1000)</f>
        <v>1000</v>
      </c>
      <c r="AV114">
        <f>IF(ISNUMBER(VLOOKUP(A114,'M for Moray - Speyside oawut'!A:E,5,FALSE)), VLOOKUP(A114,'M for Moray - Speyside oawut'!A:E,5,FALSE), 1000)</f>
        <v>1000</v>
      </c>
      <c r="AW114">
        <f>IF(ISNUMBER(VLOOKUP(A114,'M for Moray - Elgin oawut'!A:E,5,FALSE)), VLOOKUP(A114,'M for Moray - Elgin oawut'!A:E,5,FALSE), 1000)</f>
        <v>1000</v>
      </c>
      <c r="AX114">
        <f>IF(ISNUMBER(VLOOKUP(A114,'Banffshire Partnership oawut'!A:E,5,FALSE)), VLOOKUP(A114,'Banffshire Partnership oawut'!A:E,5,FALSE), 1000)</f>
        <v>82</v>
      </c>
      <c r="AZ114">
        <f>IF(ISNUMBER(VLOOKUP(A114,'Huntly A2B service ot'!A:E,4,FALSE)), VLOOKUP(A114,'Huntly A2B service ot'!A:E,4,FALSE), 0)</f>
        <v>4.5</v>
      </c>
      <c r="BA114">
        <f>IF(ISNUMBER(VLOOKUP(A114,'M for Moray - Buckie ot'!A:E,4,FALSE)), VLOOKUP(A114,'M for Moray - Buckie ot'!A:E,4,FALSE), 0)</f>
        <v>4.5</v>
      </c>
      <c r="BB114">
        <f>IF(ISNUMBER(VLOOKUP(A114,'M for Moray - Forres ot'!A:E,4,FALSE)), VLOOKUP(A114,'M for Moray - Forres ot'!A:E,4,FALSE), 0)</f>
        <v>4.5</v>
      </c>
      <c r="BC114">
        <f>IF(ISNUMBER(VLOOKUP(A114,'M for Moray - Keith ot'!A:E,4,FALSE)), VLOOKUP(A114,'M for Moray - Keith ot'!A:E,4,FALSE), 0)</f>
        <v>4.5</v>
      </c>
      <c r="BD114">
        <f>IF(ISNUMBER(VLOOKUP(A114,'M for Moray - Speyside ot'!A:E,4,FALSE)), VLOOKUP(A114,'M for Moray - Speyside ot'!A:E,4,FALSE), 0)</f>
        <v>4.5</v>
      </c>
      <c r="BE114">
        <f>IF(ISNUMBER(VLOOKUP(A114,'M for Moray - Elgin ot'!A:E,4,FALSE)), VLOOKUP(A114,'M for Moray - Elgin ot'!A:E,4,FALSE), 0)</f>
        <v>4.5</v>
      </c>
      <c r="BF114">
        <f>IF(ISNUMBER(VLOOKUP(A114,'Banffshire Partnership ot'!A:E,4,FALSE)), VLOOKUP(A114,'Banffshire Partnership ot'!A:E,4,FALSE), 0)</f>
        <v>0</v>
      </c>
      <c r="BI114">
        <f>IF(ISNUMBER(VLOOKUP(A114,'Huntly A2B service oaout'!A:E,3,FALSE)), VLOOKUP(A114,'Huntly A2B service oaout'!A:E,3,FALSE), VLOOKUP(A114,'Huntly A2B service oaout'!A:E,2,FALSE))</f>
        <v>27.8</v>
      </c>
      <c r="BJ114">
        <f>IF(ISNUMBER(VLOOKUP(A114,'M for Moray - Buckie oaout'!A:E,3,FALSE)), VLOOKUP(A114,'M for Moray - Buckie oaout'!A:E,3,FALSE), VLOOKUP(A114,'M for Moray - Buckie oaout'!A:E,2,FALSE))</f>
        <v>23.5</v>
      </c>
      <c r="BK114">
        <f>IF(ISNUMBER(VLOOKUP(A114,'M for Moray - Forres oaout'!A:E,3,FALSE)), VLOOKUP(A114,'M for Moray - Forres oaout'!A:E,3,FALSE), VLOOKUP(A114,'M for Moray - Forres oaout'!A:E,2,FALSE))</f>
        <v>4.2</v>
      </c>
      <c r="BL114">
        <f>IF(ISNUMBER(VLOOKUP(A114,'M for Moray - Keith oaout'!A:E,3,FALSE)), VLOOKUP(A114,'M for Moray - Keith oaout'!A:E,3,FALSE), VLOOKUP(A114,'M for Moray - Keith oaout'!A:E,2,FALSE))</f>
        <v>22.5</v>
      </c>
      <c r="BM114">
        <f>IF(ISNUMBER(VLOOKUP(A114,'M for Moray - Speyside oaout'!A:E,3,FALSE)), VLOOKUP(A114,'M for Moray - Speyside oaout'!A:E,3,FALSE), VLOOKUP(A114,'M for Moray - Speyside oaout'!A:E,2,FALSE))</f>
        <v>13.1</v>
      </c>
      <c r="BN114">
        <f>IF(ISNUMBER(VLOOKUP(A114,'M for Moray - Elgin oaout'!A:E,3,FALSE)), VLOOKUP(A114,'M for Moray - Elgin oaout'!A:E,3,FALSE), VLOOKUP(A114,'M for Moray - Elgin oaout'!A:E,2,FALSE))</f>
        <v>9.4</v>
      </c>
      <c r="BO114" t="str">
        <f>IF(ISNUMBER(VLOOKUP(A114,'Banffshire Partnership oaout'!A:E,3,FALSE)), VLOOKUP(A114,'Banffshire Partnership oaout'!A:E,3,FALSE), VLOOKUP(A114,'Banffshire Partnership oaout'!A:E,2,FALSE))</f>
        <v xml:space="preserve"> N/A</v>
      </c>
      <c r="BQ114" t="str">
        <f>IF(ISNUMBER(VLOOKUP(A114,'Huntly A2B service oawut'!A:E,3,FALSE)), VLOOKUP(A114,'Huntly A2B service oawut'!A:E,3,FALSE), VLOOKUP(A114,'Huntly A2B service oawut'!A:E,2,FALSE))</f>
        <v xml:space="preserve"> N/A</v>
      </c>
      <c r="BR114" t="str">
        <f>IF(ISNUMBER(VLOOKUP(A114,'M for Moray - Buckie oawut'!A:E,3,FALSE)), VLOOKUP(A114,'M for Moray - Buckie oawut'!A:E,3,FALSE), VLOOKUP(A114,'M for Moray - Buckie oawut'!A:E,2,FALSE))</f>
        <v xml:space="preserve"> N/A</v>
      </c>
      <c r="BS114" t="str">
        <f>IF(ISNUMBER(VLOOKUP(A114,'M for Moray - Forres oawut'!A:E,3,FALSE)), VLOOKUP(A114,'M for Moray - Forres oawut'!A:E,3,FALSE), VLOOKUP(A114,'M for Moray - Forres oawut'!A:E,2,FALSE))</f>
        <v xml:space="preserve"> N/A</v>
      </c>
      <c r="BT114" t="str">
        <f>IF(ISNUMBER(VLOOKUP(A114,'M for Moray - Keith oawut'!A:E,3,FALSE)), VLOOKUP(A114,'M for Moray - Keith oawut'!A:E,3,FALSE), VLOOKUP(A114,'M for Moray - Keith oawut'!A:E,2,FALSE))</f>
        <v xml:space="preserve"> N/A</v>
      </c>
      <c r="BU114" t="str">
        <f>IF(ISNUMBER(VLOOKUP(A114,'M for Moray - Speyside oawut'!A:E,3,FALSE)), VLOOKUP(A114,'M for Moray - Speyside oawut'!A:E,3,FALSE), VLOOKUP(A114,'M for Moray - Speyside oawut'!A:E,2,FALSE))</f>
        <v xml:space="preserve"> N/A</v>
      </c>
      <c r="BV114" t="str">
        <f>IF(ISNUMBER(VLOOKUP(A114,'M for Moray - Elgin oawut'!A:E,3,FALSE)), VLOOKUP(A114,'M for Moray - Elgin oawut'!A:E,3,FALSE), VLOOKUP(A114,'M for Moray - Elgin oawut'!A:E,2,FALSE))</f>
        <v xml:space="preserve"> N/A</v>
      </c>
      <c r="BW114">
        <f>IF(ISNUMBER(VLOOKUP(A114,'Banffshire Partnership oawut'!A:E,3,FALSE)), VLOOKUP(A114,'Banffshire Partnership oawut'!A:E,3,FALSE), VLOOKUP(A114,'Banffshire Partnership oawut'!A:E,2,FALSE))</f>
        <v>35.1</v>
      </c>
      <c r="BZ114">
        <f>IF(ISNUMBER(VLOOKUP(A114,'Huntly A2B service ot'!A:E,3,FALSE)), VLOOKUP(A114,'Huntly A2B service ot'!A:E,3,FALSE), VLOOKUP(A114,'Huntly A2B service ot'!A:E,2,FALSE))</f>
        <v>30</v>
      </c>
      <c r="CA114">
        <f>IF(ISNUMBER(VLOOKUP(A114,'M for Moray - Buckie ot'!A:E,3,FALSE)), VLOOKUP(A114,'M for Moray - Buckie ot'!A:E,3,FALSE), VLOOKUP(A114,'M for Moray - Buckie ot'!A:E,2,FALSE))</f>
        <v>30</v>
      </c>
      <c r="CB114">
        <f>IF(ISNUMBER(VLOOKUP(A114,'M for Moray - Forres ot'!A:E,3,FALSE)), VLOOKUP(A114,'M for Moray - Forres ot'!A:E,3,FALSE), VLOOKUP(A114,'M for Moray - Forres ot'!A:E,2,FALSE))</f>
        <v>30</v>
      </c>
      <c r="CC114">
        <f>IF(ISNUMBER(VLOOKUP(A114,'M for Moray - Keith ot'!A:E,3,FALSE)), VLOOKUP(A114,'M for Moray - Keith ot'!A:E,3,FALSE), VLOOKUP(A114,'M for Moray - Keith ot'!A:E,2,FALSE))</f>
        <v>30</v>
      </c>
      <c r="CD114">
        <f>IF(ISNUMBER(VLOOKUP(A114,'M for Moray - Speyside ot'!A:E,3,FALSE)), VLOOKUP(A114,'M for Moray - Speyside ot'!A:E,3,FALSE), VLOOKUP(A114,'M for Moray - Speyside ot'!A:E,2,FALSE))</f>
        <v>30</v>
      </c>
      <c r="CE114">
        <f>IF(ISNUMBER(VLOOKUP(A114,'M for Moray - Elgin ot'!A:E,3,FALSE)), VLOOKUP(A114,'M for Moray - Elgin ot'!A:E,3,FALSE), VLOOKUP(A114,'M for Moray - Elgin ot'!A:E,2,FALSE))</f>
        <v>30</v>
      </c>
      <c r="CF114">
        <f>IF(ISNUMBER(VLOOKUP(A114,'Banffshire Partnership ot'!A:E,3,FALSE)), VLOOKUP(A114,'Banffshire Partnership ot'!A:E,3,FALSE), VLOOKUP(A114,'Banffshire Partnership ot'!A:E,2,FALSE))</f>
        <v>0</v>
      </c>
    </row>
    <row r="115" spans="1:84">
      <c r="A115" t="s">
        <v>373</v>
      </c>
      <c r="B115" t="str">
        <f t="shared" si="67"/>
        <v>Banffshire Partnership</v>
      </c>
      <c r="C115">
        <f t="shared" si="68"/>
        <v>4.3600000000000003</v>
      </c>
      <c r="D115">
        <f t="shared" si="69"/>
        <v>73</v>
      </c>
      <c r="E115">
        <f t="shared" si="70"/>
        <v>0</v>
      </c>
      <c r="F115">
        <f t="shared" si="71"/>
        <v>29.5</v>
      </c>
      <c r="G115" s="18">
        <f t="shared" si="72"/>
        <v>0</v>
      </c>
      <c r="H115">
        <f t="shared" si="51"/>
        <v>0</v>
      </c>
      <c r="I115">
        <v>10.3</v>
      </c>
      <c r="J115">
        <f t="shared" si="52"/>
        <v>20.94</v>
      </c>
      <c r="K115">
        <f t="shared" si="53"/>
        <v>77.36</v>
      </c>
      <c r="L115">
        <f t="shared" si="54"/>
        <v>0</v>
      </c>
      <c r="M115">
        <f t="shared" si="55"/>
        <v>0</v>
      </c>
      <c r="N115">
        <f t="shared" si="56"/>
        <v>0</v>
      </c>
      <c r="O115">
        <f t="shared" si="57"/>
        <v>0</v>
      </c>
      <c r="P115">
        <f t="shared" si="58"/>
        <v>0</v>
      </c>
      <c r="Q115">
        <f t="shared" si="59"/>
        <v>0</v>
      </c>
      <c r="S115">
        <f t="shared" si="60"/>
        <v>1000</v>
      </c>
      <c r="T115">
        <f t="shared" si="61"/>
        <v>1005.7</v>
      </c>
      <c r="U115">
        <f t="shared" si="62"/>
        <v>1005.7</v>
      </c>
      <c r="V115">
        <f t="shared" si="63"/>
        <v>1005.7</v>
      </c>
      <c r="W115">
        <f t="shared" si="64"/>
        <v>1005.7</v>
      </c>
      <c r="X115">
        <f t="shared" si="65"/>
        <v>1005.7</v>
      </c>
      <c r="Y115">
        <f t="shared" si="66"/>
        <v>77.36</v>
      </c>
      <c r="AA115">
        <v>0</v>
      </c>
      <c r="AB115">
        <f t="shared" si="73"/>
        <v>5.7</v>
      </c>
      <c r="AC115">
        <f t="shared" si="74"/>
        <v>5.7</v>
      </c>
      <c r="AD115">
        <f t="shared" si="75"/>
        <v>5.7</v>
      </c>
      <c r="AE115">
        <f t="shared" si="76"/>
        <v>5.7</v>
      </c>
      <c r="AF115">
        <f t="shared" si="77"/>
        <v>5.7</v>
      </c>
      <c r="AG115">
        <f t="shared" si="78"/>
        <v>4.3600000000000003</v>
      </c>
      <c r="AJ115" t="str">
        <f>IF(ISNUMBER(VLOOKUP(A115,'Huntly A2B service oaout'!A:E,5,FALSE)), VLOOKUP(A115,'Huntly A2B service oaout'!A:E,5,FALSE), VLOOKUP(A115,'Huntly A2B service oaout'!A:E,2,FALSE))</f>
        <v xml:space="preserve"> N/A</v>
      </c>
      <c r="AK115" t="str">
        <f>IF(ISNUMBER(VLOOKUP(A115,'M for Moray - Buckie oaout'!A:E,5,FALSE)), VLOOKUP(A115,'M for Moray - Buckie oaout'!A:E,5,FALSE), VLOOKUP(A115,'M for Moray - Buckie oaout'!A:E,2,FALSE))</f>
        <v xml:space="preserve"> N/A</v>
      </c>
      <c r="AL115" t="str">
        <f>IF(ISNUMBER(VLOOKUP(A115,'M for Moray - Forres oaout'!A:E,5,FALSE)), VLOOKUP(A115,'M for Moray - Forres oaout'!A:E,5,FALSE), VLOOKUP(A115,'M for Moray - Forres oaout'!A:E,2,FALSE))</f>
        <v xml:space="preserve"> N/A</v>
      </c>
      <c r="AM115" t="str">
        <f>IF(ISNUMBER(VLOOKUP(A115,'M for Moray - Keith oaout'!A:E,5,FALSE)), VLOOKUP(A115,'M for Moray - Keith oaout'!A:E,5,FALSE), VLOOKUP(A115,'M for Moray - Keith oaout'!A:E,2,FALSE))</f>
        <v xml:space="preserve"> N/A</v>
      </c>
      <c r="AN115" t="str">
        <f>IF(ISNUMBER(VLOOKUP(A115,'M for Moray - Speyside oaout'!A:E,5,FALSE)), VLOOKUP(A115,'M for Moray - Speyside oaout'!A:E,5,FALSE), VLOOKUP(A115,'M for Moray - Speyside oaout'!A:E,2,FALSE))</f>
        <v xml:space="preserve"> N/A</v>
      </c>
      <c r="AO115" t="str">
        <f>IF(ISNUMBER(VLOOKUP(A115,'M for Moray - Elgin oaout'!A:E,5,FALSE)), VLOOKUP(A115,'M for Moray - Elgin oaout'!A:E,5,FALSE), VLOOKUP(A115,'M for Moray - Elgin oaout'!A:E,2,FALSE))</f>
        <v xml:space="preserve"> N/A</v>
      </c>
      <c r="AP115" t="str">
        <f>IF(ISNUMBER(VLOOKUP(A115,'Banffshire Partnership oaout'!A:E,5,FALSE)), VLOOKUP(A115,'Banffshire Partnership oaout'!A:E,5,FALSE), VLOOKUP(A115,'Banffshire Partnership oaout'!A:E,2,FALSE))</f>
        <v xml:space="preserve"> N/A</v>
      </c>
      <c r="AR115">
        <f>IF(ISNUMBER(VLOOKUP(A115,'Huntly A2B service oawut'!A:E,5,FALSE)), VLOOKUP(A115,'Huntly A2B service oawut'!A:E,5,FALSE), 1000)</f>
        <v>1000</v>
      </c>
      <c r="AS115">
        <f>IF(ISNUMBER(VLOOKUP(A115,'M for Moray - Buckie oawut'!A:E,5,FALSE)), VLOOKUP(A115,'M for Moray - Buckie oawut'!A:E,5,FALSE), 1000)</f>
        <v>1000</v>
      </c>
      <c r="AT115">
        <f>IF(ISNUMBER(VLOOKUP(A115,'M for Moray - Forres oawut'!A:E,5,FALSE)), VLOOKUP(A115,'M for Moray - Forres oawut'!A:E,5,FALSE), 1000)</f>
        <v>1000</v>
      </c>
      <c r="AU115">
        <f>IF(ISNUMBER(VLOOKUP(A115,'M for Moray - Keith oawut'!A:E,5,FALSE)), VLOOKUP(A115,'M for Moray - Keith oawut'!A:E,5,FALSE), 1000)</f>
        <v>1000</v>
      </c>
      <c r="AV115">
        <f>IF(ISNUMBER(VLOOKUP(A115,'M for Moray - Speyside oawut'!A:E,5,FALSE)), VLOOKUP(A115,'M for Moray - Speyside oawut'!A:E,5,FALSE), 1000)</f>
        <v>1000</v>
      </c>
      <c r="AW115">
        <f>IF(ISNUMBER(VLOOKUP(A115,'M for Moray - Elgin oawut'!A:E,5,FALSE)), VLOOKUP(A115,'M for Moray - Elgin oawut'!A:E,5,FALSE), 1000)</f>
        <v>1000</v>
      </c>
      <c r="AX115">
        <f>IF(ISNUMBER(VLOOKUP(A115,'Banffshire Partnership oawut'!A:E,5,FALSE)), VLOOKUP(A115,'Banffshire Partnership oawut'!A:E,5,FALSE), 1000)</f>
        <v>73</v>
      </c>
      <c r="AZ115">
        <f>IF(ISNUMBER(VLOOKUP(A115,'Huntly A2B service ot'!A:E,4,FALSE)), VLOOKUP(A115,'Huntly A2B service ot'!A:E,4,FALSE), 0)</f>
        <v>0</v>
      </c>
      <c r="BA115">
        <f>IF(ISNUMBER(VLOOKUP(A115,'M for Moray - Buckie ot'!A:E,4,FALSE)), VLOOKUP(A115,'M for Moray - Buckie ot'!A:E,4,FALSE), 0)</f>
        <v>0</v>
      </c>
      <c r="BB115">
        <f>IF(ISNUMBER(VLOOKUP(A115,'M for Moray - Forres ot'!A:E,4,FALSE)), VLOOKUP(A115,'M for Moray - Forres ot'!A:E,4,FALSE), 0)</f>
        <v>0</v>
      </c>
      <c r="BC115">
        <f>IF(ISNUMBER(VLOOKUP(A115,'M for Moray - Keith ot'!A:E,4,FALSE)), VLOOKUP(A115,'M for Moray - Keith ot'!A:E,4,FALSE), 0)</f>
        <v>0</v>
      </c>
      <c r="BD115">
        <f>IF(ISNUMBER(VLOOKUP(A115,'M for Moray - Speyside ot'!A:E,4,FALSE)), VLOOKUP(A115,'M for Moray - Speyside ot'!A:E,4,FALSE), 0)</f>
        <v>0</v>
      </c>
      <c r="BE115">
        <f>IF(ISNUMBER(VLOOKUP(A115,'M for Moray - Elgin ot'!A:E,4,FALSE)), VLOOKUP(A115,'M for Moray - Elgin ot'!A:E,4,FALSE), 0)</f>
        <v>0</v>
      </c>
      <c r="BF115">
        <f>IF(ISNUMBER(VLOOKUP(A115,'Banffshire Partnership ot'!A:E,4,FALSE)), VLOOKUP(A115,'Banffshire Partnership ot'!A:E,4,FALSE), 0)</f>
        <v>0</v>
      </c>
      <c r="BI115" t="str">
        <f>IF(ISNUMBER(VLOOKUP(A115,'Huntly A2B service oaout'!A:E,3,FALSE)), VLOOKUP(A115,'Huntly A2B service oaout'!A:E,3,FALSE), VLOOKUP(A115,'Huntly A2B service oaout'!A:E,2,FALSE))</f>
        <v xml:space="preserve"> N/A</v>
      </c>
      <c r="BJ115" t="str">
        <f>IF(ISNUMBER(VLOOKUP(A115,'M for Moray - Buckie oaout'!A:E,3,FALSE)), VLOOKUP(A115,'M for Moray - Buckie oaout'!A:E,3,FALSE), VLOOKUP(A115,'M for Moray - Buckie oaout'!A:E,2,FALSE))</f>
        <v xml:space="preserve"> N/A</v>
      </c>
      <c r="BK115" t="str">
        <f>IF(ISNUMBER(VLOOKUP(A115,'M for Moray - Forres oaout'!A:E,3,FALSE)), VLOOKUP(A115,'M for Moray - Forres oaout'!A:E,3,FALSE), VLOOKUP(A115,'M for Moray - Forres oaout'!A:E,2,FALSE))</f>
        <v xml:space="preserve"> N/A</v>
      </c>
      <c r="BL115" t="str">
        <f>IF(ISNUMBER(VLOOKUP(A115,'M for Moray - Keith oaout'!A:E,3,FALSE)), VLOOKUP(A115,'M for Moray - Keith oaout'!A:E,3,FALSE), VLOOKUP(A115,'M for Moray - Keith oaout'!A:E,2,FALSE))</f>
        <v xml:space="preserve"> N/A</v>
      </c>
      <c r="BM115" t="str">
        <f>IF(ISNUMBER(VLOOKUP(A115,'M for Moray - Speyside oaout'!A:E,3,FALSE)), VLOOKUP(A115,'M for Moray - Speyside oaout'!A:E,3,FALSE), VLOOKUP(A115,'M for Moray - Speyside oaout'!A:E,2,FALSE))</f>
        <v xml:space="preserve"> N/A</v>
      </c>
      <c r="BN115" t="str">
        <f>IF(ISNUMBER(VLOOKUP(A115,'M for Moray - Elgin oaout'!A:E,3,FALSE)), VLOOKUP(A115,'M for Moray - Elgin oaout'!A:E,3,FALSE), VLOOKUP(A115,'M for Moray - Elgin oaout'!A:E,2,FALSE))</f>
        <v xml:space="preserve"> N/A</v>
      </c>
      <c r="BO115" t="str">
        <f>IF(ISNUMBER(VLOOKUP(A115,'Banffshire Partnership oaout'!A:E,3,FALSE)), VLOOKUP(A115,'Banffshire Partnership oaout'!A:E,3,FALSE), VLOOKUP(A115,'Banffshire Partnership oaout'!A:E,2,FALSE))</f>
        <v xml:space="preserve"> N/A</v>
      </c>
      <c r="BQ115" t="str">
        <f>IF(ISNUMBER(VLOOKUP(A115,'Huntly A2B service oawut'!A:E,3,FALSE)), VLOOKUP(A115,'Huntly A2B service oawut'!A:E,3,FALSE), VLOOKUP(A115,'Huntly A2B service oawut'!A:E,2,FALSE))</f>
        <v xml:space="preserve"> N/A</v>
      </c>
      <c r="BR115" t="str">
        <f>IF(ISNUMBER(VLOOKUP(A115,'M for Moray - Buckie oawut'!A:E,3,FALSE)), VLOOKUP(A115,'M for Moray - Buckie oawut'!A:E,3,FALSE), VLOOKUP(A115,'M for Moray - Buckie oawut'!A:E,2,FALSE))</f>
        <v xml:space="preserve"> N/A</v>
      </c>
      <c r="BS115" t="str">
        <f>IF(ISNUMBER(VLOOKUP(A115,'M for Moray - Forres oawut'!A:E,3,FALSE)), VLOOKUP(A115,'M for Moray - Forres oawut'!A:E,3,FALSE), VLOOKUP(A115,'M for Moray - Forres oawut'!A:E,2,FALSE))</f>
        <v xml:space="preserve"> N/A</v>
      </c>
      <c r="BT115" t="str">
        <f>IF(ISNUMBER(VLOOKUP(A115,'M for Moray - Keith oawut'!A:E,3,FALSE)), VLOOKUP(A115,'M for Moray - Keith oawut'!A:E,3,FALSE), VLOOKUP(A115,'M for Moray - Keith oawut'!A:E,2,FALSE))</f>
        <v xml:space="preserve"> N/A</v>
      </c>
      <c r="BU115" t="str">
        <f>IF(ISNUMBER(VLOOKUP(A115,'M for Moray - Speyside oawut'!A:E,3,FALSE)), VLOOKUP(A115,'M for Moray - Speyside oawut'!A:E,3,FALSE), VLOOKUP(A115,'M for Moray - Speyside oawut'!A:E,2,FALSE))</f>
        <v xml:space="preserve"> N/A</v>
      </c>
      <c r="BV115" t="str">
        <f>IF(ISNUMBER(VLOOKUP(A115,'M for Moray - Elgin oawut'!A:E,3,FALSE)), VLOOKUP(A115,'M for Moray - Elgin oawut'!A:E,3,FALSE), VLOOKUP(A115,'M for Moray - Elgin oawut'!A:E,2,FALSE))</f>
        <v xml:space="preserve"> N/A</v>
      </c>
      <c r="BW115">
        <f>IF(ISNUMBER(VLOOKUP(A115,'Banffshire Partnership oawut'!A:E,3,FALSE)), VLOOKUP(A115,'Banffshire Partnership oawut'!A:E,3,FALSE), VLOOKUP(A115,'Banffshire Partnership oawut'!A:E,2,FALSE))</f>
        <v>29.5</v>
      </c>
      <c r="BZ115">
        <f>IF(ISNUMBER(VLOOKUP(A115,'Huntly A2B service ot'!A:E,3,FALSE)), VLOOKUP(A115,'Huntly A2B service ot'!A:E,3,FALSE), VLOOKUP(A115,'Huntly A2B service ot'!A:E,2,FALSE))</f>
        <v>0</v>
      </c>
      <c r="CA115">
        <f>IF(ISNUMBER(VLOOKUP(A115,'M for Moray - Buckie ot'!A:E,3,FALSE)), VLOOKUP(A115,'M for Moray - Buckie ot'!A:E,3,FALSE), VLOOKUP(A115,'M for Moray - Buckie ot'!A:E,2,FALSE))</f>
        <v>0</v>
      </c>
      <c r="CB115">
        <f>IF(ISNUMBER(VLOOKUP(A115,'M for Moray - Forres ot'!A:E,3,FALSE)), VLOOKUP(A115,'M for Moray - Forres ot'!A:E,3,FALSE), VLOOKUP(A115,'M for Moray - Forres ot'!A:E,2,FALSE))</f>
        <v>0</v>
      </c>
      <c r="CC115">
        <f>IF(ISNUMBER(VLOOKUP(A115,'M for Moray - Keith ot'!A:E,3,FALSE)), VLOOKUP(A115,'M for Moray - Keith ot'!A:E,3,FALSE), VLOOKUP(A115,'M for Moray - Keith ot'!A:E,2,FALSE))</f>
        <v>0</v>
      </c>
      <c r="CD115">
        <f>IF(ISNUMBER(VLOOKUP(A115,'M for Moray - Speyside ot'!A:E,3,FALSE)), VLOOKUP(A115,'M for Moray - Speyside ot'!A:E,3,FALSE), VLOOKUP(A115,'M for Moray - Speyside ot'!A:E,2,FALSE))</f>
        <v>0</v>
      </c>
      <c r="CE115">
        <f>IF(ISNUMBER(VLOOKUP(A115,'M for Moray - Elgin ot'!A:E,3,FALSE)), VLOOKUP(A115,'M for Moray - Elgin ot'!A:E,3,FALSE), VLOOKUP(A115,'M for Moray - Elgin ot'!A:E,2,FALSE))</f>
        <v>0</v>
      </c>
      <c r="CF115">
        <f>IF(ISNUMBER(VLOOKUP(A115,'Banffshire Partnership ot'!A:E,3,FALSE)), VLOOKUP(A115,'Banffshire Partnership ot'!A:E,3,FALSE), VLOOKUP(A115,'Banffshire Partnership ot'!A:E,2,FALSE))</f>
        <v>0</v>
      </c>
    </row>
    <row r="116" spans="1:84">
      <c r="A116" t="s">
        <v>374</v>
      </c>
      <c r="B116" t="str">
        <f t="shared" si="67"/>
        <v>Banffshire Partnership</v>
      </c>
      <c r="C116">
        <f t="shared" si="68"/>
        <v>4.4800000000000004</v>
      </c>
      <c r="D116">
        <f t="shared" si="69"/>
        <v>73</v>
      </c>
      <c r="E116">
        <f t="shared" si="70"/>
        <v>0</v>
      </c>
      <c r="F116">
        <f t="shared" si="71"/>
        <v>29.6</v>
      </c>
      <c r="G116" s="18">
        <f t="shared" si="72"/>
        <v>0</v>
      </c>
      <c r="H116">
        <f t="shared" si="51"/>
        <v>0</v>
      </c>
      <c r="I116">
        <v>10.9</v>
      </c>
      <c r="J116">
        <f t="shared" si="52"/>
        <v>22.02</v>
      </c>
      <c r="K116">
        <f t="shared" si="53"/>
        <v>77.48</v>
      </c>
      <c r="L116">
        <f t="shared" si="54"/>
        <v>0</v>
      </c>
      <c r="M116">
        <f t="shared" si="55"/>
        <v>0</v>
      </c>
      <c r="N116">
        <f t="shared" si="56"/>
        <v>0</v>
      </c>
      <c r="O116">
        <f t="shared" si="57"/>
        <v>0</v>
      </c>
      <c r="P116">
        <f t="shared" si="58"/>
        <v>0</v>
      </c>
      <c r="Q116">
        <f t="shared" si="59"/>
        <v>0</v>
      </c>
      <c r="S116">
        <f t="shared" si="60"/>
        <v>1000</v>
      </c>
      <c r="T116">
        <f t="shared" si="61"/>
        <v>1006</v>
      </c>
      <c r="U116">
        <f t="shared" si="62"/>
        <v>1006</v>
      </c>
      <c r="V116">
        <f t="shared" si="63"/>
        <v>1006</v>
      </c>
      <c r="W116">
        <f t="shared" si="64"/>
        <v>1006</v>
      </c>
      <c r="X116">
        <f t="shared" si="65"/>
        <v>1006</v>
      </c>
      <c r="Y116">
        <f t="shared" si="66"/>
        <v>77.48</v>
      </c>
      <c r="AA116">
        <v>0</v>
      </c>
      <c r="AB116">
        <f t="shared" si="73"/>
        <v>6</v>
      </c>
      <c r="AC116">
        <f t="shared" si="74"/>
        <v>6</v>
      </c>
      <c r="AD116">
        <f t="shared" si="75"/>
        <v>6</v>
      </c>
      <c r="AE116">
        <f t="shared" si="76"/>
        <v>6</v>
      </c>
      <c r="AF116">
        <f t="shared" si="77"/>
        <v>6</v>
      </c>
      <c r="AG116">
        <f t="shared" si="78"/>
        <v>4.4800000000000004</v>
      </c>
      <c r="AJ116" t="str">
        <f>IF(ISNUMBER(VLOOKUP(A116,'Huntly A2B service oaout'!A:E,5,FALSE)), VLOOKUP(A116,'Huntly A2B service oaout'!A:E,5,FALSE), VLOOKUP(A116,'Huntly A2B service oaout'!A:E,2,FALSE))</f>
        <v xml:space="preserve"> N/A</v>
      </c>
      <c r="AK116" t="str">
        <f>IF(ISNUMBER(VLOOKUP(A116,'M for Moray - Buckie oaout'!A:E,5,FALSE)), VLOOKUP(A116,'M for Moray - Buckie oaout'!A:E,5,FALSE), VLOOKUP(A116,'M for Moray - Buckie oaout'!A:E,2,FALSE))</f>
        <v xml:space="preserve"> N/A</v>
      </c>
      <c r="AL116" t="str">
        <f>IF(ISNUMBER(VLOOKUP(A116,'M for Moray - Forres oaout'!A:E,5,FALSE)), VLOOKUP(A116,'M for Moray - Forres oaout'!A:E,5,FALSE), VLOOKUP(A116,'M for Moray - Forres oaout'!A:E,2,FALSE))</f>
        <v xml:space="preserve"> N/A</v>
      </c>
      <c r="AM116" t="str">
        <f>IF(ISNUMBER(VLOOKUP(A116,'M for Moray - Keith oaout'!A:E,5,FALSE)), VLOOKUP(A116,'M for Moray - Keith oaout'!A:E,5,FALSE), VLOOKUP(A116,'M for Moray - Keith oaout'!A:E,2,FALSE))</f>
        <v xml:space="preserve"> N/A</v>
      </c>
      <c r="AN116" t="str">
        <f>IF(ISNUMBER(VLOOKUP(A116,'M for Moray - Speyside oaout'!A:E,5,FALSE)), VLOOKUP(A116,'M for Moray - Speyside oaout'!A:E,5,FALSE), VLOOKUP(A116,'M for Moray - Speyside oaout'!A:E,2,FALSE))</f>
        <v xml:space="preserve"> N/A</v>
      </c>
      <c r="AO116" t="str">
        <f>IF(ISNUMBER(VLOOKUP(A116,'M for Moray - Elgin oaout'!A:E,5,FALSE)), VLOOKUP(A116,'M for Moray - Elgin oaout'!A:E,5,FALSE), VLOOKUP(A116,'M for Moray - Elgin oaout'!A:E,2,FALSE))</f>
        <v xml:space="preserve"> N/A</v>
      </c>
      <c r="AP116" t="str">
        <f>IF(ISNUMBER(VLOOKUP(A116,'Banffshire Partnership oaout'!A:E,5,FALSE)), VLOOKUP(A116,'Banffshire Partnership oaout'!A:E,5,FALSE), VLOOKUP(A116,'Banffshire Partnership oaout'!A:E,2,FALSE))</f>
        <v xml:space="preserve"> N/A</v>
      </c>
      <c r="AR116">
        <f>IF(ISNUMBER(VLOOKUP(A116,'Huntly A2B service oawut'!A:E,5,FALSE)), VLOOKUP(A116,'Huntly A2B service oawut'!A:E,5,FALSE), 1000)</f>
        <v>1000</v>
      </c>
      <c r="AS116">
        <f>IF(ISNUMBER(VLOOKUP(A116,'M for Moray - Buckie oawut'!A:E,5,FALSE)), VLOOKUP(A116,'M for Moray - Buckie oawut'!A:E,5,FALSE), 1000)</f>
        <v>1000</v>
      </c>
      <c r="AT116">
        <f>IF(ISNUMBER(VLOOKUP(A116,'M for Moray - Forres oawut'!A:E,5,FALSE)), VLOOKUP(A116,'M for Moray - Forres oawut'!A:E,5,FALSE), 1000)</f>
        <v>1000</v>
      </c>
      <c r="AU116">
        <f>IF(ISNUMBER(VLOOKUP(A116,'M for Moray - Keith oawut'!A:E,5,FALSE)), VLOOKUP(A116,'M for Moray - Keith oawut'!A:E,5,FALSE), 1000)</f>
        <v>1000</v>
      </c>
      <c r="AV116">
        <f>IF(ISNUMBER(VLOOKUP(A116,'M for Moray - Speyside oawut'!A:E,5,FALSE)), VLOOKUP(A116,'M for Moray - Speyside oawut'!A:E,5,FALSE), 1000)</f>
        <v>1000</v>
      </c>
      <c r="AW116">
        <f>IF(ISNUMBER(VLOOKUP(A116,'M for Moray - Elgin oawut'!A:E,5,FALSE)), VLOOKUP(A116,'M for Moray - Elgin oawut'!A:E,5,FALSE), 1000)</f>
        <v>1000</v>
      </c>
      <c r="AX116">
        <f>IF(ISNUMBER(VLOOKUP(A116,'Banffshire Partnership oawut'!A:E,5,FALSE)), VLOOKUP(A116,'Banffshire Partnership oawut'!A:E,5,FALSE), 1000)</f>
        <v>73</v>
      </c>
      <c r="AZ116">
        <f>IF(ISNUMBER(VLOOKUP(A116,'Huntly A2B service ot'!A:E,4,FALSE)), VLOOKUP(A116,'Huntly A2B service ot'!A:E,4,FALSE), 0)</f>
        <v>0</v>
      </c>
      <c r="BA116">
        <f>IF(ISNUMBER(VLOOKUP(A116,'M for Moray - Buckie ot'!A:E,4,FALSE)), VLOOKUP(A116,'M for Moray - Buckie ot'!A:E,4,FALSE), 0)</f>
        <v>0</v>
      </c>
      <c r="BB116">
        <f>IF(ISNUMBER(VLOOKUP(A116,'M for Moray - Forres ot'!A:E,4,FALSE)), VLOOKUP(A116,'M for Moray - Forres ot'!A:E,4,FALSE), 0)</f>
        <v>0</v>
      </c>
      <c r="BC116">
        <f>IF(ISNUMBER(VLOOKUP(A116,'M for Moray - Keith ot'!A:E,4,FALSE)), VLOOKUP(A116,'M for Moray - Keith ot'!A:E,4,FALSE), 0)</f>
        <v>0</v>
      </c>
      <c r="BD116">
        <f>IF(ISNUMBER(VLOOKUP(A116,'M for Moray - Speyside ot'!A:E,4,FALSE)), VLOOKUP(A116,'M for Moray - Speyside ot'!A:E,4,FALSE), 0)</f>
        <v>0</v>
      </c>
      <c r="BE116">
        <f>IF(ISNUMBER(VLOOKUP(A116,'M for Moray - Elgin ot'!A:E,4,FALSE)), VLOOKUP(A116,'M for Moray - Elgin ot'!A:E,4,FALSE), 0)</f>
        <v>0</v>
      </c>
      <c r="BF116">
        <f>IF(ISNUMBER(VLOOKUP(A116,'Banffshire Partnership ot'!A:E,4,FALSE)), VLOOKUP(A116,'Banffshire Partnership ot'!A:E,4,FALSE), 0)</f>
        <v>0</v>
      </c>
      <c r="BI116" t="str">
        <f>IF(ISNUMBER(VLOOKUP(A116,'Huntly A2B service oaout'!A:E,3,FALSE)), VLOOKUP(A116,'Huntly A2B service oaout'!A:E,3,FALSE), VLOOKUP(A116,'Huntly A2B service oaout'!A:E,2,FALSE))</f>
        <v xml:space="preserve"> N/A</v>
      </c>
      <c r="BJ116" t="str">
        <f>IF(ISNUMBER(VLOOKUP(A116,'M for Moray - Buckie oaout'!A:E,3,FALSE)), VLOOKUP(A116,'M for Moray - Buckie oaout'!A:E,3,FALSE), VLOOKUP(A116,'M for Moray - Buckie oaout'!A:E,2,FALSE))</f>
        <v xml:space="preserve"> N/A</v>
      </c>
      <c r="BK116" t="str">
        <f>IF(ISNUMBER(VLOOKUP(A116,'M for Moray - Forres oaout'!A:E,3,FALSE)), VLOOKUP(A116,'M for Moray - Forres oaout'!A:E,3,FALSE), VLOOKUP(A116,'M for Moray - Forres oaout'!A:E,2,FALSE))</f>
        <v xml:space="preserve"> N/A</v>
      </c>
      <c r="BL116" t="str">
        <f>IF(ISNUMBER(VLOOKUP(A116,'M for Moray - Keith oaout'!A:E,3,FALSE)), VLOOKUP(A116,'M for Moray - Keith oaout'!A:E,3,FALSE), VLOOKUP(A116,'M for Moray - Keith oaout'!A:E,2,FALSE))</f>
        <v xml:space="preserve"> N/A</v>
      </c>
      <c r="BM116" t="str">
        <f>IF(ISNUMBER(VLOOKUP(A116,'M for Moray - Speyside oaout'!A:E,3,FALSE)), VLOOKUP(A116,'M for Moray - Speyside oaout'!A:E,3,FALSE), VLOOKUP(A116,'M for Moray - Speyside oaout'!A:E,2,FALSE))</f>
        <v xml:space="preserve"> N/A</v>
      </c>
      <c r="BN116" t="str">
        <f>IF(ISNUMBER(VLOOKUP(A116,'M for Moray - Elgin oaout'!A:E,3,FALSE)), VLOOKUP(A116,'M for Moray - Elgin oaout'!A:E,3,FALSE), VLOOKUP(A116,'M for Moray - Elgin oaout'!A:E,2,FALSE))</f>
        <v xml:space="preserve"> N/A</v>
      </c>
      <c r="BO116" t="str">
        <f>IF(ISNUMBER(VLOOKUP(A116,'Banffshire Partnership oaout'!A:E,3,FALSE)), VLOOKUP(A116,'Banffshire Partnership oaout'!A:E,3,FALSE), VLOOKUP(A116,'Banffshire Partnership oaout'!A:E,2,FALSE))</f>
        <v xml:space="preserve"> N/A</v>
      </c>
      <c r="BQ116" t="str">
        <f>IF(ISNUMBER(VLOOKUP(A116,'Huntly A2B service oawut'!A:E,3,FALSE)), VLOOKUP(A116,'Huntly A2B service oawut'!A:E,3,FALSE), VLOOKUP(A116,'Huntly A2B service oawut'!A:E,2,FALSE))</f>
        <v xml:space="preserve"> N/A</v>
      </c>
      <c r="BR116" t="str">
        <f>IF(ISNUMBER(VLOOKUP(A116,'M for Moray - Buckie oawut'!A:E,3,FALSE)), VLOOKUP(A116,'M for Moray - Buckie oawut'!A:E,3,FALSE), VLOOKUP(A116,'M for Moray - Buckie oawut'!A:E,2,FALSE))</f>
        <v xml:space="preserve"> N/A</v>
      </c>
      <c r="BS116" t="str">
        <f>IF(ISNUMBER(VLOOKUP(A116,'M for Moray - Forres oawut'!A:E,3,FALSE)), VLOOKUP(A116,'M for Moray - Forres oawut'!A:E,3,FALSE), VLOOKUP(A116,'M for Moray - Forres oawut'!A:E,2,FALSE))</f>
        <v xml:space="preserve"> N/A</v>
      </c>
      <c r="BT116" t="str">
        <f>IF(ISNUMBER(VLOOKUP(A116,'M for Moray - Keith oawut'!A:E,3,FALSE)), VLOOKUP(A116,'M for Moray - Keith oawut'!A:E,3,FALSE), VLOOKUP(A116,'M for Moray - Keith oawut'!A:E,2,FALSE))</f>
        <v xml:space="preserve"> N/A</v>
      </c>
      <c r="BU116" t="str">
        <f>IF(ISNUMBER(VLOOKUP(A116,'M for Moray - Speyside oawut'!A:E,3,FALSE)), VLOOKUP(A116,'M for Moray - Speyside oawut'!A:E,3,FALSE), VLOOKUP(A116,'M for Moray - Speyside oawut'!A:E,2,FALSE))</f>
        <v xml:space="preserve"> N/A</v>
      </c>
      <c r="BV116" t="str">
        <f>IF(ISNUMBER(VLOOKUP(A116,'M for Moray - Elgin oawut'!A:E,3,FALSE)), VLOOKUP(A116,'M for Moray - Elgin oawut'!A:E,3,FALSE), VLOOKUP(A116,'M for Moray - Elgin oawut'!A:E,2,FALSE))</f>
        <v xml:space="preserve"> N/A</v>
      </c>
      <c r="BW116">
        <f>IF(ISNUMBER(VLOOKUP(A116,'Banffshire Partnership oawut'!A:E,3,FALSE)), VLOOKUP(A116,'Banffshire Partnership oawut'!A:E,3,FALSE), VLOOKUP(A116,'Banffshire Partnership oawut'!A:E,2,FALSE))</f>
        <v>29.6</v>
      </c>
      <c r="BZ116">
        <f>IF(ISNUMBER(VLOOKUP(A116,'Huntly A2B service ot'!A:E,3,FALSE)), VLOOKUP(A116,'Huntly A2B service ot'!A:E,3,FALSE), VLOOKUP(A116,'Huntly A2B service ot'!A:E,2,FALSE))</f>
        <v>0</v>
      </c>
      <c r="CA116">
        <f>IF(ISNUMBER(VLOOKUP(A116,'M for Moray - Buckie ot'!A:E,3,FALSE)), VLOOKUP(A116,'M for Moray - Buckie ot'!A:E,3,FALSE), VLOOKUP(A116,'M for Moray - Buckie ot'!A:E,2,FALSE))</f>
        <v>0</v>
      </c>
      <c r="CB116">
        <f>IF(ISNUMBER(VLOOKUP(A116,'M for Moray - Forres ot'!A:E,3,FALSE)), VLOOKUP(A116,'M for Moray - Forres ot'!A:E,3,FALSE), VLOOKUP(A116,'M for Moray - Forres ot'!A:E,2,FALSE))</f>
        <v>0</v>
      </c>
      <c r="CC116">
        <f>IF(ISNUMBER(VLOOKUP(A116,'M for Moray - Keith ot'!A:E,3,FALSE)), VLOOKUP(A116,'M for Moray - Keith ot'!A:E,3,FALSE), VLOOKUP(A116,'M for Moray - Keith ot'!A:E,2,FALSE))</f>
        <v>0</v>
      </c>
      <c r="CD116">
        <f>IF(ISNUMBER(VLOOKUP(A116,'M for Moray - Speyside ot'!A:E,3,FALSE)), VLOOKUP(A116,'M for Moray - Speyside ot'!A:E,3,FALSE), VLOOKUP(A116,'M for Moray - Speyside ot'!A:E,2,FALSE))</f>
        <v>0</v>
      </c>
      <c r="CE116">
        <f>IF(ISNUMBER(VLOOKUP(A116,'M for Moray - Elgin ot'!A:E,3,FALSE)), VLOOKUP(A116,'M for Moray - Elgin ot'!A:E,3,FALSE), VLOOKUP(A116,'M for Moray - Elgin ot'!A:E,2,FALSE))</f>
        <v>0</v>
      </c>
      <c r="CF116">
        <f>IF(ISNUMBER(VLOOKUP(A116,'Banffshire Partnership ot'!A:E,3,FALSE)), VLOOKUP(A116,'Banffshire Partnership ot'!A:E,3,FALSE), VLOOKUP(A116,'Banffshire Partnership ot'!A:E,2,FALSE))</f>
        <v>0</v>
      </c>
    </row>
    <row r="117" spans="1:84">
      <c r="A117" t="s">
        <v>375</v>
      </c>
      <c r="B117" t="str">
        <f t="shared" si="67"/>
        <v>Banffshire Partnership</v>
      </c>
      <c r="C117">
        <f t="shared" si="68"/>
        <v>4.8</v>
      </c>
      <c r="D117">
        <f t="shared" si="69"/>
        <v>76</v>
      </c>
      <c r="E117">
        <f t="shared" si="70"/>
        <v>0</v>
      </c>
      <c r="F117">
        <f t="shared" si="71"/>
        <v>31.4</v>
      </c>
      <c r="G117" s="18">
        <f t="shared" si="72"/>
        <v>0</v>
      </c>
      <c r="H117">
        <f t="shared" si="51"/>
        <v>0</v>
      </c>
      <c r="I117">
        <v>12.5</v>
      </c>
      <c r="J117">
        <f t="shared" si="52"/>
        <v>24.9</v>
      </c>
      <c r="K117">
        <f t="shared" si="53"/>
        <v>80.8</v>
      </c>
      <c r="L117">
        <f t="shared" si="54"/>
        <v>0</v>
      </c>
      <c r="M117">
        <f t="shared" si="55"/>
        <v>0</v>
      </c>
      <c r="N117">
        <f t="shared" si="56"/>
        <v>0</v>
      </c>
      <c r="O117">
        <f t="shared" si="57"/>
        <v>0</v>
      </c>
      <c r="P117">
        <f t="shared" si="58"/>
        <v>0</v>
      </c>
      <c r="Q117">
        <f t="shared" si="59"/>
        <v>0</v>
      </c>
      <c r="S117">
        <f t="shared" si="60"/>
        <v>1000</v>
      </c>
      <c r="T117">
        <f t="shared" si="61"/>
        <v>1006.8</v>
      </c>
      <c r="U117">
        <f t="shared" si="62"/>
        <v>1006.8</v>
      </c>
      <c r="V117">
        <f t="shared" si="63"/>
        <v>1006.8</v>
      </c>
      <c r="W117">
        <f t="shared" si="64"/>
        <v>1006.8</v>
      </c>
      <c r="X117">
        <f t="shared" si="65"/>
        <v>1006.8</v>
      </c>
      <c r="Y117">
        <f t="shared" si="66"/>
        <v>80.8</v>
      </c>
      <c r="AA117">
        <v>0</v>
      </c>
      <c r="AB117">
        <f t="shared" si="73"/>
        <v>6.8</v>
      </c>
      <c r="AC117">
        <f t="shared" si="74"/>
        <v>6.8</v>
      </c>
      <c r="AD117">
        <f t="shared" si="75"/>
        <v>6.8</v>
      </c>
      <c r="AE117">
        <f t="shared" si="76"/>
        <v>6.8</v>
      </c>
      <c r="AF117">
        <f t="shared" si="77"/>
        <v>6.8</v>
      </c>
      <c r="AG117">
        <f t="shared" si="78"/>
        <v>4.8</v>
      </c>
      <c r="AJ117" t="str">
        <f>IF(ISNUMBER(VLOOKUP(A117,'Huntly A2B service oaout'!A:E,5,FALSE)), VLOOKUP(A117,'Huntly A2B service oaout'!A:E,5,FALSE), VLOOKUP(A117,'Huntly A2B service oaout'!A:E,2,FALSE))</f>
        <v xml:space="preserve"> N/A</v>
      </c>
      <c r="AK117" t="str">
        <f>IF(ISNUMBER(VLOOKUP(A117,'M for Moray - Buckie oaout'!A:E,5,FALSE)), VLOOKUP(A117,'M for Moray - Buckie oaout'!A:E,5,FALSE), VLOOKUP(A117,'M for Moray - Buckie oaout'!A:E,2,FALSE))</f>
        <v xml:space="preserve"> N/A</v>
      </c>
      <c r="AL117" t="str">
        <f>IF(ISNUMBER(VLOOKUP(A117,'M for Moray - Forres oaout'!A:E,5,FALSE)), VLOOKUP(A117,'M for Moray - Forres oaout'!A:E,5,FALSE), VLOOKUP(A117,'M for Moray - Forres oaout'!A:E,2,FALSE))</f>
        <v xml:space="preserve"> N/A</v>
      </c>
      <c r="AM117" t="str">
        <f>IF(ISNUMBER(VLOOKUP(A117,'M for Moray - Keith oaout'!A:E,5,FALSE)), VLOOKUP(A117,'M for Moray - Keith oaout'!A:E,5,FALSE), VLOOKUP(A117,'M for Moray - Keith oaout'!A:E,2,FALSE))</f>
        <v xml:space="preserve"> N/A</v>
      </c>
      <c r="AN117" t="str">
        <f>IF(ISNUMBER(VLOOKUP(A117,'M for Moray - Speyside oaout'!A:E,5,FALSE)), VLOOKUP(A117,'M for Moray - Speyside oaout'!A:E,5,FALSE), VLOOKUP(A117,'M for Moray - Speyside oaout'!A:E,2,FALSE))</f>
        <v xml:space="preserve"> N/A</v>
      </c>
      <c r="AO117" t="str">
        <f>IF(ISNUMBER(VLOOKUP(A117,'M for Moray - Elgin oaout'!A:E,5,FALSE)), VLOOKUP(A117,'M for Moray - Elgin oaout'!A:E,5,FALSE), VLOOKUP(A117,'M for Moray - Elgin oaout'!A:E,2,FALSE))</f>
        <v xml:space="preserve"> N/A</v>
      </c>
      <c r="AP117" t="str">
        <f>IF(ISNUMBER(VLOOKUP(A117,'Banffshire Partnership oaout'!A:E,5,FALSE)), VLOOKUP(A117,'Banffshire Partnership oaout'!A:E,5,FALSE), VLOOKUP(A117,'Banffshire Partnership oaout'!A:E,2,FALSE))</f>
        <v xml:space="preserve"> N/A</v>
      </c>
      <c r="AR117">
        <f>IF(ISNUMBER(VLOOKUP(A117,'Huntly A2B service oawut'!A:E,5,FALSE)), VLOOKUP(A117,'Huntly A2B service oawut'!A:E,5,FALSE), 1000)</f>
        <v>1000</v>
      </c>
      <c r="AS117">
        <f>IF(ISNUMBER(VLOOKUP(A117,'M for Moray - Buckie oawut'!A:E,5,FALSE)), VLOOKUP(A117,'M for Moray - Buckie oawut'!A:E,5,FALSE), 1000)</f>
        <v>1000</v>
      </c>
      <c r="AT117">
        <f>IF(ISNUMBER(VLOOKUP(A117,'M for Moray - Forres oawut'!A:E,5,FALSE)), VLOOKUP(A117,'M for Moray - Forres oawut'!A:E,5,FALSE), 1000)</f>
        <v>1000</v>
      </c>
      <c r="AU117">
        <f>IF(ISNUMBER(VLOOKUP(A117,'M for Moray - Keith oawut'!A:E,5,FALSE)), VLOOKUP(A117,'M for Moray - Keith oawut'!A:E,5,FALSE), 1000)</f>
        <v>1000</v>
      </c>
      <c r="AV117">
        <f>IF(ISNUMBER(VLOOKUP(A117,'M for Moray - Speyside oawut'!A:E,5,FALSE)), VLOOKUP(A117,'M for Moray - Speyside oawut'!A:E,5,FALSE), 1000)</f>
        <v>1000</v>
      </c>
      <c r="AW117">
        <f>IF(ISNUMBER(VLOOKUP(A117,'M for Moray - Elgin oawut'!A:E,5,FALSE)), VLOOKUP(A117,'M for Moray - Elgin oawut'!A:E,5,FALSE), 1000)</f>
        <v>1000</v>
      </c>
      <c r="AX117">
        <f>IF(ISNUMBER(VLOOKUP(A117,'Banffshire Partnership oawut'!A:E,5,FALSE)), VLOOKUP(A117,'Banffshire Partnership oawut'!A:E,5,FALSE), 1000)</f>
        <v>76</v>
      </c>
      <c r="AZ117">
        <f>IF(ISNUMBER(VLOOKUP(A117,'Huntly A2B service ot'!A:E,4,FALSE)), VLOOKUP(A117,'Huntly A2B service ot'!A:E,4,FALSE), 0)</f>
        <v>0</v>
      </c>
      <c r="BA117">
        <f>IF(ISNUMBER(VLOOKUP(A117,'M for Moray - Buckie ot'!A:E,4,FALSE)), VLOOKUP(A117,'M for Moray - Buckie ot'!A:E,4,FALSE), 0)</f>
        <v>0</v>
      </c>
      <c r="BB117">
        <f>IF(ISNUMBER(VLOOKUP(A117,'M for Moray - Forres ot'!A:E,4,FALSE)), VLOOKUP(A117,'M for Moray - Forres ot'!A:E,4,FALSE), 0)</f>
        <v>0</v>
      </c>
      <c r="BC117">
        <f>IF(ISNUMBER(VLOOKUP(A117,'M for Moray - Keith ot'!A:E,4,FALSE)), VLOOKUP(A117,'M for Moray - Keith ot'!A:E,4,FALSE), 0)</f>
        <v>0</v>
      </c>
      <c r="BD117">
        <f>IF(ISNUMBER(VLOOKUP(A117,'M for Moray - Speyside ot'!A:E,4,FALSE)), VLOOKUP(A117,'M for Moray - Speyside ot'!A:E,4,FALSE), 0)</f>
        <v>0</v>
      </c>
      <c r="BE117">
        <f>IF(ISNUMBER(VLOOKUP(A117,'M for Moray - Elgin ot'!A:E,4,FALSE)), VLOOKUP(A117,'M for Moray - Elgin ot'!A:E,4,FALSE), 0)</f>
        <v>0</v>
      </c>
      <c r="BF117">
        <f>IF(ISNUMBER(VLOOKUP(A117,'Banffshire Partnership ot'!A:E,4,FALSE)), VLOOKUP(A117,'Banffshire Partnership ot'!A:E,4,FALSE), 0)</f>
        <v>0</v>
      </c>
      <c r="BI117" t="str">
        <f>IF(ISNUMBER(VLOOKUP(A117,'Huntly A2B service oaout'!A:E,3,FALSE)), VLOOKUP(A117,'Huntly A2B service oaout'!A:E,3,FALSE), VLOOKUP(A117,'Huntly A2B service oaout'!A:E,2,FALSE))</f>
        <v xml:space="preserve"> N/A</v>
      </c>
      <c r="BJ117" t="str">
        <f>IF(ISNUMBER(VLOOKUP(A117,'M for Moray - Buckie oaout'!A:E,3,FALSE)), VLOOKUP(A117,'M for Moray - Buckie oaout'!A:E,3,FALSE), VLOOKUP(A117,'M for Moray - Buckie oaout'!A:E,2,FALSE))</f>
        <v xml:space="preserve"> N/A</v>
      </c>
      <c r="BK117" t="str">
        <f>IF(ISNUMBER(VLOOKUP(A117,'M for Moray - Forres oaout'!A:E,3,FALSE)), VLOOKUP(A117,'M for Moray - Forres oaout'!A:E,3,FALSE), VLOOKUP(A117,'M for Moray - Forres oaout'!A:E,2,FALSE))</f>
        <v xml:space="preserve"> N/A</v>
      </c>
      <c r="BL117" t="str">
        <f>IF(ISNUMBER(VLOOKUP(A117,'M for Moray - Keith oaout'!A:E,3,FALSE)), VLOOKUP(A117,'M for Moray - Keith oaout'!A:E,3,FALSE), VLOOKUP(A117,'M for Moray - Keith oaout'!A:E,2,FALSE))</f>
        <v xml:space="preserve"> N/A</v>
      </c>
      <c r="BM117" t="str">
        <f>IF(ISNUMBER(VLOOKUP(A117,'M for Moray - Speyside oaout'!A:E,3,FALSE)), VLOOKUP(A117,'M for Moray - Speyside oaout'!A:E,3,FALSE), VLOOKUP(A117,'M for Moray - Speyside oaout'!A:E,2,FALSE))</f>
        <v xml:space="preserve"> N/A</v>
      </c>
      <c r="BN117" t="str">
        <f>IF(ISNUMBER(VLOOKUP(A117,'M for Moray - Elgin oaout'!A:E,3,FALSE)), VLOOKUP(A117,'M for Moray - Elgin oaout'!A:E,3,FALSE), VLOOKUP(A117,'M for Moray - Elgin oaout'!A:E,2,FALSE))</f>
        <v xml:space="preserve"> N/A</v>
      </c>
      <c r="BO117" t="str">
        <f>IF(ISNUMBER(VLOOKUP(A117,'Banffshire Partnership oaout'!A:E,3,FALSE)), VLOOKUP(A117,'Banffshire Partnership oaout'!A:E,3,FALSE), VLOOKUP(A117,'Banffshire Partnership oaout'!A:E,2,FALSE))</f>
        <v xml:space="preserve"> N/A</v>
      </c>
      <c r="BQ117" t="str">
        <f>IF(ISNUMBER(VLOOKUP(A117,'Huntly A2B service oawut'!A:E,3,FALSE)), VLOOKUP(A117,'Huntly A2B service oawut'!A:E,3,FALSE), VLOOKUP(A117,'Huntly A2B service oawut'!A:E,2,FALSE))</f>
        <v xml:space="preserve"> N/A</v>
      </c>
      <c r="BR117" t="str">
        <f>IF(ISNUMBER(VLOOKUP(A117,'M for Moray - Buckie oawut'!A:E,3,FALSE)), VLOOKUP(A117,'M for Moray - Buckie oawut'!A:E,3,FALSE), VLOOKUP(A117,'M for Moray - Buckie oawut'!A:E,2,FALSE))</f>
        <v xml:space="preserve"> N/A</v>
      </c>
      <c r="BS117" t="str">
        <f>IF(ISNUMBER(VLOOKUP(A117,'M for Moray - Forres oawut'!A:E,3,FALSE)), VLOOKUP(A117,'M for Moray - Forres oawut'!A:E,3,FALSE), VLOOKUP(A117,'M for Moray - Forres oawut'!A:E,2,FALSE))</f>
        <v xml:space="preserve"> N/A</v>
      </c>
      <c r="BT117" t="str">
        <f>IF(ISNUMBER(VLOOKUP(A117,'M for Moray - Keith oawut'!A:E,3,FALSE)), VLOOKUP(A117,'M for Moray - Keith oawut'!A:E,3,FALSE), VLOOKUP(A117,'M for Moray - Keith oawut'!A:E,2,FALSE))</f>
        <v xml:space="preserve"> N/A</v>
      </c>
      <c r="BU117" t="str">
        <f>IF(ISNUMBER(VLOOKUP(A117,'M for Moray - Speyside oawut'!A:E,3,FALSE)), VLOOKUP(A117,'M for Moray - Speyside oawut'!A:E,3,FALSE), VLOOKUP(A117,'M for Moray - Speyside oawut'!A:E,2,FALSE))</f>
        <v xml:space="preserve"> N/A</v>
      </c>
      <c r="BV117" t="str">
        <f>IF(ISNUMBER(VLOOKUP(A117,'M for Moray - Elgin oawut'!A:E,3,FALSE)), VLOOKUP(A117,'M for Moray - Elgin oawut'!A:E,3,FALSE), VLOOKUP(A117,'M for Moray - Elgin oawut'!A:E,2,FALSE))</f>
        <v xml:space="preserve"> N/A</v>
      </c>
      <c r="BW117">
        <f>IF(ISNUMBER(VLOOKUP(A117,'Banffshire Partnership oawut'!A:E,3,FALSE)), VLOOKUP(A117,'Banffshire Partnership oawut'!A:E,3,FALSE), VLOOKUP(A117,'Banffshire Partnership oawut'!A:E,2,FALSE))</f>
        <v>31.4</v>
      </c>
      <c r="BZ117">
        <f>IF(ISNUMBER(VLOOKUP(A117,'Huntly A2B service ot'!A:E,3,FALSE)), VLOOKUP(A117,'Huntly A2B service ot'!A:E,3,FALSE), VLOOKUP(A117,'Huntly A2B service ot'!A:E,2,FALSE))</f>
        <v>0</v>
      </c>
      <c r="CA117">
        <f>IF(ISNUMBER(VLOOKUP(A117,'M for Moray - Buckie ot'!A:E,3,FALSE)), VLOOKUP(A117,'M for Moray - Buckie ot'!A:E,3,FALSE), VLOOKUP(A117,'M for Moray - Buckie ot'!A:E,2,FALSE))</f>
        <v>0</v>
      </c>
      <c r="CB117">
        <f>IF(ISNUMBER(VLOOKUP(A117,'M for Moray - Forres ot'!A:E,3,FALSE)), VLOOKUP(A117,'M for Moray - Forres ot'!A:E,3,FALSE), VLOOKUP(A117,'M for Moray - Forres ot'!A:E,2,FALSE))</f>
        <v>0</v>
      </c>
      <c r="CC117">
        <f>IF(ISNUMBER(VLOOKUP(A117,'M for Moray - Keith ot'!A:E,3,FALSE)), VLOOKUP(A117,'M for Moray - Keith ot'!A:E,3,FALSE), VLOOKUP(A117,'M for Moray - Keith ot'!A:E,2,FALSE))</f>
        <v>0</v>
      </c>
      <c r="CD117">
        <f>IF(ISNUMBER(VLOOKUP(A117,'M for Moray - Speyside ot'!A:E,3,FALSE)), VLOOKUP(A117,'M for Moray - Speyside ot'!A:E,3,FALSE), VLOOKUP(A117,'M for Moray - Speyside ot'!A:E,2,FALSE))</f>
        <v>0</v>
      </c>
      <c r="CE117">
        <f>IF(ISNUMBER(VLOOKUP(A117,'M for Moray - Elgin ot'!A:E,3,FALSE)), VLOOKUP(A117,'M for Moray - Elgin ot'!A:E,3,FALSE), VLOOKUP(A117,'M for Moray - Elgin ot'!A:E,2,FALSE))</f>
        <v>0</v>
      </c>
      <c r="CF117">
        <f>IF(ISNUMBER(VLOOKUP(A117,'Banffshire Partnership ot'!A:E,3,FALSE)), VLOOKUP(A117,'Banffshire Partnership ot'!A:E,3,FALSE), VLOOKUP(A117,'Banffshire Partnership ot'!A:E,2,FALSE))</f>
        <v>0</v>
      </c>
    </row>
    <row r="118" spans="1:84">
      <c r="A118" t="s">
        <v>376</v>
      </c>
      <c r="B118" t="str">
        <f t="shared" si="67"/>
        <v>Banffshire Partnership</v>
      </c>
      <c r="C118">
        <f t="shared" si="68"/>
        <v>4.8</v>
      </c>
      <c r="D118">
        <f t="shared" si="69"/>
        <v>76</v>
      </c>
      <c r="E118">
        <f t="shared" si="70"/>
        <v>0</v>
      </c>
      <c r="F118">
        <f t="shared" si="71"/>
        <v>31.4</v>
      </c>
      <c r="G118" s="18">
        <f t="shared" si="72"/>
        <v>0</v>
      </c>
      <c r="H118">
        <f t="shared" si="51"/>
        <v>0</v>
      </c>
      <c r="I118">
        <v>12.5</v>
      </c>
      <c r="J118">
        <f t="shared" si="52"/>
        <v>24.9</v>
      </c>
      <c r="K118">
        <f t="shared" si="53"/>
        <v>80.8</v>
      </c>
      <c r="L118">
        <f t="shared" si="54"/>
        <v>0</v>
      </c>
      <c r="M118">
        <f t="shared" si="55"/>
        <v>0</v>
      </c>
      <c r="N118">
        <f t="shared" si="56"/>
        <v>0</v>
      </c>
      <c r="O118">
        <f t="shared" si="57"/>
        <v>0</v>
      </c>
      <c r="P118">
        <f t="shared" si="58"/>
        <v>0</v>
      </c>
      <c r="Q118">
        <f t="shared" si="59"/>
        <v>0</v>
      </c>
      <c r="S118">
        <f t="shared" si="60"/>
        <v>1000</v>
      </c>
      <c r="T118">
        <f t="shared" si="61"/>
        <v>1006.8</v>
      </c>
      <c r="U118">
        <f t="shared" si="62"/>
        <v>1006.8</v>
      </c>
      <c r="V118">
        <f t="shared" si="63"/>
        <v>1006.8</v>
      </c>
      <c r="W118">
        <f t="shared" si="64"/>
        <v>1006.8</v>
      </c>
      <c r="X118">
        <f t="shared" si="65"/>
        <v>1006.8</v>
      </c>
      <c r="Y118">
        <f t="shared" si="66"/>
        <v>80.8</v>
      </c>
      <c r="AA118">
        <v>0</v>
      </c>
      <c r="AB118">
        <f t="shared" si="73"/>
        <v>6.8</v>
      </c>
      <c r="AC118">
        <f t="shared" si="74"/>
        <v>6.8</v>
      </c>
      <c r="AD118">
        <f t="shared" si="75"/>
        <v>6.8</v>
      </c>
      <c r="AE118">
        <f t="shared" si="76"/>
        <v>6.8</v>
      </c>
      <c r="AF118">
        <f t="shared" si="77"/>
        <v>6.8</v>
      </c>
      <c r="AG118">
        <f t="shared" si="78"/>
        <v>4.8</v>
      </c>
      <c r="AJ118" t="str">
        <f>IF(ISNUMBER(VLOOKUP(A118,'Huntly A2B service oaout'!A:E,5,FALSE)), VLOOKUP(A118,'Huntly A2B service oaout'!A:E,5,FALSE), VLOOKUP(A118,'Huntly A2B service oaout'!A:E,2,FALSE))</f>
        <v xml:space="preserve"> N/A</v>
      </c>
      <c r="AK118" t="str">
        <f>IF(ISNUMBER(VLOOKUP(A118,'M for Moray - Buckie oaout'!A:E,5,FALSE)), VLOOKUP(A118,'M for Moray - Buckie oaout'!A:E,5,FALSE), VLOOKUP(A118,'M for Moray - Buckie oaout'!A:E,2,FALSE))</f>
        <v xml:space="preserve"> N/A</v>
      </c>
      <c r="AL118" t="str">
        <f>IF(ISNUMBER(VLOOKUP(A118,'M for Moray - Forres oaout'!A:E,5,FALSE)), VLOOKUP(A118,'M for Moray - Forres oaout'!A:E,5,FALSE), VLOOKUP(A118,'M for Moray - Forres oaout'!A:E,2,FALSE))</f>
        <v xml:space="preserve"> N/A</v>
      </c>
      <c r="AM118" t="str">
        <f>IF(ISNUMBER(VLOOKUP(A118,'M for Moray - Keith oaout'!A:E,5,FALSE)), VLOOKUP(A118,'M for Moray - Keith oaout'!A:E,5,FALSE), VLOOKUP(A118,'M for Moray - Keith oaout'!A:E,2,FALSE))</f>
        <v xml:space="preserve"> N/A</v>
      </c>
      <c r="AN118" t="str">
        <f>IF(ISNUMBER(VLOOKUP(A118,'M for Moray - Speyside oaout'!A:E,5,FALSE)), VLOOKUP(A118,'M for Moray - Speyside oaout'!A:E,5,FALSE), VLOOKUP(A118,'M for Moray - Speyside oaout'!A:E,2,FALSE))</f>
        <v xml:space="preserve"> N/A</v>
      </c>
      <c r="AO118" t="str">
        <f>IF(ISNUMBER(VLOOKUP(A118,'M for Moray - Elgin oaout'!A:E,5,FALSE)), VLOOKUP(A118,'M for Moray - Elgin oaout'!A:E,5,FALSE), VLOOKUP(A118,'M for Moray - Elgin oaout'!A:E,2,FALSE))</f>
        <v xml:space="preserve"> N/A</v>
      </c>
      <c r="AP118" t="str">
        <f>IF(ISNUMBER(VLOOKUP(A118,'Banffshire Partnership oaout'!A:E,5,FALSE)), VLOOKUP(A118,'Banffshire Partnership oaout'!A:E,5,FALSE), VLOOKUP(A118,'Banffshire Partnership oaout'!A:E,2,FALSE))</f>
        <v xml:space="preserve"> N/A</v>
      </c>
      <c r="AR118">
        <f>IF(ISNUMBER(VLOOKUP(A118,'Huntly A2B service oawut'!A:E,5,FALSE)), VLOOKUP(A118,'Huntly A2B service oawut'!A:E,5,FALSE), 1000)</f>
        <v>1000</v>
      </c>
      <c r="AS118">
        <f>IF(ISNUMBER(VLOOKUP(A118,'M for Moray - Buckie oawut'!A:E,5,FALSE)), VLOOKUP(A118,'M for Moray - Buckie oawut'!A:E,5,FALSE), 1000)</f>
        <v>1000</v>
      </c>
      <c r="AT118">
        <f>IF(ISNUMBER(VLOOKUP(A118,'M for Moray - Forres oawut'!A:E,5,FALSE)), VLOOKUP(A118,'M for Moray - Forres oawut'!A:E,5,FALSE), 1000)</f>
        <v>1000</v>
      </c>
      <c r="AU118">
        <f>IF(ISNUMBER(VLOOKUP(A118,'M for Moray - Keith oawut'!A:E,5,FALSE)), VLOOKUP(A118,'M for Moray - Keith oawut'!A:E,5,FALSE), 1000)</f>
        <v>1000</v>
      </c>
      <c r="AV118">
        <f>IF(ISNUMBER(VLOOKUP(A118,'M for Moray - Speyside oawut'!A:E,5,FALSE)), VLOOKUP(A118,'M for Moray - Speyside oawut'!A:E,5,FALSE), 1000)</f>
        <v>1000</v>
      </c>
      <c r="AW118">
        <f>IF(ISNUMBER(VLOOKUP(A118,'M for Moray - Elgin oawut'!A:E,5,FALSE)), VLOOKUP(A118,'M for Moray - Elgin oawut'!A:E,5,FALSE), 1000)</f>
        <v>1000</v>
      </c>
      <c r="AX118">
        <f>IF(ISNUMBER(VLOOKUP(A118,'Banffshire Partnership oawut'!A:E,5,FALSE)), VLOOKUP(A118,'Banffshire Partnership oawut'!A:E,5,FALSE), 1000)</f>
        <v>76</v>
      </c>
      <c r="AZ118">
        <f>IF(ISNUMBER(VLOOKUP(A118,'Huntly A2B service ot'!A:E,4,FALSE)), VLOOKUP(A118,'Huntly A2B service ot'!A:E,4,FALSE), 0)</f>
        <v>0</v>
      </c>
      <c r="BA118">
        <f>IF(ISNUMBER(VLOOKUP(A118,'M for Moray - Buckie ot'!A:E,4,FALSE)), VLOOKUP(A118,'M for Moray - Buckie ot'!A:E,4,FALSE), 0)</f>
        <v>0</v>
      </c>
      <c r="BB118">
        <f>IF(ISNUMBER(VLOOKUP(A118,'M for Moray - Forres ot'!A:E,4,FALSE)), VLOOKUP(A118,'M for Moray - Forres ot'!A:E,4,FALSE), 0)</f>
        <v>0</v>
      </c>
      <c r="BC118">
        <f>IF(ISNUMBER(VLOOKUP(A118,'M for Moray - Keith ot'!A:E,4,FALSE)), VLOOKUP(A118,'M for Moray - Keith ot'!A:E,4,FALSE), 0)</f>
        <v>0</v>
      </c>
      <c r="BD118">
        <f>IF(ISNUMBER(VLOOKUP(A118,'M for Moray - Speyside ot'!A:E,4,FALSE)), VLOOKUP(A118,'M for Moray - Speyside ot'!A:E,4,FALSE), 0)</f>
        <v>0</v>
      </c>
      <c r="BE118">
        <f>IF(ISNUMBER(VLOOKUP(A118,'M for Moray - Elgin ot'!A:E,4,FALSE)), VLOOKUP(A118,'M for Moray - Elgin ot'!A:E,4,FALSE), 0)</f>
        <v>0</v>
      </c>
      <c r="BF118">
        <f>IF(ISNUMBER(VLOOKUP(A118,'Banffshire Partnership ot'!A:E,4,FALSE)), VLOOKUP(A118,'Banffshire Partnership ot'!A:E,4,FALSE), 0)</f>
        <v>0</v>
      </c>
      <c r="BI118" t="str">
        <f>IF(ISNUMBER(VLOOKUP(A118,'Huntly A2B service oaout'!A:E,3,FALSE)), VLOOKUP(A118,'Huntly A2B service oaout'!A:E,3,FALSE), VLOOKUP(A118,'Huntly A2B service oaout'!A:E,2,FALSE))</f>
        <v xml:space="preserve"> N/A</v>
      </c>
      <c r="BJ118" t="str">
        <f>IF(ISNUMBER(VLOOKUP(A118,'M for Moray - Buckie oaout'!A:E,3,FALSE)), VLOOKUP(A118,'M for Moray - Buckie oaout'!A:E,3,FALSE), VLOOKUP(A118,'M for Moray - Buckie oaout'!A:E,2,FALSE))</f>
        <v xml:space="preserve"> N/A</v>
      </c>
      <c r="BK118" t="str">
        <f>IF(ISNUMBER(VLOOKUP(A118,'M for Moray - Forres oaout'!A:E,3,FALSE)), VLOOKUP(A118,'M for Moray - Forres oaout'!A:E,3,FALSE), VLOOKUP(A118,'M for Moray - Forres oaout'!A:E,2,FALSE))</f>
        <v xml:space="preserve"> N/A</v>
      </c>
      <c r="BL118" t="str">
        <f>IF(ISNUMBER(VLOOKUP(A118,'M for Moray - Keith oaout'!A:E,3,FALSE)), VLOOKUP(A118,'M for Moray - Keith oaout'!A:E,3,FALSE), VLOOKUP(A118,'M for Moray - Keith oaout'!A:E,2,FALSE))</f>
        <v xml:space="preserve"> N/A</v>
      </c>
      <c r="BM118" t="str">
        <f>IF(ISNUMBER(VLOOKUP(A118,'M for Moray - Speyside oaout'!A:E,3,FALSE)), VLOOKUP(A118,'M for Moray - Speyside oaout'!A:E,3,FALSE), VLOOKUP(A118,'M for Moray - Speyside oaout'!A:E,2,FALSE))</f>
        <v xml:space="preserve"> N/A</v>
      </c>
      <c r="BN118" t="str">
        <f>IF(ISNUMBER(VLOOKUP(A118,'M for Moray - Elgin oaout'!A:E,3,FALSE)), VLOOKUP(A118,'M for Moray - Elgin oaout'!A:E,3,FALSE), VLOOKUP(A118,'M for Moray - Elgin oaout'!A:E,2,FALSE))</f>
        <v xml:space="preserve"> N/A</v>
      </c>
      <c r="BO118" t="str">
        <f>IF(ISNUMBER(VLOOKUP(A118,'Banffshire Partnership oaout'!A:E,3,FALSE)), VLOOKUP(A118,'Banffshire Partnership oaout'!A:E,3,FALSE), VLOOKUP(A118,'Banffshire Partnership oaout'!A:E,2,FALSE))</f>
        <v xml:space="preserve"> N/A</v>
      </c>
      <c r="BQ118" t="str">
        <f>IF(ISNUMBER(VLOOKUP(A118,'Huntly A2B service oawut'!A:E,3,FALSE)), VLOOKUP(A118,'Huntly A2B service oawut'!A:E,3,FALSE), VLOOKUP(A118,'Huntly A2B service oawut'!A:E,2,FALSE))</f>
        <v xml:space="preserve"> N/A</v>
      </c>
      <c r="BR118" t="str">
        <f>IF(ISNUMBER(VLOOKUP(A118,'M for Moray - Buckie oawut'!A:E,3,FALSE)), VLOOKUP(A118,'M for Moray - Buckie oawut'!A:E,3,FALSE), VLOOKUP(A118,'M for Moray - Buckie oawut'!A:E,2,FALSE))</f>
        <v xml:space="preserve"> N/A</v>
      </c>
      <c r="BS118" t="str">
        <f>IF(ISNUMBER(VLOOKUP(A118,'M for Moray - Forres oawut'!A:E,3,FALSE)), VLOOKUP(A118,'M for Moray - Forres oawut'!A:E,3,FALSE), VLOOKUP(A118,'M for Moray - Forres oawut'!A:E,2,FALSE))</f>
        <v xml:space="preserve"> N/A</v>
      </c>
      <c r="BT118" t="str">
        <f>IF(ISNUMBER(VLOOKUP(A118,'M for Moray - Keith oawut'!A:E,3,FALSE)), VLOOKUP(A118,'M for Moray - Keith oawut'!A:E,3,FALSE), VLOOKUP(A118,'M for Moray - Keith oawut'!A:E,2,FALSE))</f>
        <v xml:space="preserve"> N/A</v>
      </c>
      <c r="BU118" t="str">
        <f>IF(ISNUMBER(VLOOKUP(A118,'M for Moray - Speyside oawut'!A:E,3,FALSE)), VLOOKUP(A118,'M for Moray - Speyside oawut'!A:E,3,FALSE), VLOOKUP(A118,'M for Moray - Speyside oawut'!A:E,2,FALSE))</f>
        <v xml:space="preserve"> N/A</v>
      </c>
      <c r="BV118" t="str">
        <f>IF(ISNUMBER(VLOOKUP(A118,'M for Moray - Elgin oawut'!A:E,3,FALSE)), VLOOKUP(A118,'M for Moray - Elgin oawut'!A:E,3,FALSE), VLOOKUP(A118,'M for Moray - Elgin oawut'!A:E,2,FALSE))</f>
        <v xml:space="preserve"> N/A</v>
      </c>
      <c r="BW118">
        <f>IF(ISNUMBER(VLOOKUP(A118,'Banffshire Partnership oawut'!A:E,3,FALSE)), VLOOKUP(A118,'Banffshire Partnership oawut'!A:E,3,FALSE), VLOOKUP(A118,'Banffshire Partnership oawut'!A:E,2,FALSE))</f>
        <v>31.4</v>
      </c>
      <c r="BZ118">
        <f>IF(ISNUMBER(VLOOKUP(A118,'Huntly A2B service ot'!A:E,3,FALSE)), VLOOKUP(A118,'Huntly A2B service ot'!A:E,3,FALSE), VLOOKUP(A118,'Huntly A2B service ot'!A:E,2,FALSE))</f>
        <v>0</v>
      </c>
      <c r="CA118">
        <f>IF(ISNUMBER(VLOOKUP(A118,'M for Moray - Buckie ot'!A:E,3,FALSE)), VLOOKUP(A118,'M for Moray - Buckie ot'!A:E,3,FALSE), VLOOKUP(A118,'M for Moray - Buckie ot'!A:E,2,FALSE))</f>
        <v>0</v>
      </c>
      <c r="CB118">
        <f>IF(ISNUMBER(VLOOKUP(A118,'M for Moray - Forres ot'!A:E,3,FALSE)), VLOOKUP(A118,'M for Moray - Forres ot'!A:E,3,FALSE), VLOOKUP(A118,'M for Moray - Forres ot'!A:E,2,FALSE))</f>
        <v>0</v>
      </c>
      <c r="CC118">
        <f>IF(ISNUMBER(VLOOKUP(A118,'M for Moray - Keith ot'!A:E,3,FALSE)), VLOOKUP(A118,'M for Moray - Keith ot'!A:E,3,FALSE), VLOOKUP(A118,'M for Moray - Keith ot'!A:E,2,FALSE))</f>
        <v>0</v>
      </c>
      <c r="CD118">
        <f>IF(ISNUMBER(VLOOKUP(A118,'M for Moray - Speyside ot'!A:E,3,FALSE)), VLOOKUP(A118,'M for Moray - Speyside ot'!A:E,3,FALSE), VLOOKUP(A118,'M for Moray - Speyside ot'!A:E,2,FALSE))</f>
        <v>0</v>
      </c>
      <c r="CE118">
        <f>IF(ISNUMBER(VLOOKUP(A118,'M for Moray - Elgin ot'!A:E,3,FALSE)), VLOOKUP(A118,'M for Moray - Elgin ot'!A:E,3,FALSE), VLOOKUP(A118,'M for Moray - Elgin ot'!A:E,2,FALSE))</f>
        <v>0</v>
      </c>
      <c r="CF118">
        <f>IF(ISNUMBER(VLOOKUP(A118,'Banffshire Partnership ot'!A:E,3,FALSE)), VLOOKUP(A118,'Banffshire Partnership ot'!A:E,3,FALSE), VLOOKUP(A118,'Banffshire Partnership ot'!A:E,2,FALSE))</f>
        <v>0</v>
      </c>
    </row>
    <row r="119" spans="1:84">
      <c r="A119" t="s">
        <v>377</v>
      </c>
      <c r="B119" t="str">
        <f t="shared" si="67"/>
        <v>Banffshire Partnership</v>
      </c>
      <c r="C119">
        <f t="shared" si="68"/>
        <v>4.8</v>
      </c>
      <c r="D119">
        <f t="shared" si="69"/>
        <v>76</v>
      </c>
      <c r="E119">
        <f t="shared" si="70"/>
        <v>0</v>
      </c>
      <c r="F119">
        <f t="shared" si="71"/>
        <v>31.2</v>
      </c>
      <c r="G119" s="18">
        <f t="shared" si="72"/>
        <v>0</v>
      </c>
      <c r="H119">
        <f t="shared" si="51"/>
        <v>0</v>
      </c>
      <c r="I119">
        <v>12.5</v>
      </c>
      <c r="J119">
        <f t="shared" si="52"/>
        <v>24.9</v>
      </c>
      <c r="K119">
        <f t="shared" si="53"/>
        <v>80.8</v>
      </c>
      <c r="L119">
        <f t="shared" si="54"/>
        <v>0</v>
      </c>
      <c r="M119">
        <f t="shared" si="55"/>
        <v>0</v>
      </c>
      <c r="N119">
        <f t="shared" si="56"/>
        <v>0</v>
      </c>
      <c r="O119">
        <f t="shared" si="57"/>
        <v>0</v>
      </c>
      <c r="P119">
        <f t="shared" si="58"/>
        <v>0</v>
      </c>
      <c r="Q119">
        <f t="shared" si="59"/>
        <v>0</v>
      </c>
      <c r="S119">
        <f t="shared" si="60"/>
        <v>1000</v>
      </c>
      <c r="T119">
        <f t="shared" si="61"/>
        <v>1006.8</v>
      </c>
      <c r="U119">
        <f t="shared" si="62"/>
        <v>1006.8</v>
      </c>
      <c r="V119">
        <f t="shared" si="63"/>
        <v>1006.8</v>
      </c>
      <c r="W119">
        <f t="shared" si="64"/>
        <v>1006.8</v>
      </c>
      <c r="X119">
        <f t="shared" si="65"/>
        <v>1006.8</v>
      </c>
      <c r="Y119">
        <f t="shared" si="66"/>
        <v>80.8</v>
      </c>
      <c r="AA119">
        <v>0</v>
      </c>
      <c r="AB119">
        <f t="shared" si="73"/>
        <v>6.8</v>
      </c>
      <c r="AC119">
        <f t="shared" si="74"/>
        <v>6.8</v>
      </c>
      <c r="AD119">
        <f t="shared" si="75"/>
        <v>6.8</v>
      </c>
      <c r="AE119">
        <f t="shared" si="76"/>
        <v>6.8</v>
      </c>
      <c r="AF119">
        <f t="shared" si="77"/>
        <v>6.8</v>
      </c>
      <c r="AG119">
        <f t="shared" si="78"/>
        <v>4.8</v>
      </c>
      <c r="AJ119" t="str">
        <f>IF(ISNUMBER(VLOOKUP(A119,'Huntly A2B service oaout'!A:E,5,FALSE)), VLOOKUP(A119,'Huntly A2B service oaout'!A:E,5,FALSE), VLOOKUP(A119,'Huntly A2B service oaout'!A:E,2,FALSE))</f>
        <v xml:space="preserve"> N/A</v>
      </c>
      <c r="AK119" t="str">
        <f>IF(ISNUMBER(VLOOKUP(A119,'M for Moray - Buckie oaout'!A:E,5,FALSE)), VLOOKUP(A119,'M for Moray - Buckie oaout'!A:E,5,FALSE), VLOOKUP(A119,'M for Moray - Buckie oaout'!A:E,2,FALSE))</f>
        <v xml:space="preserve"> N/A</v>
      </c>
      <c r="AL119" t="str">
        <f>IF(ISNUMBER(VLOOKUP(A119,'M for Moray - Forres oaout'!A:E,5,FALSE)), VLOOKUP(A119,'M for Moray - Forres oaout'!A:E,5,FALSE), VLOOKUP(A119,'M for Moray - Forres oaout'!A:E,2,FALSE))</f>
        <v xml:space="preserve"> N/A</v>
      </c>
      <c r="AM119" t="str">
        <f>IF(ISNUMBER(VLOOKUP(A119,'M for Moray - Keith oaout'!A:E,5,FALSE)), VLOOKUP(A119,'M for Moray - Keith oaout'!A:E,5,FALSE), VLOOKUP(A119,'M for Moray - Keith oaout'!A:E,2,FALSE))</f>
        <v xml:space="preserve"> N/A</v>
      </c>
      <c r="AN119" t="str">
        <f>IF(ISNUMBER(VLOOKUP(A119,'M for Moray - Speyside oaout'!A:E,5,FALSE)), VLOOKUP(A119,'M for Moray - Speyside oaout'!A:E,5,FALSE), VLOOKUP(A119,'M for Moray - Speyside oaout'!A:E,2,FALSE))</f>
        <v xml:space="preserve"> N/A</v>
      </c>
      <c r="AO119" t="str">
        <f>IF(ISNUMBER(VLOOKUP(A119,'M for Moray - Elgin oaout'!A:E,5,FALSE)), VLOOKUP(A119,'M for Moray - Elgin oaout'!A:E,5,FALSE), VLOOKUP(A119,'M for Moray - Elgin oaout'!A:E,2,FALSE))</f>
        <v xml:space="preserve"> N/A</v>
      </c>
      <c r="AP119" t="str">
        <f>IF(ISNUMBER(VLOOKUP(A119,'Banffshire Partnership oaout'!A:E,5,FALSE)), VLOOKUP(A119,'Banffshire Partnership oaout'!A:E,5,FALSE), VLOOKUP(A119,'Banffshire Partnership oaout'!A:E,2,FALSE))</f>
        <v xml:space="preserve"> N/A</v>
      </c>
      <c r="AR119">
        <f>IF(ISNUMBER(VLOOKUP(A119,'Huntly A2B service oawut'!A:E,5,FALSE)), VLOOKUP(A119,'Huntly A2B service oawut'!A:E,5,FALSE), 1000)</f>
        <v>1000</v>
      </c>
      <c r="AS119">
        <f>IF(ISNUMBER(VLOOKUP(A119,'M for Moray - Buckie oawut'!A:E,5,FALSE)), VLOOKUP(A119,'M for Moray - Buckie oawut'!A:E,5,FALSE), 1000)</f>
        <v>1000</v>
      </c>
      <c r="AT119">
        <f>IF(ISNUMBER(VLOOKUP(A119,'M for Moray - Forres oawut'!A:E,5,FALSE)), VLOOKUP(A119,'M for Moray - Forres oawut'!A:E,5,FALSE), 1000)</f>
        <v>1000</v>
      </c>
      <c r="AU119">
        <f>IF(ISNUMBER(VLOOKUP(A119,'M for Moray - Keith oawut'!A:E,5,FALSE)), VLOOKUP(A119,'M for Moray - Keith oawut'!A:E,5,FALSE), 1000)</f>
        <v>1000</v>
      </c>
      <c r="AV119">
        <f>IF(ISNUMBER(VLOOKUP(A119,'M for Moray - Speyside oawut'!A:E,5,FALSE)), VLOOKUP(A119,'M for Moray - Speyside oawut'!A:E,5,FALSE), 1000)</f>
        <v>1000</v>
      </c>
      <c r="AW119">
        <f>IF(ISNUMBER(VLOOKUP(A119,'M for Moray - Elgin oawut'!A:E,5,FALSE)), VLOOKUP(A119,'M for Moray - Elgin oawut'!A:E,5,FALSE), 1000)</f>
        <v>1000</v>
      </c>
      <c r="AX119">
        <f>IF(ISNUMBER(VLOOKUP(A119,'Banffshire Partnership oawut'!A:E,5,FALSE)), VLOOKUP(A119,'Banffshire Partnership oawut'!A:E,5,FALSE), 1000)</f>
        <v>76</v>
      </c>
      <c r="AZ119">
        <f>IF(ISNUMBER(VLOOKUP(A119,'Huntly A2B service ot'!A:E,4,FALSE)), VLOOKUP(A119,'Huntly A2B service ot'!A:E,4,FALSE), 0)</f>
        <v>0</v>
      </c>
      <c r="BA119">
        <f>IF(ISNUMBER(VLOOKUP(A119,'M for Moray - Buckie ot'!A:E,4,FALSE)), VLOOKUP(A119,'M for Moray - Buckie ot'!A:E,4,FALSE), 0)</f>
        <v>0</v>
      </c>
      <c r="BB119">
        <f>IF(ISNUMBER(VLOOKUP(A119,'M for Moray - Forres ot'!A:E,4,FALSE)), VLOOKUP(A119,'M for Moray - Forres ot'!A:E,4,FALSE), 0)</f>
        <v>0</v>
      </c>
      <c r="BC119">
        <f>IF(ISNUMBER(VLOOKUP(A119,'M for Moray - Keith ot'!A:E,4,FALSE)), VLOOKUP(A119,'M for Moray - Keith ot'!A:E,4,FALSE), 0)</f>
        <v>0</v>
      </c>
      <c r="BD119">
        <f>IF(ISNUMBER(VLOOKUP(A119,'M for Moray - Speyside ot'!A:E,4,FALSE)), VLOOKUP(A119,'M for Moray - Speyside ot'!A:E,4,FALSE), 0)</f>
        <v>0</v>
      </c>
      <c r="BE119">
        <f>IF(ISNUMBER(VLOOKUP(A119,'M for Moray - Elgin ot'!A:E,4,FALSE)), VLOOKUP(A119,'M for Moray - Elgin ot'!A:E,4,FALSE), 0)</f>
        <v>0</v>
      </c>
      <c r="BF119">
        <f>IF(ISNUMBER(VLOOKUP(A119,'Banffshire Partnership ot'!A:E,4,FALSE)), VLOOKUP(A119,'Banffshire Partnership ot'!A:E,4,FALSE), 0)</f>
        <v>0</v>
      </c>
      <c r="BI119" t="str">
        <f>IF(ISNUMBER(VLOOKUP(A119,'Huntly A2B service oaout'!A:E,3,FALSE)), VLOOKUP(A119,'Huntly A2B service oaout'!A:E,3,FALSE), VLOOKUP(A119,'Huntly A2B service oaout'!A:E,2,FALSE))</f>
        <v xml:space="preserve"> N/A</v>
      </c>
      <c r="BJ119" t="str">
        <f>IF(ISNUMBER(VLOOKUP(A119,'M for Moray - Buckie oaout'!A:E,3,FALSE)), VLOOKUP(A119,'M for Moray - Buckie oaout'!A:E,3,FALSE), VLOOKUP(A119,'M for Moray - Buckie oaout'!A:E,2,FALSE))</f>
        <v xml:space="preserve"> N/A</v>
      </c>
      <c r="BK119" t="str">
        <f>IF(ISNUMBER(VLOOKUP(A119,'M for Moray - Forres oaout'!A:E,3,FALSE)), VLOOKUP(A119,'M for Moray - Forres oaout'!A:E,3,FALSE), VLOOKUP(A119,'M for Moray - Forres oaout'!A:E,2,FALSE))</f>
        <v xml:space="preserve"> N/A</v>
      </c>
      <c r="BL119" t="str">
        <f>IF(ISNUMBER(VLOOKUP(A119,'M for Moray - Keith oaout'!A:E,3,FALSE)), VLOOKUP(A119,'M for Moray - Keith oaout'!A:E,3,FALSE), VLOOKUP(A119,'M for Moray - Keith oaout'!A:E,2,FALSE))</f>
        <v xml:space="preserve"> N/A</v>
      </c>
      <c r="BM119" t="str">
        <f>IF(ISNUMBER(VLOOKUP(A119,'M for Moray - Speyside oaout'!A:E,3,FALSE)), VLOOKUP(A119,'M for Moray - Speyside oaout'!A:E,3,FALSE), VLOOKUP(A119,'M for Moray - Speyside oaout'!A:E,2,FALSE))</f>
        <v xml:space="preserve"> N/A</v>
      </c>
      <c r="BN119" t="str">
        <f>IF(ISNUMBER(VLOOKUP(A119,'M for Moray - Elgin oaout'!A:E,3,FALSE)), VLOOKUP(A119,'M for Moray - Elgin oaout'!A:E,3,FALSE), VLOOKUP(A119,'M for Moray - Elgin oaout'!A:E,2,FALSE))</f>
        <v xml:space="preserve"> N/A</v>
      </c>
      <c r="BO119" t="str">
        <f>IF(ISNUMBER(VLOOKUP(A119,'Banffshire Partnership oaout'!A:E,3,FALSE)), VLOOKUP(A119,'Banffshire Partnership oaout'!A:E,3,FALSE), VLOOKUP(A119,'Banffshire Partnership oaout'!A:E,2,FALSE))</f>
        <v xml:space="preserve"> N/A</v>
      </c>
      <c r="BQ119" t="str">
        <f>IF(ISNUMBER(VLOOKUP(A119,'Huntly A2B service oawut'!A:E,3,FALSE)), VLOOKUP(A119,'Huntly A2B service oawut'!A:E,3,FALSE), VLOOKUP(A119,'Huntly A2B service oawut'!A:E,2,FALSE))</f>
        <v xml:space="preserve"> N/A</v>
      </c>
      <c r="BR119" t="str">
        <f>IF(ISNUMBER(VLOOKUP(A119,'M for Moray - Buckie oawut'!A:E,3,FALSE)), VLOOKUP(A119,'M for Moray - Buckie oawut'!A:E,3,FALSE), VLOOKUP(A119,'M for Moray - Buckie oawut'!A:E,2,FALSE))</f>
        <v xml:space="preserve"> N/A</v>
      </c>
      <c r="BS119" t="str">
        <f>IF(ISNUMBER(VLOOKUP(A119,'M for Moray - Forres oawut'!A:E,3,FALSE)), VLOOKUP(A119,'M for Moray - Forres oawut'!A:E,3,FALSE), VLOOKUP(A119,'M for Moray - Forres oawut'!A:E,2,FALSE))</f>
        <v xml:space="preserve"> N/A</v>
      </c>
      <c r="BT119" t="str">
        <f>IF(ISNUMBER(VLOOKUP(A119,'M for Moray - Keith oawut'!A:E,3,FALSE)), VLOOKUP(A119,'M for Moray - Keith oawut'!A:E,3,FALSE), VLOOKUP(A119,'M for Moray - Keith oawut'!A:E,2,FALSE))</f>
        <v xml:space="preserve"> N/A</v>
      </c>
      <c r="BU119" t="str">
        <f>IF(ISNUMBER(VLOOKUP(A119,'M for Moray - Speyside oawut'!A:E,3,FALSE)), VLOOKUP(A119,'M for Moray - Speyside oawut'!A:E,3,FALSE), VLOOKUP(A119,'M for Moray - Speyside oawut'!A:E,2,FALSE))</f>
        <v xml:space="preserve"> N/A</v>
      </c>
      <c r="BV119" t="str">
        <f>IF(ISNUMBER(VLOOKUP(A119,'M for Moray - Elgin oawut'!A:E,3,FALSE)), VLOOKUP(A119,'M for Moray - Elgin oawut'!A:E,3,FALSE), VLOOKUP(A119,'M for Moray - Elgin oawut'!A:E,2,FALSE))</f>
        <v xml:space="preserve"> N/A</v>
      </c>
      <c r="BW119">
        <f>IF(ISNUMBER(VLOOKUP(A119,'Banffshire Partnership oawut'!A:E,3,FALSE)), VLOOKUP(A119,'Banffshire Partnership oawut'!A:E,3,FALSE), VLOOKUP(A119,'Banffshire Partnership oawut'!A:E,2,FALSE))</f>
        <v>31.2</v>
      </c>
      <c r="BZ119">
        <f>IF(ISNUMBER(VLOOKUP(A119,'Huntly A2B service ot'!A:E,3,FALSE)), VLOOKUP(A119,'Huntly A2B service ot'!A:E,3,FALSE), VLOOKUP(A119,'Huntly A2B service ot'!A:E,2,FALSE))</f>
        <v>0</v>
      </c>
      <c r="CA119">
        <f>IF(ISNUMBER(VLOOKUP(A119,'M for Moray - Buckie ot'!A:E,3,FALSE)), VLOOKUP(A119,'M for Moray - Buckie ot'!A:E,3,FALSE), VLOOKUP(A119,'M for Moray - Buckie ot'!A:E,2,FALSE))</f>
        <v>0</v>
      </c>
      <c r="CB119">
        <f>IF(ISNUMBER(VLOOKUP(A119,'M for Moray - Forres ot'!A:E,3,FALSE)), VLOOKUP(A119,'M for Moray - Forres ot'!A:E,3,FALSE), VLOOKUP(A119,'M for Moray - Forres ot'!A:E,2,FALSE))</f>
        <v>0</v>
      </c>
      <c r="CC119">
        <f>IF(ISNUMBER(VLOOKUP(A119,'M for Moray - Keith ot'!A:E,3,FALSE)), VLOOKUP(A119,'M for Moray - Keith ot'!A:E,3,FALSE), VLOOKUP(A119,'M for Moray - Keith ot'!A:E,2,FALSE))</f>
        <v>0</v>
      </c>
      <c r="CD119">
        <f>IF(ISNUMBER(VLOOKUP(A119,'M for Moray - Speyside ot'!A:E,3,FALSE)), VLOOKUP(A119,'M for Moray - Speyside ot'!A:E,3,FALSE), VLOOKUP(A119,'M for Moray - Speyside ot'!A:E,2,FALSE))</f>
        <v>0</v>
      </c>
      <c r="CE119">
        <f>IF(ISNUMBER(VLOOKUP(A119,'M for Moray - Elgin ot'!A:E,3,FALSE)), VLOOKUP(A119,'M for Moray - Elgin ot'!A:E,3,FALSE), VLOOKUP(A119,'M for Moray - Elgin ot'!A:E,2,FALSE))</f>
        <v>0</v>
      </c>
      <c r="CF119">
        <f>IF(ISNUMBER(VLOOKUP(A119,'Banffshire Partnership ot'!A:E,3,FALSE)), VLOOKUP(A119,'Banffshire Partnership ot'!A:E,3,FALSE), VLOOKUP(A119,'Banffshire Partnership ot'!A:E,2,FALSE))</f>
        <v>0</v>
      </c>
    </row>
    <row r="120" spans="1:84">
      <c r="A120" t="s">
        <v>378</v>
      </c>
      <c r="B120" t="str">
        <f t="shared" si="67"/>
        <v>M for Moray - Forres service</v>
      </c>
      <c r="C120">
        <f t="shared" si="68"/>
        <v>7.1</v>
      </c>
      <c r="D120">
        <f t="shared" si="69"/>
        <v>5</v>
      </c>
      <c r="E120">
        <f t="shared" si="70"/>
        <v>4.5</v>
      </c>
      <c r="F120">
        <f t="shared" si="71"/>
        <v>4.2</v>
      </c>
      <c r="G120" s="18">
        <f t="shared" si="72"/>
        <v>0.5</v>
      </c>
      <c r="H120">
        <f t="shared" si="51"/>
        <v>8.4</v>
      </c>
      <c r="I120">
        <v>17.3</v>
      </c>
      <c r="J120">
        <f t="shared" si="52"/>
        <v>33.54</v>
      </c>
      <c r="K120">
        <f t="shared" si="53"/>
        <v>16.600000000000001</v>
      </c>
      <c r="L120">
        <f t="shared" si="54"/>
        <v>1</v>
      </c>
      <c r="M120">
        <f t="shared" si="55"/>
        <v>1</v>
      </c>
      <c r="N120">
        <f t="shared" si="56"/>
        <v>16.939999999999998</v>
      </c>
      <c r="O120">
        <f t="shared" si="57"/>
        <v>16.939999999999998</v>
      </c>
      <c r="P120">
        <f t="shared" si="58"/>
        <v>9.5</v>
      </c>
      <c r="Q120">
        <f t="shared" si="59"/>
        <v>9.5</v>
      </c>
      <c r="S120">
        <f t="shared" si="60"/>
        <v>49.5</v>
      </c>
      <c r="T120">
        <f t="shared" si="61"/>
        <v>1007.1</v>
      </c>
      <c r="U120">
        <f t="shared" si="62"/>
        <v>16.600000000000001</v>
      </c>
      <c r="V120">
        <f t="shared" si="63"/>
        <v>41.6</v>
      </c>
      <c r="W120">
        <f t="shared" si="64"/>
        <v>30.6</v>
      </c>
      <c r="X120">
        <f t="shared" si="65"/>
        <v>17.600000000000001</v>
      </c>
      <c r="Y120">
        <f t="shared" si="66"/>
        <v>81.5</v>
      </c>
      <c r="AA120">
        <v>0</v>
      </c>
      <c r="AB120">
        <f t="shared" si="73"/>
        <v>7.1</v>
      </c>
      <c r="AC120">
        <f t="shared" si="74"/>
        <v>7.1</v>
      </c>
      <c r="AD120">
        <f t="shared" si="75"/>
        <v>7.1</v>
      </c>
      <c r="AE120">
        <f t="shared" si="76"/>
        <v>7.1</v>
      </c>
      <c r="AF120">
        <f t="shared" si="77"/>
        <v>7.1</v>
      </c>
      <c r="AG120">
        <f t="shared" si="78"/>
        <v>5.5</v>
      </c>
      <c r="AJ120">
        <f>IF(ISNUMBER(VLOOKUP(A120,'Huntly A2B service oaout'!A:E,5,FALSE)), VLOOKUP(A120,'Huntly A2B service oaout'!A:E,5,FALSE), VLOOKUP(A120,'Huntly A2B service oaout'!A:E,2,FALSE))</f>
        <v>45</v>
      </c>
      <c r="AK120" t="str">
        <f>IF(ISNUMBER(VLOOKUP(A120,'M for Moray - Buckie oaout'!A:E,5,FALSE)), VLOOKUP(A120,'M for Moray - Buckie oaout'!A:E,5,FALSE), VLOOKUP(A120,'M for Moray - Buckie oaout'!A:E,2,FALSE))</f>
        <v xml:space="preserve"> not possible</v>
      </c>
      <c r="AL120">
        <f>IF(ISNUMBER(VLOOKUP(A120,'M for Moray - Forres oaout'!A:E,5,FALSE)), VLOOKUP(A120,'M for Moray - Forres oaout'!A:E,5,FALSE), VLOOKUP(A120,'M for Moray - Forres oaout'!A:E,2,FALSE))</f>
        <v>5</v>
      </c>
      <c r="AM120">
        <f>IF(ISNUMBER(VLOOKUP(A120,'M for Moray - Keith oaout'!A:E,5,FALSE)), VLOOKUP(A120,'M for Moray - Keith oaout'!A:E,5,FALSE), VLOOKUP(A120,'M for Moray - Keith oaout'!A:E,2,FALSE))</f>
        <v>30</v>
      </c>
      <c r="AN120">
        <f>IF(ISNUMBER(VLOOKUP(A120,'M for Moray - Speyside oaout'!A:E,5,FALSE)), VLOOKUP(A120,'M for Moray - Speyside oaout'!A:E,5,FALSE), VLOOKUP(A120,'M for Moray - Speyside oaout'!A:E,2,FALSE))</f>
        <v>19</v>
      </c>
      <c r="AO120">
        <f>IF(ISNUMBER(VLOOKUP(A120,'M for Moray - Elgin oaout'!A:E,5,FALSE)), VLOOKUP(A120,'M for Moray - Elgin oaout'!A:E,5,FALSE), VLOOKUP(A120,'M for Moray - Elgin oaout'!A:E,2,FALSE))</f>
        <v>6</v>
      </c>
      <c r="AP120" t="str">
        <f>IF(ISNUMBER(VLOOKUP(A120,'Banffshire Partnership oaout'!A:E,5,FALSE)), VLOOKUP(A120,'Banffshire Partnership oaout'!A:E,5,FALSE), VLOOKUP(A120,'Banffshire Partnership oaout'!A:E,2,FALSE))</f>
        <v xml:space="preserve"> N/A</v>
      </c>
      <c r="AR120">
        <f>IF(ISNUMBER(VLOOKUP(A120,'Huntly A2B service oawut'!A:E,5,FALSE)), VLOOKUP(A120,'Huntly A2B service oawut'!A:E,5,FALSE), 1000)</f>
        <v>1000</v>
      </c>
      <c r="AS120">
        <f>IF(ISNUMBER(VLOOKUP(A120,'M for Moray - Buckie oawut'!A:E,5,FALSE)), VLOOKUP(A120,'M for Moray - Buckie oawut'!A:E,5,FALSE), 1000)</f>
        <v>1000</v>
      </c>
      <c r="AT120">
        <f>IF(ISNUMBER(VLOOKUP(A120,'M for Moray - Forres oawut'!A:E,5,FALSE)), VLOOKUP(A120,'M for Moray - Forres oawut'!A:E,5,FALSE), 1000)</f>
        <v>1000</v>
      </c>
      <c r="AU120">
        <f>IF(ISNUMBER(VLOOKUP(A120,'M for Moray - Keith oawut'!A:E,5,FALSE)), VLOOKUP(A120,'M for Moray - Keith oawut'!A:E,5,FALSE), 1000)</f>
        <v>1000</v>
      </c>
      <c r="AV120">
        <f>IF(ISNUMBER(VLOOKUP(A120,'M for Moray - Speyside oawut'!A:E,5,FALSE)), VLOOKUP(A120,'M for Moray - Speyside oawut'!A:E,5,FALSE), 1000)</f>
        <v>1000</v>
      </c>
      <c r="AW120">
        <f>IF(ISNUMBER(VLOOKUP(A120,'M for Moray - Elgin oawut'!A:E,5,FALSE)), VLOOKUP(A120,'M for Moray - Elgin oawut'!A:E,5,FALSE), 1000)</f>
        <v>1000</v>
      </c>
      <c r="AX120">
        <f>IF(ISNUMBER(VLOOKUP(A120,'Banffshire Partnership oawut'!A:E,5,FALSE)), VLOOKUP(A120,'Banffshire Partnership oawut'!A:E,5,FALSE), 1000)</f>
        <v>76</v>
      </c>
      <c r="AZ120">
        <f>IF(ISNUMBER(VLOOKUP(A120,'Huntly A2B service ot'!A:E,4,FALSE)), VLOOKUP(A120,'Huntly A2B service ot'!A:E,4,FALSE), 0)</f>
        <v>4.5</v>
      </c>
      <c r="BA120">
        <f>IF(ISNUMBER(VLOOKUP(A120,'M for Moray - Buckie ot'!A:E,4,FALSE)), VLOOKUP(A120,'M for Moray - Buckie ot'!A:E,4,FALSE), 0)</f>
        <v>0</v>
      </c>
      <c r="BB120">
        <f>IF(ISNUMBER(VLOOKUP(A120,'M for Moray - Forres ot'!A:E,4,FALSE)), VLOOKUP(A120,'M for Moray - Forres ot'!A:E,4,FALSE), 0)</f>
        <v>4.5</v>
      </c>
      <c r="BC120">
        <f>IF(ISNUMBER(VLOOKUP(A120,'M for Moray - Keith ot'!A:E,4,FALSE)), VLOOKUP(A120,'M for Moray - Keith ot'!A:E,4,FALSE), 0)</f>
        <v>4.5</v>
      </c>
      <c r="BD120">
        <f>IF(ISNUMBER(VLOOKUP(A120,'M for Moray - Speyside ot'!A:E,4,FALSE)), VLOOKUP(A120,'M for Moray - Speyside ot'!A:E,4,FALSE), 0)</f>
        <v>4.5</v>
      </c>
      <c r="BE120">
        <f>IF(ISNUMBER(VLOOKUP(A120,'M for Moray - Elgin ot'!A:E,4,FALSE)), VLOOKUP(A120,'M for Moray - Elgin ot'!A:E,4,FALSE), 0)</f>
        <v>4.5</v>
      </c>
      <c r="BF120">
        <f>IF(ISNUMBER(VLOOKUP(A120,'Banffshire Partnership ot'!A:E,4,FALSE)), VLOOKUP(A120,'Banffshire Partnership ot'!A:E,4,FALSE), 0)</f>
        <v>0</v>
      </c>
      <c r="BI120">
        <f>IF(ISNUMBER(VLOOKUP(A120,'Huntly A2B service oaout'!A:E,3,FALSE)), VLOOKUP(A120,'Huntly A2B service oaout'!A:E,3,FALSE), VLOOKUP(A120,'Huntly A2B service oaout'!A:E,2,FALSE))</f>
        <v>25.2</v>
      </c>
      <c r="BJ120" t="str">
        <f>IF(ISNUMBER(VLOOKUP(A120,'M for Moray - Buckie oaout'!A:E,3,FALSE)), VLOOKUP(A120,'M for Moray - Buckie oaout'!A:E,3,FALSE), VLOOKUP(A120,'M for Moray - Buckie oaout'!A:E,2,FALSE))</f>
        <v xml:space="preserve"> not possible</v>
      </c>
      <c r="BK120">
        <f>IF(ISNUMBER(VLOOKUP(A120,'M for Moray - Forres oaout'!A:E,3,FALSE)), VLOOKUP(A120,'M for Moray - Forres oaout'!A:E,3,FALSE), VLOOKUP(A120,'M for Moray - Forres oaout'!A:E,2,FALSE))</f>
        <v>4.2</v>
      </c>
      <c r="BL120">
        <f>IF(ISNUMBER(VLOOKUP(A120,'M for Moray - Keith oaout'!A:E,3,FALSE)), VLOOKUP(A120,'M for Moray - Keith oaout'!A:E,3,FALSE), VLOOKUP(A120,'M for Moray - Keith oaout'!A:E,2,FALSE))</f>
        <v>19.399999999999999</v>
      </c>
      <c r="BM120">
        <f>IF(ISNUMBER(VLOOKUP(A120,'M for Moray - Speyside oaout'!A:E,3,FALSE)), VLOOKUP(A120,'M for Moray - Speyside oaout'!A:E,3,FALSE), VLOOKUP(A120,'M for Moray - Speyside oaout'!A:E,2,FALSE))</f>
        <v>11.8</v>
      </c>
      <c r="BN120">
        <f>IF(ISNUMBER(VLOOKUP(A120,'M for Moray - Elgin oaout'!A:E,3,FALSE)), VLOOKUP(A120,'M for Moray - Elgin oaout'!A:E,3,FALSE), VLOOKUP(A120,'M for Moray - Elgin oaout'!A:E,2,FALSE))</f>
        <v>5.0999999999999996</v>
      </c>
      <c r="BO120" t="str">
        <f>IF(ISNUMBER(VLOOKUP(A120,'Banffshire Partnership oaout'!A:E,3,FALSE)), VLOOKUP(A120,'Banffshire Partnership oaout'!A:E,3,FALSE), VLOOKUP(A120,'Banffshire Partnership oaout'!A:E,2,FALSE))</f>
        <v xml:space="preserve"> N/A</v>
      </c>
      <c r="BQ120" t="str">
        <f>IF(ISNUMBER(VLOOKUP(A120,'Huntly A2B service oawut'!A:E,3,FALSE)), VLOOKUP(A120,'Huntly A2B service oawut'!A:E,3,FALSE), VLOOKUP(A120,'Huntly A2B service oawut'!A:E,2,FALSE))</f>
        <v xml:space="preserve"> N/A</v>
      </c>
      <c r="BR120" t="str">
        <f>IF(ISNUMBER(VLOOKUP(A120,'M for Moray - Buckie oawut'!A:E,3,FALSE)), VLOOKUP(A120,'M for Moray - Buckie oawut'!A:E,3,FALSE), VLOOKUP(A120,'M for Moray - Buckie oawut'!A:E,2,FALSE))</f>
        <v xml:space="preserve"> N/A</v>
      </c>
      <c r="BS120" t="str">
        <f>IF(ISNUMBER(VLOOKUP(A120,'M for Moray - Forres oawut'!A:E,3,FALSE)), VLOOKUP(A120,'M for Moray - Forres oawut'!A:E,3,FALSE), VLOOKUP(A120,'M for Moray - Forres oawut'!A:E,2,FALSE))</f>
        <v xml:space="preserve"> N/A</v>
      </c>
      <c r="BT120" t="str">
        <f>IF(ISNUMBER(VLOOKUP(A120,'M for Moray - Keith oawut'!A:E,3,FALSE)), VLOOKUP(A120,'M for Moray - Keith oawut'!A:E,3,FALSE), VLOOKUP(A120,'M for Moray - Keith oawut'!A:E,2,FALSE))</f>
        <v xml:space="preserve"> N/A</v>
      </c>
      <c r="BU120" t="str">
        <f>IF(ISNUMBER(VLOOKUP(A120,'M for Moray - Speyside oawut'!A:E,3,FALSE)), VLOOKUP(A120,'M for Moray - Speyside oawut'!A:E,3,FALSE), VLOOKUP(A120,'M for Moray - Speyside oawut'!A:E,2,FALSE))</f>
        <v xml:space="preserve"> N/A</v>
      </c>
      <c r="BV120" t="str">
        <f>IF(ISNUMBER(VLOOKUP(A120,'M for Moray - Elgin oawut'!A:E,3,FALSE)), VLOOKUP(A120,'M for Moray - Elgin oawut'!A:E,3,FALSE), VLOOKUP(A120,'M for Moray - Elgin oawut'!A:E,2,FALSE))</f>
        <v xml:space="preserve"> N/A</v>
      </c>
      <c r="BW120">
        <f>IF(ISNUMBER(VLOOKUP(A120,'Banffshire Partnership oawut'!A:E,3,FALSE)), VLOOKUP(A120,'Banffshire Partnership oawut'!A:E,3,FALSE), VLOOKUP(A120,'Banffshire Partnership oawut'!A:E,2,FALSE))</f>
        <v>31.4</v>
      </c>
      <c r="BZ120">
        <f>IF(ISNUMBER(VLOOKUP(A120,'Huntly A2B service ot'!A:E,3,FALSE)), VLOOKUP(A120,'Huntly A2B service ot'!A:E,3,FALSE), VLOOKUP(A120,'Huntly A2B service ot'!A:E,2,FALSE))</f>
        <v>30</v>
      </c>
      <c r="CA120" t="str">
        <f>IF(ISNUMBER(VLOOKUP(A120,'M for Moray - Buckie ot'!A:E,3,FALSE)), VLOOKUP(A120,'M for Moray - Buckie ot'!A:E,3,FALSE), VLOOKUP(A120,'M for Moray - Buckie ot'!A:E,2,FALSE))</f>
        <v xml:space="preserve"> not possible</v>
      </c>
      <c r="CB120">
        <f>IF(ISNUMBER(VLOOKUP(A120,'M for Moray - Forres ot'!A:E,3,FALSE)), VLOOKUP(A120,'M for Moray - Forres ot'!A:E,3,FALSE), VLOOKUP(A120,'M for Moray - Forres ot'!A:E,2,FALSE))</f>
        <v>30</v>
      </c>
      <c r="CC120">
        <f>IF(ISNUMBER(VLOOKUP(A120,'M for Moray - Keith ot'!A:E,3,FALSE)), VLOOKUP(A120,'M for Moray - Keith ot'!A:E,3,FALSE), VLOOKUP(A120,'M for Moray - Keith ot'!A:E,2,FALSE))</f>
        <v>30</v>
      </c>
      <c r="CD120">
        <f>IF(ISNUMBER(VLOOKUP(A120,'M for Moray - Speyside ot'!A:E,3,FALSE)), VLOOKUP(A120,'M for Moray - Speyside ot'!A:E,3,FALSE), VLOOKUP(A120,'M for Moray - Speyside ot'!A:E,2,FALSE))</f>
        <v>30</v>
      </c>
      <c r="CE120">
        <f>IF(ISNUMBER(VLOOKUP(A120,'M for Moray - Elgin ot'!A:E,3,FALSE)), VLOOKUP(A120,'M for Moray - Elgin ot'!A:E,3,FALSE), VLOOKUP(A120,'M for Moray - Elgin ot'!A:E,2,FALSE))</f>
        <v>30</v>
      </c>
      <c r="CF120">
        <f>IF(ISNUMBER(VLOOKUP(A120,'Banffshire Partnership ot'!A:E,3,FALSE)), VLOOKUP(A120,'Banffshire Partnership ot'!A:E,3,FALSE), VLOOKUP(A120,'Banffshire Partnership ot'!A:E,2,FALSE))</f>
        <v>0</v>
      </c>
    </row>
    <row r="121" spans="1:84">
      <c r="A121" t="s">
        <v>379</v>
      </c>
      <c r="B121" t="str">
        <f t="shared" si="67"/>
        <v>M for Moray - Forres service</v>
      </c>
      <c r="C121">
        <f t="shared" si="68"/>
        <v>7.1</v>
      </c>
      <c r="D121">
        <f t="shared" si="69"/>
        <v>5</v>
      </c>
      <c r="E121">
        <f t="shared" si="70"/>
        <v>4.5</v>
      </c>
      <c r="F121">
        <f t="shared" si="71"/>
        <v>4.2</v>
      </c>
      <c r="G121" s="18">
        <f t="shared" si="72"/>
        <v>0.5</v>
      </c>
      <c r="H121">
        <f t="shared" si="51"/>
        <v>8.4</v>
      </c>
      <c r="I121">
        <v>17.3</v>
      </c>
      <c r="J121">
        <f t="shared" si="52"/>
        <v>33.54</v>
      </c>
      <c r="K121">
        <f t="shared" si="53"/>
        <v>16.600000000000001</v>
      </c>
      <c r="L121">
        <f t="shared" si="54"/>
        <v>1</v>
      </c>
      <c r="M121">
        <f t="shared" si="55"/>
        <v>1</v>
      </c>
      <c r="N121">
        <f t="shared" si="56"/>
        <v>16.939999999999998</v>
      </c>
      <c r="O121">
        <f t="shared" si="57"/>
        <v>16.939999999999998</v>
      </c>
      <c r="P121">
        <f t="shared" si="58"/>
        <v>9.5</v>
      </c>
      <c r="Q121">
        <f t="shared" si="59"/>
        <v>9.5</v>
      </c>
      <c r="S121">
        <f t="shared" si="60"/>
        <v>49.5</v>
      </c>
      <c r="T121">
        <f t="shared" si="61"/>
        <v>40.6</v>
      </c>
      <c r="U121">
        <f t="shared" si="62"/>
        <v>16.600000000000001</v>
      </c>
      <c r="V121">
        <f t="shared" si="63"/>
        <v>41.6</v>
      </c>
      <c r="W121">
        <f t="shared" si="64"/>
        <v>30.6</v>
      </c>
      <c r="X121">
        <f t="shared" si="65"/>
        <v>17.600000000000001</v>
      </c>
      <c r="Y121">
        <f t="shared" si="66"/>
        <v>81.5</v>
      </c>
      <c r="AA121">
        <v>0</v>
      </c>
      <c r="AB121">
        <f t="shared" si="73"/>
        <v>7.1</v>
      </c>
      <c r="AC121">
        <f t="shared" si="74"/>
        <v>7.1</v>
      </c>
      <c r="AD121">
        <f t="shared" si="75"/>
        <v>7.1</v>
      </c>
      <c r="AE121">
        <f t="shared" si="76"/>
        <v>7.1</v>
      </c>
      <c r="AF121">
        <f t="shared" si="77"/>
        <v>7.1</v>
      </c>
      <c r="AG121">
        <f t="shared" si="78"/>
        <v>5.5</v>
      </c>
      <c r="AJ121">
        <f>IF(ISNUMBER(VLOOKUP(A121,'Huntly A2B service oaout'!A:E,5,FALSE)), VLOOKUP(A121,'Huntly A2B service oaout'!A:E,5,FALSE), VLOOKUP(A121,'Huntly A2B service oaout'!A:E,2,FALSE))</f>
        <v>45</v>
      </c>
      <c r="AK121">
        <f>IF(ISNUMBER(VLOOKUP(A121,'M for Moray - Buckie oaout'!A:E,5,FALSE)), VLOOKUP(A121,'M for Moray - Buckie oaout'!A:E,5,FALSE), VLOOKUP(A121,'M for Moray - Buckie oaout'!A:E,2,FALSE))</f>
        <v>29</v>
      </c>
      <c r="AL121">
        <f>IF(ISNUMBER(VLOOKUP(A121,'M for Moray - Forres oaout'!A:E,5,FALSE)), VLOOKUP(A121,'M for Moray - Forres oaout'!A:E,5,FALSE), VLOOKUP(A121,'M for Moray - Forres oaout'!A:E,2,FALSE))</f>
        <v>5</v>
      </c>
      <c r="AM121">
        <f>IF(ISNUMBER(VLOOKUP(A121,'M for Moray - Keith oaout'!A:E,5,FALSE)), VLOOKUP(A121,'M for Moray - Keith oaout'!A:E,5,FALSE), VLOOKUP(A121,'M for Moray - Keith oaout'!A:E,2,FALSE))</f>
        <v>30</v>
      </c>
      <c r="AN121">
        <f>IF(ISNUMBER(VLOOKUP(A121,'M for Moray - Speyside oaout'!A:E,5,FALSE)), VLOOKUP(A121,'M for Moray - Speyside oaout'!A:E,5,FALSE), VLOOKUP(A121,'M for Moray - Speyside oaout'!A:E,2,FALSE))</f>
        <v>19</v>
      </c>
      <c r="AO121">
        <f>IF(ISNUMBER(VLOOKUP(A121,'M for Moray - Elgin oaout'!A:E,5,FALSE)), VLOOKUP(A121,'M for Moray - Elgin oaout'!A:E,5,FALSE), VLOOKUP(A121,'M for Moray - Elgin oaout'!A:E,2,FALSE))</f>
        <v>6</v>
      </c>
      <c r="AP121" t="str">
        <f>IF(ISNUMBER(VLOOKUP(A121,'Banffshire Partnership oaout'!A:E,5,FALSE)), VLOOKUP(A121,'Banffshire Partnership oaout'!A:E,5,FALSE), VLOOKUP(A121,'Banffshire Partnership oaout'!A:E,2,FALSE))</f>
        <v xml:space="preserve"> N/A</v>
      </c>
      <c r="AR121">
        <f>IF(ISNUMBER(VLOOKUP(A121,'Huntly A2B service oawut'!A:E,5,FALSE)), VLOOKUP(A121,'Huntly A2B service oawut'!A:E,5,FALSE), 1000)</f>
        <v>1000</v>
      </c>
      <c r="AS121">
        <f>IF(ISNUMBER(VLOOKUP(A121,'M for Moray - Buckie oawut'!A:E,5,FALSE)), VLOOKUP(A121,'M for Moray - Buckie oawut'!A:E,5,FALSE), 1000)</f>
        <v>1000</v>
      </c>
      <c r="AT121">
        <f>IF(ISNUMBER(VLOOKUP(A121,'M for Moray - Forres oawut'!A:E,5,FALSE)), VLOOKUP(A121,'M for Moray - Forres oawut'!A:E,5,FALSE), 1000)</f>
        <v>1000</v>
      </c>
      <c r="AU121">
        <f>IF(ISNUMBER(VLOOKUP(A121,'M for Moray - Keith oawut'!A:E,5,FALSE)), VLOOKUP(A121,'M for Moray - Keith oawut'!A:E,5,FALSE), 1000)</f>
        <v>1000</v>
      </c>
      <c r="AV121">
        <f>IF(ISNUMBER(VLOOKUP(A121,'M for Moray - Speyside oawut'!A:E,5,FALSE)), VLOOKUP(A121,'M for Moray - Speyside oawut'!A:E,5,FALSE), 1000)</f>
        <v>1000</v>
      </c>
      <c r="AW121">
        <f>IF(ISNUMBER(VLOOKUP(A121,'M for Moray - Elgin oawut'!A:E,5,FALSE)), VLOOKUP(A121,'M for Moray - Elgin oawut'!A:E,5,FALSE), 1000)</f>
        <v>1000</v>
      </c>
      <c r="AX121">
        <f>IF(ISNUMBER(VLOOKUP(A121,'Banffshire Partnership oawut'!A:E,5,FALSE)), VLOOKUP(A121,'Banffshire Partnership oawut'!A:E,5,FALSE), 1000)</f>
        <v>76</v>
      </c>
      <c r="AZ121">
        <f>IF(ISNUMBER(VLOOKUP(A121,'Huntly A2B service ot'!A:E,4,FALSE)), VLOOKUP(A121,'Huntly A2B service ot'!A:E,4,FALSE), 0)</f>
        <v>4.5</v>
      </c>
      <c r="BA121">
        <f>IF(ISNUMBER(VLOOKUP(A121,'M for Moray - Buckie ot'!A:E,4,FALSE)), VLOOKUP(A121,'M for Moray - Buckie ot'!A:E,4,FALSE), 0)</f>
        <v>4.5</v>
      </c>
      <c r="BB121">
        <f>IF(ISNUMBER(VLOOKUP(A121,'M for Moray - Forres ot'!A:E,4,FALSE)), VLOOKUP(A121,'M for Moray - Forres ot'!A:E,4,FALSE), 0)</f>
        <v>4.5</v>
      </c>
      <c r="BC121">
        <f>IF(ISNUMBER(VLOOKUP(A121,'M for Moray - Keith ot'!A:E,4,FALSE)), VLOOKUP(A121,'M for Moray - Keith ot'!A:E,4,FALSE), 0)</f>
        <v>4.5</v>
      </c>
      <c r="BD121">
        <f>IF(ISNUMBER(VLOOKUP(A121,'M for Moray - Speyside ot'!A:E,4,FALSE)), VLOOKUP(A121,'M for Moray - Speyside ot'!A:E,4,FALSE), 0)</f>
        <v>4.5</v>
      </c>
      <c r="BE121">
        <f>IF(ISNUMBER(VLOOKUP(A121,'M for Moray - Elgin ot'!A:E,4,FALSE)), VLOOKUP(A121,'M for Moray - Elgin ot'!A:E,4,FALSE), 0)</f>
        <v>4.5</v>
      </c>
      <c r="BF121">
        <f>IF(ISNUMBER(VLOOKUP(A121,'Banffshire Partnership ot'!A:E,4,FALSE)), VLOOKUP(A121,'Banffshire Partnership ot'!A:E,4,FALSE), 0)</f>
        <v>0</v>
      </c>
      <c r="BI121">
        <f>IF(ISNUMBER(VLOOKUP(A121,'Huntly A2B service oaout'!A:E,3,FALSE)), VLOOKUP(A121,'Huntly A2B service oaout'!A:E,3,FALSE), VLOOKUP(A121,'Huntly A2B service oaout'!A:E,2,FALSE))</f>
        <v>25.2</v>
      </c>
      <c r="BJ121">
        <f>IF(ISNUMBER(VLOOKUP(A121,'M for Moray - Buckie oaout'!A:E,3,FALSE)), VLOOKUP(A121,'M for Moray - Buckie oaout'!A:E,3,FALSE), VLOOKUP(A121,'M for Moray - Buckie oaout'!A:E,2,FALSE))</f>
        <v>19.7</v>
      </c>
      <c r="BK121">
        <f>IF(ISNUMBER(VLOOKUP(A121,'M for Moray - Forres oaout'!A:E,3,FALSE)), VLOOKUP(A121,'M for Moray - Forres oaout'!A:E,3,FALSE), VLOOKUP(A121,'M for Moray - Forres oaout'!A:E,2,FALSE))</f>
        <v>4.2</v>
      </c>
      <c r="BL121">
        <f>IF(ISNUMBER(VLOOKUP(A121,'M for Moray - Keith oaout'!A:E,3,FALSE)), VLOOKUP(A121,'M for Moray - Keith oaout'!A:E,3,FALSE), VLOOKUP(A121,'M for Moray - Keith oaout'!A:E,2,FALSE))</f>
        <v>19.399999999999999</v>
      </c>
      <c r="BM121">
        <f>IF(ISNUMBER(VLOOKUP(A121,'M for Moray - Speyside oaout'!A:E,3,FALSE)), VLOOKUP(A121,'M for Moray - Speyside oaout'!A:E,3,FALSE), VLOOKUP(A121,'M for Moray - Speyside oaout'!A:E,2,FALSE))</f>
        <v>11.8</v>
      </c>
      <c r="BN121">
        <f>IF(ISNUMBER(VLOOKUP(A121,'M for Moray - Elgin oaout'!A:E,3,FALSE)), VLOOKUP(A121,'M for Moray - Elgin oaout'!A:E,3,FALSE), VLOOKUP(A121,'M for Moray - Elgin oaout'!A:E,2,FALSE))</f>
        <v>5.0999999999999996</v>
      </c>
      <c r="BO121" t="str">
        <f>IF(ISNUMBER(VLOOKUP(A121,'Banffshire Partnership oaout'!A:E,3,FALSE)), VLOOKUP(A121,'Banffshire Partnership oaout'!A:E,3,FALSE), VLOOKUP(A121,'Banffshire Partnership oaout'!A:E,2,FALSE))</f>
        <v xml:space="preserve"> N/A</v>
      </c>
      <c r="BQ121" t="str">
        <f>IF(ISNUMBER(VLOOKUP(A121,'Huntly A2B service oawut'!A:E,3,FALSE)), VLOOKUP(A121,'Huntly A2B service oawut'!A:E,3,FALSE), VLOOKUP(A121,'Huntly A2B service oawut'!A:E,2,FALSE))</f>
        <v xml:space="preserve"> N/A</v>
      </c>
      <c r="BR121" t="str">
        <f>IF(ISNUMBER(VLOOKUP(A121,'M for Moray - Buckie oawut'!A:E,3,FALSE)), VLOOKUP(A121,'M for Moray - Buckie oawut'!A:E,3,FALSE), VLOOKUP(A121,'M for Moray - Buckie oawut'!A:E,2,FALSE))</f>
        <v xml:space="preserve"> N/A</v>
      </c>
      <c r="BS121" t="str">
        <f>IF(ISNUMBER(VLOOKUP(A121,'M for Moray - Forres oawut'!A:E,3,FALSE)), VLOOKUP(A121,'M for Moray - Forres oawut'!A:E,3,FALSE), VLOOKUP(A121,'M for Moray - Forres oawut'!A:E,2,FALSE))</f>
        <v xml:space="preserve"> N/A</v>
      </c>
      <c r="BT121" t="str">
        <f>IF(ISNUMBER(VLOOKUP(A121,'M for Moray - Keith oawut'!A:E,3,FALSE)), VLOOKUP(A121,'M for Moray - Keith oawut'!A:E,3,FALSE), VLOOKUP(A121,'M for Moray - Keith oawut'!A:E,2,FALSE))</f>
        <v xml:space="preserve"> N/A</v>
      </c>
      <c r="BU121" t="str">
        <f>IF(ISNUMBER(VLOOKUP(A121,'M for Moray - Speyside oawut'!A:E,3,FALSE)), VLOOKUP(A121,'M for Moray - Speyside oawut'!A:E,3,FALSE), VLOOKUP(A121,'M for Moray - Speyside oawut'!A:E,2,FALSE))</f>
        <v xml:space="preserve"> N/A</v>
      </c>
      <c r="BV121" t="str">
        <f>IF(ISNUMBER(VLOOKUP(A121,'M for Moray - Elgin oawut'!A:E,3,FALSE)), VLOOKUP(A121,'M for Moray - Elgin oawut'!A:E,3,FALSE), VLOOKUP(A121,'M for Moray - Elgin oawut'!A:E,2,FALSE))</f>
        <v xml:space="preserve"> N/A</v>
      </c>
      <c r="BW121">
        <f>IF(ISNUMBER(VLOOKUP(A121,'Banffshire Partnership oawut'!A:E,3,FALSE)), VLOOKUP(A121,'Banffshire Partnership oawut'!A:E,3,FALSE), VLOOKUP(A121,'Banffshire Partnership oawut'!A:E,2,FALSE))</f>
        <v>31.4</v>
      </c>
      <c r="BZ121">
        <f>IF(ISNUMBER(VLOOKUP(A121,'Huntly A2B service ot'!A:E,3,FALSE)), VLOOKUP(A121,'Huntly A2B service ot'!A:E,3,FALSE), VLOOKUP(A121,'Huntly A2B service ot'!A:E,2,FALSE))</f>
        <v>30</v>
      </c>
      <c r="CA121">
        <f>IF(ISNUMBER(VLOOKUP(A121,'M for Moray - Buckie ot'!A:E,3,FALSE)), VLOOKUP(A121,'M for Moray - Buckie ot'!A:E,3,FALSE), VLOOKUP(A121,'M for Moray - Buckie ot'!A:E,2,FALSE))</f>
        <v>30</v>
      </c>
      <c r="CB121">
        <f>IF(ISNUMBER(VLOOKUP(A121,'M for Moray - Forres ot'!A:E,3,FALSE)), VLOOKUP(A121,'M for Moray - Forres ot'!A:E,3,FALSE), VLOOKUP(A121,'M for Moray - Forres ot'!A:E,2,FALSE))</f>
        <v>30</v>
      </c>
      <c r="CC121">
        <f>IF(ISNUMBER(VLOOKUP(A121,'M for Moray - Keith ot'!A:E,3,FALSE)), VLOOKUP(A121,'M for Moray - Keith ot'!A:E,3,FALSE), VLOOKUP(A121,'M for Moray - Keith ot'!A:E,2,FALSE))</f>
        <v>30</v>
      </c>
      <c r="CD121">
        <f>IF(ISNUMBER(VLOOKUP(A121,'M for Moray - Speyside ot'!A:E,3,FALSE)), VLOOKUP(A121,'M for Moray - Speyside ot'!A:E,3,FALSE), VLOOKUP(A121,'M for Moray - Speyside ot'!A:E,2,FALSE))</f>
        <v>30</v>
      </c>
      <c r="CE121">
        <f>IF(ISNUMBER(VLOOKUP(A121,'M for Moray - Elgin ot'!A:E,3,FALSE)), VLOOKUP(A121,'M for Moray - Elgin ot'!A:E,3,FALSE), VLOOKUP(A121,'M for Moray - Elgin ot'!A:E,2,FALSE))</f>
        <v>30</v>
      </c>
      <c r="CF121">
        <f>IF(ISNUMBER(VLOOKUP(A121,'Banffshire Partnership ot'!A:E,3,FALSE)), VLOOKUP(A121,'Banffshire Partnership ot'!A:E,3,FALSE), VLOOKUP(A121,'Banffshire Partnership ot'!A:E,2,FALSE))</f>
        <v>0</v>
      </c>
    </row>
    <row r="122" spans="1:84">
      <c r="A122" t="s">
        <v>380</v>
      </c>
      <c r="B122" t="str">
        <f t="shared" si="67"/>
        <v>M for Moray - Forres service</v>
      </c>
      <c r="C122">
        <f t="shared" si="68"/>
        <v>7.1</v>
      </c>
      <c r="D122">
        <f t="shared" si="69"/>
        <v>5</v>
      </c>
      <c r="E122">
        <f t="shared" si="70"/>
        <v>4.5</v>
      </c>
      <c r="F122">
        <f t="shared" si="71"/>
        <v>4.2</v>
      </c>
      <c r="G122" s="18">
        <f t="shared" si="72"/>
        <v>0.5</v>
      </c>
      <c r="H122">
        <f t="shared" si="51"/>
        <v>8.4</v>
      </c>
      <c r="I122">
        <v>17.899999999999999</v>
      </c>
      <c r="J122">
        <f t="shared" si="52"/>
        <v>34.619999999999997</v>
      </c>
      <c r="K122">
        <f t="shared" si="53"/>
        <v>16.600000000000001</v>
      </c>
      <c r="L122">
        <f t="shared" si="54"/>
        <v>1</v>
      </c>
      <c r="M122">
        <f t="shared" si="55"/>
        <v>1</v>
      </c>
      <c r="N122">
        <f t="shared" si="56"/>
        <v>18.019999999999996</v>
      </c>
      <c r="O122">
        <f t="shared" si="57"/>
        <v>18.019999999999996</v>
      </c>
      <c r="P122">
        <f t="shared" si="58"/>
        <v>9.5</v>
      </c>
      <c r="Q122">
        <f t="shared" si="59"/>
        <v>9.5</v>
      </c>
      <c r="S122">
        <f t="shared" si="60"/>
        <v>49.5</v>
      </c>
      <c r="T122">
        <f t="shared" si="61"/>
        <v>40.6</v>
      </c>
      <c r="U122">
        <f t="shared" si="62"/>
        <v>16.600000000000001</v>
      </c>
      <c r="V122">
        <f t="shared" si="63"/>
        <v>41.6</v>
      </c>
      <c r="W122">
        <f t="shared" si="64"/>
        <v>31.6</v>
      </c>
      <c r="X122">
        <f t="shared" si="65"/>
        <v>17.600000000000001</v>
      </c>
      <c r="Y122">
        <f t="shared" si="66"/>
        <v>81.5</v>
      </c>
      <c r="AA122">
        <v>0</v>
      </c>
      <c r="AB122">
        <f t="shared" si="73"/>
        <v>7.1</v>
      </c>
      <c r="AC122">
        <f t="shared" si="74"/>
        <v>7.1</v>
      </c>
      <c r="AD122">
        <f t="shared" si="75"/>
        <v>7.1</v>
      </c>
      <c r="AE122">
        <f t="shared" si="76"/>
        <v>7.1</v>
      </c>
      <c r="AF122">
        <f t="shared" si="77"/>
        <v>7.1</v>
      </c>
      <c r="AG122">
        <f t="shared" si="78"/>
        <v>5.5</v>
      </c>
      <c r="AJ122">
        <f>IF(ISNUMBER(VLOOKUP(A122,'Huntly A2B service oaout'!A:E,5,FALSE)), VLOOKUP(A122,'Huntly A2B service oaout'!A:E,5,FALSE), VLOOKUP(A122,'Huntly A2B service oaout'!A:E,2,FALSE))</f>
        <v>45</v>
      </c>
      <c r="AK122">
        <f>IF(ISNUMBER(VLOOKUP(A122,'M for Moray - Buckie oaout'!A:E,5,FALSE)), VLOOKUP(A122,'M for Moray - Buckie oaout'!A:E,5,FALSE), VLOOKUP(A122,'M for Moray - Buckie oaout'!A:E,2,FALSE))</f>
        <v>29</v>
      </c>
      <c r="AL122">
        <f>IF(ISNUMBER(VLOOKUP(A122,'M for Moray - Forres oaout'!A:E,5,FALSE)), VLOOKUP(A122,'M for Moray - Forres oaout'!A:E,5,FALSE), VLOOKUP(A122,'M for Moray - Forres oaout'!A:E,2,FALSE))</f>
        <v>5</v>
      </c>
      <c r="AM122">
        <f>IF(ISNUMBER(VLOOKUP(A122,'M for Moray - Keith oaout'!A:E,5,FALSE)), VLOOKUP(A122,'M for Moray - Keith oaout'!A:E,5,FALSE), VLOOKUP(A122,'M for Moray - Keith oaout'!A:E,2,FALSE))</f>
        <v>30</v>
      </c>
      <c r="AN122">
        <f>IF(ISNUMBER(VLOOKUP(A122,'M for Moray - Speyside oaout'!A:E,5,FALSE)), VLOOKUP(A122,'M for Moray - Speyside oaout'!A:E,5,FALSE), VLOOKUP(A122,'M for Moray - Speyside oaout'!A:E,2,FALSE))</f>
        <v>20</v>
      </c>
      <c r="AO122">
        <f>IF(ISNUMBER(VLOOKUP(A122,'M for Moray - Elgin oaout'!A:E,5,FALSE)), VLOOKUP(A122,'M for Moray - Elgin oaout'!A:E,5,FALSE), VLOOKUP(A122,'M for Moray - Elgin oaout'!A:E,2,FALSE))</f>
        <v>6</v>
      </c>
      <c r="AP122" t="str">
        <f>IF(ISNUMBER(VLOOKUP(A122,'Banffshire Partnership oaout'!A:E,5,FALSE)), VLOOKUP(A122,'Banffshire Partnership oaout'!A:E,5,FALSE), VLOOKUP(A122,'Banffshire Partnership oaout'!A:E,2,FALSE))</f>
        <v xml:space="preserve"> N/A</v>
      </c>
      <c r="AR122">
        <f>IF(ISNUMBER(VLOOKUP(A122,'Huntly A2B service oawut'!A:E,5,FALSE)), VLOOKUP(A122,'Huntly A2B service oawut'!A:E,5,FALSE), 1000)</f>
        <v>1000</v>
      </c>
      <c r="AS122">
        <f>IF(ISNUMBER(VLOOKUP(A122,'M for Moray - Buckie oawut'!A:E,5,FALSE)), VLOOKUP(A122,'M for Moray - Buckie oawut'!A:E,5,FALSE), 1000)</f>
        <v>1000</v>
      </c>
      <c r="AT122">
        <f>IF(ISNUMBER(VLOOKUP(A122,'M for Moray - Forres oawut'!A:E,5,FALSE)), VLOOKUP(A122,'M for Moray - Forres oawut'!A:E,5,FALSE), 1000)</f>
        <v>1000</v>
      </c>
      <c r="AU122">
        <f>IF(ISNUMBER(VLOOKUP(A122,'M for Moray - Keith oawut'!A:E,5,FALSE)), VLOOKUP(A122,'M for Moray - Keith oawut'!A:E,5,FALSE), 1000)</f>
        <v>1000</v>
      </c>
      <c r="AV122">
        <f>IF(ISNUMBER(VLOOKUP(A122,'M for Moray - Speyside oawut'!A:E,5,FALSE)), VLOOKUP(A122,'M for Moray - Speyside oawut'!A:E,5,FALSE), 1000)</f>
        <v>1000</v>
      </c>
      <c r="AW122">
        <f>IF(ISNUMBER(VLOOKUP(A122,'M for Moray - Elgin oawut'!A:E,5,FALSE)), VLOOKUP(A122,'M for Moray - Elgin oawut'!A:E,5,FALSE), 1000)</f>
        <v>1000</v>
      </c>
      <c r="AX122">
        <f>IF(ISNUMBER(VLOOKUP(A122,'Banffshire Partnership oawut'!A:E,5,FALSE)), VLOOKUP(A122,'Banffshire Partnership oawut'!A:E,5,FALSE), 1000)</f>
        <v>76</v>
      </c>
      <c r="AZ122">
        <f>IF(ISNUMBER(VLOOKUP(A122,'Huntly A2B service ot'!A:E,4,FALSE)), VLOOKUP(A122,'Huntly A2B service ot'!A:E,4,FALSE), 0)</f>
        <v>4.5</v>
      </c>
      <c r="BA122">
        <f>IF(ISNUMBER(VLOOKUP(A122,'M for Moray - Buckie ot'!A:E,4,FALSE)), VLOOKUP(A122,'M for Moray - Buckie ot'!A:E,4,FALSE), 0)</f>
        <v>4.5</v>
      </c>
      <c r="BB122">
        <f>IF(ISNUMBER(VLOOKUP(A122,'M for Moray - Forres ot'!A:E,4,FALSE)), VLOOKUP(A122,'M for Moray - Forres ot'!A:E,4,FALSE), 0)</f>
        <v>4.5</v>
      </c>
      <c r="BC122">
        <f>IF(ISNUMBER(VLOOKUP(A122,'M for Moray - Keith ot'!A:E,4,FALSE)), VLOOKUP(A122,'M for Moray - Keith ot'!A:E,4,FALSE), 0)</f>
        <v>4.5</v>
      </c>
      <c r="BD122">
        <f>IF(ISNUMBER(VLOOKUP(A122,'M for Moray - Speyside ot'!A:E,4,FALSE)), VLOOKUP(A122,'M for Moray - Speyside ot'!A:E,4,FALSE), 0)</f>
        <v>4.5</v>
      </c>
      <c r="BE122">
        <f>IF(ISNUMBER(VLOOKUP(A122,'M for Moray - Elgin ot'!A:E,4,FALSE)), VLOOKUP(A122,'M for Moray - Elgin ot'!A:E,4,FALSE), 0)</f>
        <v>4.5</v>
      </c>
      <c r="BF122">
        <f>IF(ISNUMBER(VLOOKUP(A122,'Banffshire Partnership ot'!A:E,4,FALSE)), VLOOKUP(A122,'Banffshire Partnership ot'!A:E,4,FALSE), 0)</f>
        <v>0</v>
      </c>
      <c r="BI122">
        <f>IF(ISNUMBER(VLOOKUP(A122,'Huntly A2B service oaout'!A:E,3,FALSE)), VLOOKUP(A122,'Huntly A2B service oaout'!A:E,3,FALSE), VLOOKUP(A122,'Huntly A2B service oaout'!A:E,2,FALSE))</f>
        <v>25.5</v>
      </c>
      <c r="BJ122">
        <f>IF(ISNUMBER(VLOOKUP(A122,'M for Moray - Buckie oaout'!A:E,3,FALSE)), VLOOKUP(A122,'M for Moray - Buckie oaout'!A:E,3,FALSE), VLOOKUP(A122,'M for Moray - Buckie oaout'!A:E,2,FALSE))</f>
        <v>19.8</v>
      </c>
      <c r="BK122">
        <f>IF(ISNUMBER(VLOOKUP(A122,'M for Moray - Forres oaout'!A:E,3,FALSE)), VLOOKUP(A122,'M for Moray - Forres oaout'!A:E,3,FALSE), VLOOKUP(A122,'M for Moray - Forres oaout'!A:E,2,FALSE))</f>
        <v>4.2</v>
      </c>
      <c r="BL122">
        <f>IF(ISNUMBER(VLOOKUP(A122,'M for Moray - Keith oaout'!A:E,3,FALSE)), VLOOKUP(A122,'M for Moray - Keith oaout'!A:E,3,FALSE), VLOOKUP(A122,'M for Moray - Keith oaout'!A:E,2,FALSE))</f>
        <v>19.7</v>
      </c>
      <c r="BM122">
        <f>IF(ISNUMBER(VLOOKUP(A122,'M for Moray - Speyside oaout'!A:E,3,FALSE)), VLOOKUP(A122,'M for Moray - Speyside oaout'!A:E,3,FALSE), VLOOKUP(A122,'M for Moray - Speyside oaout'!A:E,2,FALSE))</f>
        <v>12.2</v>
      </c>
      <c r="BN122">
        <f>IF(ISNUMBER(VLOOKUP(A122,'M for Moray - Elgin oaout'!A:E,3,FALSE)), VLOOKUP(A122,'M for Moray - Elgin oaout'!A:E,3,FALSE), VLOOKUP(A122,'M for Moray - Elgin oaout'!A:E,2,FALSE))</f>
        <v>5.0999999999999996</v>
      </c>
      <c r="BO122" t="str">
        <f>IF(ISNUMBER(VLOOKUP(A122,'Banffshire Partnership oaout'!A:E,3,FALSE)), VLOOKUP(A122,'Banffshire Partnership oaout'!A:E,3,FALSE), VLOOKUP(A122,'Banffshire Partnership oaout'!A:E,2,FALSE))</f>
        <v xml:space="preserve"> N/A</v>
      </c>
      <c r="BQ122" t="str">
        <f>IF(ISNUMBER(VLOOKUP(A122,'Huntly A2B service oawut'!A:E,3,FALSE)), VLOOKUP(A122,'Huntly A2B service oawut'!A:E,3,FALSE), VLOOKUP(A122,'Huntly A2B service oawut'!A:E,2,FALSE))</f>
        <v xml:space="preserve"> N/A</v>
      </c>
      <c r="BR122" t="str">
        <f>IF(ISNUMBER(VLOOKUP(A122,'M for Moray - Buckie oawut'!A:E,3,FALSE)), VLOOKUP(A122,'M for Moray - Buckie oawut'!A:E,3,FALSE), VLOOKUP(A122,'M for Moray - Buckie oawut'!A:E,2,FALSE))</f>
        <v xml:space="preserve"> N/A</v>
      </c>
      <c r="BS122" t="str">
        <f>IF(ISNUMBER(VLOOKUP(A122,'M for Moray - Forres oawut'!A:E,3,FALSE)), VLOOKUP(A122,'M for Moray - Forres oawut'!A:E,3,FALSE), VLOOKUP(A122,'M for Moray - Forres oawut'!A:E,2,FALSE))</f>
        <v xml:space="preserve"> N/A</v>
      </c>
      <c r="BT122" t="str">
        <f>IF(ISNUMBER(VLOOKUP(A122,'M for Moray - Keith oawut'!A:E,3,FALSE)), VLOOKUP(A122,'M for Moray - Keith oawut'!A:E,3,FALSE), VLOOKUP(A122,'M for Moray - Keith oawut'!A:E,2,FALSE))</f>
        <v xml:space="preserve"> N/A</v>
      </c>
      <c r="BU122" t="str">
        <f>IF(ISNUMBER(VLOOKUP(A122,'M for Moray - Speyside oawut'!A:E,3,FALSE)), VLOOKUP(A122,'M for Moray - Speyside oawut'!A:E,3,FALSE), VLOOKUP(A122,'M for Moray - Speyside oawut'!A:E,2,FALSE))</f>
        <v xml:space="preserve"> N/A</v>
      </c>
      <c r="BV122" t="str">
        <f>IF(ISNUMBER(VLOOKUP(A122,'M for Moray - Elgin oawut'!A:E,3,FALSE)), VLOOKUP(A122,'M for Moray - Elgin oawut'!A:E,3,FALSE), VLOOKUP(A122,'M for Moray - Elgin oawut'!A:E,2,FALSE))</f>
        <v xml:space="preserve"> N/A</v>
      </c>
      <c r="BW122">
        <f>IF(ISNUMBER(VLOOKUP(A122,'Banffshire Partnership oawut'!A:E,3,FALSE)), VLOOKUP(A122,'Banffshire Partnership oawut'!A:E,3,FALSE), VLOOKUP(A122,'Banffshire Partnership oawut'!A:E,2,FALSE))</f>
        <v>31.6</v>
      </c>
      <c r="BZ122">
        <f>IF(ISNUMBER(VLOOKUP(A122,'Huntly A2B service ot'!A:E,3,FALSE)), VLOOKUP(A122,'Huntly A2B service ot'!A:E,3,FALSE), VLOOKUP(A122,'Huntly A2B service ot'!A:E,2,FALSE))</f>
        <v>30</v>
      </c>
      <c r="CA122">
        <f>IF(ISNUMBER(VLOOKUP(A122,'M for Moray - Buckie ot'!A:E,3,FALSE)), VLOOKUP(A122,'M for Moray - Buckie ot'!A:E,3,FALSE), VLOOKUP(A122,'M for Moray - Buckie ot'!A:E,2,FALSE))</f>
        <v>30</v>
      </c>
      <c r="CB122">
        <f>IF(ISNUMBER(VLOOKUP(A122,'M for Moray - Forres ot'!A:E,3,FALSE)), VLOOKUP(A122,'M for Moray - Forres ot'!A:E,3,FALSE), VLOOKUP(A122,'M for Moray - Forres ot'!A:E,2,FALSE))</f>
        <v>30</v>
      </c>
      <c r="CC122">
        <f>IF(ISNUMBER(VLOOKUP(A122,'M for Moray - Keith ot'!A:E,3,FALSE)), VLOOKUP(A122,'M for Moray - Keith ot'!A:E,3,FALSE), VLOOKUP(A122,'M for Moray - Keith ot'!A:E,2,FALSE))</f>
        <v>30</v>
      </c>
      <c r="CD122">
        <f>IF(ISNUMBER(VLOOKUP(A122,'M for Moray - Speyside ot'!A:E,3,FALSE)), VLOOKUP(A122,'M for Moray - Speyside ot'!A:E,3,FALSE), VLOOKUP(A122,'M for Moray - Speyside ot'!A:E,2,FALSE))</f>
        <v>30</v>
      </c>
      <c r="CE122">
        <f>IF(ISNUMBER(VLOOKUP(A122,'M for Moray - Elgin ot'!A:E,3,FALSE)), VLOOKUP(A122,'M for Moray - Elgin ot'!A:E,3,FALSE), VLOOKUP(A122,'M for Moray - Elgin ot'!A:E,2,FALSE))</f>
        <v>30</v>
      </c>
      <c r="CF122">
        <f>IF(ISNUMBER(VLOOKUP(A122,'Banffshire Partnership ot'!A:E,3,FALSE)), VLOOKUP(A122,'Banffshire Partnership ot'!A:E,3,FALSE), VLOOKUP(A122,'Banffshire Partnership ot'!A:E,2,FALSE))</f>
        <v>0</v>
      </c>
    </row>
    <row r="123" spans="1:84">
      <c r="A123" t="s">
        <v>381</v>
      </c>
      <c r="B123" t="str">
        <f t="shared" si="67"/>
        <v>Banffshire Partnership</v>
      </c>
      <c r="C123">
        <f t="shared" si="68"/>
        <v>4.5</v>
      </c>
      <c r="D123">
        <f t="shared" si="69"/>
        <v>74.5</v>
      </c>
      <c r="E123">
        <f t="shared" si="70"/>
        <v>0</v>
      </c>
      <c r="F123">
        <f t="shared" si="71"/>
        <v>30.3</v>
      </c>
      <c r="G123" s="18">
        <f t="shared" si="72"/>
        <v>0</v>
      </c>
      <c r="H123">
        <f t="shared" si="51"/>
        <v>0</v>
      </c>
      <c r="I123">
        <v>11</v>
      </c>
      <c r="J123">
        <f t="shared" si="52"/>
        <v>22.2</v>
      </c>
      <c r="K123">
        <f t="shared" si="53"/>
        <v>79</v>
      </c>
      <c r="L123">
        <f t="shared" si="54"/>
        <v>0</v>
      </c>
      <c r="M123">
        <f t="shared" si="55"/>
        <v>0</v>
      </c>
      <c r="N123">
        <f t="shared" si="56"/>
        <v>0</v>
      </c>
      <c r="O123">
        <f t="shared" si="57"/>
        <v>0</v>
      </c>
      <c r="P123">
        <f t="shared" si="58"/>
        <v>0</v>
      </c>
      <c r="Q123">
        <f t="shared" si="59"/>
        <v>0</v>
      </c>
      <c r="S123">
        <f t="shared" si="60"/>
        <v>1000</v>
      </c>
      <c r="T123">
        <f t="shared" si="61"/>
        <v>1006.05</v>
      </c>
      <c r="U123">
        <f t="shared" si="62"/>
        <v>1006.05</v>
      </c>
      <c r="V123">
        <f t="shared" si="63"/>
        <v>1006.05</v>
      </c>
      <c r="W123">
        <f t="shared" si="64"/>
        <v>1006.05</v>
      </c>
      <c r="X123">
        <f t="shared" si="65"/>
        <v>1006.05</v>
      </c>
      <c r="Y123">
        <f t="shared" si="66"/>
        <v>79</v>
      </c>
      <c r="AA123">
        <v>0</v>
      </c>
      <c r="AB123">
        <f t="shared" si="73"/>
        <v>6.05</v>
      </c>
      <c r="AC123">
        <f t="shared" si="74"/>
        <v>6.05</v>
      </c>
      <c r="AD123">
        <f t="shared" si="75"/>
        <v>6.05</v>
      </c>
      <c r="AE123">
        <f t="shared" si="76"/>
        <v>6.05</v>
      </c>
      <c r="AF123">
        <f t="shared" si="77"/>
        <v>6.05</v>
      </c>
      <c r="AG123">
        <f t="shared" si="78"/>
        <v>4.5</v>
      </c>
      <c r="AJ123" t="str">
        <f>IF(ISNUMBER(VLOOKUP(A123,'Huntly A2B service oaout'!A:E,5,FALSE)), VLOOKUP(A123,'Huntly A2B service oaout'!A:E,5,FALSE), VLOOKUP(A123,'Huntly A2B service oaout'!A:E,2,FALSE))</f>
        <v xml:space="preserve"> N/A</v>
      </c>
      <c r="AK123" t="str">
        <f>IF(ISNUMBER(VLOOKUP(A123,'M for Moray - Buckie oaout'!A:E,5,FALSE)), VLOOKUP(A123,'M for Moray - Buckie oaout'!A:E,5,FALSE), VLOOKUP(A123,'M for Moray - Buckie oaout'!A:E,2,FALSE))</f>
        <v xml:space="preserve"> N/A</v>
      </c>
      <c r="AL123" t="str">
        <f>IF(ISNUMBER(VLOOKUP(A123,'M for Moray - Forres oaout'!A:E,5,FALSE)), VLOOKUP(A123,'M for Moray - Forres oaout'!A:E,5,FALSE), VLOOKUP(A123,'M for Moray - Forres oaout'!A:E,2,FALSE))</f>
        <v xml:space="preserve"> N/A</v>
      </c>
      <c r="AM123" t="str">
        <f>IF(ISNUMBER(VLOOKUP(A123,'M for Moray - Keith oaout'!A:E,5,FALSE)), VLOOKUP(A123,'M for Moray - Keith oaout'!A:E,5,FALSE), VLOOKUP(A123,'M for Moray - Keith oaout'!A:E,2,FALSE))</f>
        <v xml:space="preserve"> N/A</v>
      </c>
      <c r="AN123" t="str">
        <f>IF(ISNUMBER(VLOOKUP(A123,'M for Moray - Speyside oaout'!A:E,5,FALSE)), VLOOKUP(A123,'M for Moray - Speyside oaout'!A:E,5,FALSE), VLOOKUP(A123,'M for Moray - Speyside oaout'!A:E,2,FALSE))</f>
        <v xml:space="preserve"> N/A</v>
      </c>
      <c r="AO123" t="str">
        <f>IF(ISNUMBER(VLOOKUP(A123,'M for Moray - Elgin oaout'!A:E,5,FALSE)), VLOOKUP(A123,'M for Moray - Elgin oaout'!A:E,5,FALSE), VLOOKUP(A123,'M for Moray - Elgin oaout'!A:E,2,FALSE))</f>
        <v xml:space="preserve"> N/A</v>
      </c>
      <c r="AP123" t="str">
        <f>IF(ISNUMBER(VLOOKUP(A123,'Banffshire Partnership oaout'!A:E,5,FALSE)), VLOOKUP(A123,'Banffshire Partnership oaout'!A:E,5,FALSE), VLOOKUP(A123,'Banffshire Partnership oaout'!A:E,2,FALSE))</f>
        <v xml:space="preserve"> N/A</v>
      </c>
      <c r="AR123">
        <f>IF(ISNUMBER(VLOOKUP(A123,'Huntly A2B service oawut'!A:E,5,FALSE)), VLOOKUP(A123,'Huntly A2B service oawut'!A:E,5,FALSE), 1000)</f>
        <v>1000</v>
      </c>
      <c r="AS123">
        <f>IF(ISNUMBER(VLOOKUP(A123,'M for Moray - Buckie oawut'!A:E,5,FALSE)), VLOOKUP(A123,'M for Moray - Buckie oawut'!A:E,5,FALSE), 1000)</f>
        <v>1000</v>
      </c>
      <c r="AT123">
        <f>IF(ISNUMBER(VLOOKUP(A123,'M for Moray - Forres oawut'!A:E,5,FALSE)), VLOOKUP(A123,'M for Moray - Forres oawut'!A:E,5,FALSE), 1000)</f>
        <v>1000</v>
      </c>
      <c r="AU123">
        <f>IF(ISNUMBER(VLOOKUP(A123,'M for Moray - Keith oawut'!A:E,5,FALSE)), VLOOKUP(A123,'M for Moray - Keith oawut'!A:E,5,FALSE), 1000)</f>
        <v>1000</v>
      </c>
      <c r="AV123">
        <f>IF(ISNUMBER(VLOOKUP(A123,'M for Moray - Speyside oawut'!A:E,5,FALSE)), VLOOKUP(A123,'M for Moray - Speyside oawut'!A:E,5,FALSE), 1000)</f>
        <v>1000</v>
      </c>
      <c r="AW123">
        <f>IF(ISNUMBER(VLOOKUP(A123,'M for Moray - Elgin oawut'!A:E,5,FALSE)), VLOOKUP(A123,'M for Moray - Elgin oawut'!A:E,5,FALSE), 1000)</f>
        <v>1000</v>
      </c>
      <c r="AX123">
        <f>IF(ISNUMBER(VLOOKUP(A123,'Banffshire Partnership oawut'!A:E,5,FALSE)), VLOOKUP(A123,'Banffshire Partnership oawut'!A:E,5,FALSE), 1000)</f>
        <v>74.5</v>
      </c>
      <c r="AZ123">
        <f>IF(ISNUMBER(VLOOKUP(A123,'Huntly A2B service ot'!A:E,4,FALSE)), VLOOKUP(A123,'Huntly A2B service ot'!A:E,4,FALSE), 0)</f>
        <v>0</v>
      </c>
      <c r="BA123">
        <f>IF(ISNUMBER(VLOOKUP(A123,'M for Moray - Buckie ot'!A:E,4,FALSE)), VLOOKUP(A123,'M for Moray - Buckie ot'!A:E,4,FALSE), 0)</f>
        <v>0</v>
      </c>
      <c r="BB123">
        <f>IF(ISNUMBER(VLOOKUP(A123,'M for Moray - Forres ot'!A:E,4,FALSE)), VLOOKUP(A123,'M for Moray - Forres ot'!A:E,4,FALSE), 0)</f>
        <v>0</v>
      </c>
      <c r="BC123">
        <f>IF(ISNUMBER(VLOOKUP(A123,'M for Moray - Keith ot'!A:E,4,FALSE)), VLOOKUP(A123,'M for Moray - Keith ot'!A:E,4,FALSE), 0)</f>
        <v>0</v>
      </c>
      <c r="BD123">
        <f>IF(ISNUMBER(VLOOKUP(A123,'M for Moray - Speyside ot'!A:E,4,FALSE)), VLOOKUP(A123,'M for Moray - Speyside ot'!A:E,4,FALSE), 0)</f>
        <v>0</v>
      </c>
      <c r="BE123">
        <f>IF(ISNUMBER(VLOOKUP(A123,'M for Moray - Elgin ot'!A:E,4,FALSE)), VLOOKUP(A123,'M for Moray - Elgin ot'!A:E,4,FALSE), 0)</f>
        <v>0</v>
      </c>
      <c r="BF123">
        <f>IF(ISNUMBER(VLOOKUP(A123,'Banffshire Partnership ot'!A:E,4,FALSE)), VLOOKUP(A123,'Banffshire Partnership ot'!A:E,4,FALSE), 0)</f>
        <v>0</v>
      </c>
      <c r="BI123" t="str">
        <f>IF(ISNUMBER(VLOOKUP(A123,'Huntly A2B service oaout'!A:E,3,FALSE)), VLOOKUP(A123,'Huntly A2B service oaout'!A:E,3,FALSE), VLOOKUP(A123,'Huntly A2B service oaout'!A:E,2,FALSE))</f>
        <v xml:space="preserve"> N/A</v>
      </c>
      <c r="BJ123" t="str">
        <f>IF(ISNUMBER(VLOOKUP(A123,'M for Moray - Buckie oaout'!A:E,3,FALSE)), VLOOKUP(A123,'M for Moray - Buckie oaout'!A:E,3,FALSE), VLOOKUP(A123,'M for Moray - Buckie oaout'!A:E,2,FALSE))</f>
        <v xml:space="preserve"> N/A</v>
      </c>
      <c r="BK123" t="str">
        <f>IF(ISNUMBER(VLOOKUP(A123,'M for Moray - Forres oaout'!A:E,3,FALSE)), VLOOKUP(A123,'M for Moray - Forres oaout'!A:E,3,FALSE), VLOOKUP(A123,'M for Moray - Forres oaout'!A:E,2,FALSE))</f>
        <v xml:space="preserve"> N/A</v>
      </c>
      <c r="BL123" t="str">
        <f>IF(ISNUMBER(VLOOKUP(A123,'M for Moray - Keith oaout'!A:E,3,FALSE)), VLOOKUP(A123,'M for Moray - Keith oaout'!A:E,3,FALSE), VLOOKUP(A123,'M for Moray - Keith oaout'!A:E,2,FALSE))</f>
        <v xml:space="preserve"> N/A</v>
      </c>
      <c r="BM123" t="str">
        <f>IF(ISNUMBER(VLOOKUP(A123,'M for Moray - Speyside oaout'!A:E,3,FALSE)), VLOOKUP(A123,'M for Moray - Speyside oaout'!A:E,3,FALSE), VLOOKUP(A123,'M for Moray - Speyside oaout'!A:E,2,FALSE))</f>
        <v xml:space="preserve"> N/A</v>
      </c>
      <c r="BN123" t="str">
        <f>IF(ISNUMBER(VLOOKUP(A123,'M for Moray - Elgin oaout'!A:E,3,FALSE)), VLOOKUP(A123,'M for Moray - Elgin oaout'!A:E,3,FALSE), VLOOKUP(A123,'M for Moray - Elgin oaout'!A:E,2,FALSE))</f>
        <v xml:space="preserve"> N/A</v>
      </c>
      <c r="BO123" t="str">
        <f>IF(ISNUMBER(VLOOKUP(A123,'Banffshire Partnership oaout'!A:E,3,FALSE)), VLOOKUP(A123,'Banffshire Partnership oaout'!A:E,3,FALSE), VLOOKUP(A123,'Banffshire Partnership oaout'!A:E,2,FALSE))</f>
        <v xml:space="preserve"> N/A</v>
      </c>
      <c r="BQ123" t="str">
        <f>IF(ISNUMBER(VLOOKUP(A123,'Huntly A2B service oawut'!A:E,3,FALSE)), VLOOKUP(A123,'Huntly A2B service oawut'!A:E,3,FALSE), VLOOKUP(A123,'Huntly A2B service oawut'!A:E,2,FALSE))</f>
        <v xml:space="preserve"> N/A</v>
      </c>
      <c r="BR123" t="str">
        <f>IF(ISNUMBER(VLOOKUP(A123,'M for Moray - Buckie oawut'!A:E,3,FALSE)), VLOOKUP(A123,'M for Moray - Buckie oawut'!A:E,3,FALSE), VLOOKUP(A123,'M for Moray - Buckie oawut'!A:E,2,FALSE))</f>
        <v xml:space="preserve"> N/A</v>
      </c>
      <c r="BS123" t="str">
        <f>IF(ISNUMBER(VLOOKUP(A123,'M for Moray - Forres oawut'!A:E,3,FALSE)), VLOOKUP(A123,'M for Moray - Forres oawut'!A:E,3,FALSE), VLOOKUP(A123,'M for Moray - Forres oawut'!A:E,2,FALSE))</f>
        <v xml:space="preserve"> N/A</v>
      </c>
      <c r="BT123" t="str">
        <f>IF(ISNUMBER(VLOOKUP(A123,'M for Moray - Keith oawut'!A:E,3,FALSE)), VLOOKUP(A123,'M for Moray - Keith oawut'!A:E,3,FALSE), VLOOKUP(A123,'M for Moray - Keith oawut'!A:E,2,FALSE))</f>
        <v xml:space="preserve"> N/A</v>
      </c>
      <c r="BU123" t="str">
        <f>IF(ISNUMBER(VLOOKUP(A123,'M for Moray - Speyside oawut'!A:E,3,FALSE)), VLOOKUP(A123,'M for Moray - Speyside oawut'!A:E,3,FALSE), VLOOKUP(A123,'M for Moray - Speyside oawut'!A:E,2,FALSE))</f>
        <v xml:space="preserve"> N/A</v>
      </c>
      <c r="BV123" t="str">
        <f>IF(ISNUMBER(VLOOKUP(A123,'M for Moray - Elgin oawut'!A:E,3,FALSE)), VLOOKUP(A123,'M for Moray - Elgin oawut'!A:E,3,FALSE), VLOOKUP(A123,'M for Moray - Elgin oawut'!A:E,2,FALSE))</f>
        <v xml:space="preserve"> N/A</v>
      </c>
      <c r="BW123">
        <f>IF(ISNUMBER(VLOOKUP(A123,'Banffshire Partnership oawut'!A:E,3,FALSE)), VLOOKUP(A123,'Banffshire Partnership oawut'!A:E,3,FALSE), VLOOKUP(A123,'Banffshire Partnership oawut'!A:E,2,FALSE))</f>
        <v>30.3</v>
      </c>
      <c r="BZ123">
        <f>IF(ISNUMBER(VLOOKUP(A123,'Huntly A2B service ot'!A:E,3,FALSE)), VLOOKUP(A123,'Huntly A2B service ot'!A:E,3,FALSE), VLOOKUP(A123,'Huntly A2B service ot'!A:E,2,FALSE))</f>
        <v>0</v>
      </c>
      <c r="CA123">
        <f>IF(ISNUMBER(VLOOKUP(A123,'M for Moray - Buckie ot'!A:E,3,FALSE)), VLOOKUP(A123,'M for Moray - Buckie ot'!A:E,3,FALSE), VLOOKUP(A123,'M for Moray - Buckie ot'!A:E,2,FALSE))</f>
        <v>0</v>
      </c>
      <c r="CB123">
        <f>IF(ISNUMBER(VLOOKUP(A123,'M for Moray - Forres ot'!A:E,3,FALSE)), VLOOKUP(A123,'M for Moray - Forres ot'!A:E,3,FALSE), VLOOKUP(A123,'M for Moray - Forres ot'!A:E,2,FALSE))</f>
        <v>0</v>
      </c>
      <c r="CC123">
        <f>IF(ISNUMBER(VLOOKUP(A123,'M for Moray - Keith ot'!A:E,3,FALSE)), VLOOKUP(A123,'M for Moray - Keith ot'!A:E,3,FALSE), VLOOKUP(A123,'M for Moray - Keith ot'!A:E,2,FALSE))</f>
        <v>0</v>
      </c>
      <c r="CD123">
        <f>IF(ISNUMBER(VLOOKUP(A123,'M for Moray - Speyside ot'!A:E,3,FALSE)), VLOOKUP(A123,'M for Moray - Speyside ot'!A:E,3,FALSE), VLOOKUP(A123,'M for Moray - Speyside ot'!A:E,2,FALSE))</f>
        <v>0</v>
      </c>
      <c r="CE123">
        <f>IF(ISNUMBER(VLOOKUP(A123,'M for Moray - Elgin ot'!A:E,3,FALSE)), VLOOKUP(A123,'M for Moray - Elgin ot'!A:E,3,FALSE), VLOOKUP(A123,'M for Moray - Elgin ot'!A:E,2,FALSE))</f>
        <v>0</v>
      </c>
      <c r="CF123">
        <f>IF(ISNUMBER(VLOOKUP(A123,'Banffshire Partnership ot'!A:E,3,FALSE)), VLOOKUP(A123,'Banffshire Partnership ot'!A:E,3,FALSE), VLOOKUP(A123,'Banffshire Partnership ot'!A:E,2,FALSE))</f>
        <v>0</v>
      </c>
    </row>
    <row r="124" spans="1:84">
      <c r="A124" t="s">
        <v>382</v>
      </c>
      <c r="B124" t="str">
        <f t="shared" si="67"/>
        <v>Banffshire Partnership</v>
      </c>
      <c r="C124">
        <f t="shared" si="68"/>
        <v>4.6399999999999997</v>
      </c>
      <c r="D124">
        <f t="shared" si="69"/>
        <v>74.5</v>
      </c>
      <c r="E124">
        <f t="shared" si="70"/>
        <v>0</v>
      </c>
      <c r="F124">
        <f t="shared" si="71"/>
        <v>30.6</v>
      </c>
      <c r="G124" s="18">
        <f t="shared" si="72"/>
        <v>0</v>
      </c>
      <c r="H124">
        <f t="shared" si="51"/>
        <v>0</v>
      </c>
      <c r="I124">
        <v>11.7</v>
      </c>
      <c r="J124">
        <f t="shared" si="52"/>
        <v>23.459999999999997</v>
      </c>
      <c r="K124">
        <f t="shared" si="53"/>
        <v>79.14</v>
      </c>
      <c r="L124">
        <f t="shared" si="54"/>
        <v>0</v>
      </c>
      <c r="M124">
        <f t="shared" si="55"/>
        <v>0</v>
      </c>
      <c r="N124">
        <f t="shared" si="56"/>
        <v>0</v>
      </c>
      <c r="O124">
        <f t="shared" si="57"/>
        <v>0</v>
      </c>
      <c r="P124">
        <f t="shared" si="58"/>
        <v>0</v>
      </c>
      <c r="Q124">
        <f t="shared" si="59"/>
        <v>0</v>
      </c>
      <c r="S124">
        <f t="shared" si="60"/>
        <v>1000</v>
      </c>
      <c r="T124">
        <f t="shared" si="61"/>
        <v>1006.4</v>
      </c>
      <c r="U124">
        <f t="shared" si="62"/>
        <v>1006.4</v>
      </c>
      <c r="V124">
        <f t="shared" si="63"/>
        <v>1006.4</v>
      </c>
      <c r="W124">
        <f t="shared" si="64"/>
        <v>1006.4</v>
      </c>
      <c r="X124">
        <f t="shared" si="65"/>
        <v>1006.4</v>
      </c>
      <c r="Y124">
        <f t="shared" si="66"/>
        <v>79.14</v>
      </c>
      <c r="AA124">
        <v>0</v>
      </c>
      <c r="AB124">
        <f t="shared" si="73"/>
        <v>6.3999999999999995</v>
      </c>
      <c r="AC124">
        <f t="shared" si="74"/>
        <v>6.3999999999999995</v>
      </c>
      <c r="AD124">
        <f t="shared" si="75"/>
        <v>6.3999999999999995</v>
      </c>
      <c r="AE124">
        <f t="shared" si="76"/>
        <v>6.3999999999999995</v>
      </c>
      <c r="AF124">
        <f t="shared" si="77"/>
        <v>6.3999999999999995</v>
      </c>
      <c r="AG124">
        <f t="shared" si="78"/>
        <v>4.6399999999999997</v>
      </c>
      <c r="AJ124" t="str">
        <f>IF(ISNUMBER(VLOOKUP(A124,'Huntly A2B service oaout'!A:E,5,FALSE)), VLOOKUP(A124,'Huntly A2B service oaout'!A:E,5,FALSE), VLOOKUP(A124,'Huntly A2B service oaout'!A:E,2,FALSE))</f>
        <v xml:space="preserve"> N/A</v>
      </c>
      <c r="AK124" t="str">
        <f>IF(ISNUMBER(VLOOKUP(A124,'M for Moray - Buckie oaout'!A:E,5,FALSE)), VLOOKUP(A124,'M for Moray - Buckie oaout'!A:E,5,FALSE), VLOOKUP(A124,'M for Moray - Buckie oaout'!A:E,2,FALSE))</f>
        <v xml:space="preserve"> N/A</v>
      </c>
      <c r="AL124" t="str">
        <f>IF(ISNUMBER(VLOOKUP(A124,'M for Moray - Forres oaout'!A:E,5,FALSE)), VLOOKUP(A124,'M for Moray - Forres oaout'!A:E,5,FALSE), VLOOKUP(A124,'M for Moray - Forres oaout'!A:E,2,FALSE))</f>
        <v xml:space="preserve"> N/A</v>
      </c>
      <c r="AM124" t="str">
        <f>IF(ISNUMBER(VLOOKUP(A124,'M for Moray - Keith oaout'!A:E,5,FALSE)), VLOOKUP(A124,'M for Moray - Keith oaout'!A:E,5,FALSE), VLOOKUP(A124,'M for Moray - Keith oaout'!A:E,2,FALSE))</f>
        <v xml:space="preserve"> N/A</v>
      </c>
      <c r="AN124" t="str">
        <f>IF(ISNUMBER(VLOOKUP(A124,'M for Moray - Speyside oaout'!A:E,5,FALSE)), VLOOKUP(A124,'M for Moray - Speyside oaout'!A:E,5,FALSE), VLOOKUP(A124,'M for Moray - Speyside oaout'!A:E,2,FALSE))</f>
        <v xml:space="preserve"> N/A</v>
      </c>
      <c r="AO124" t="str">
        <f>IF(ISNUMBER(VLOOKUP(A124,'M for Moray - Elgin oaout'!A:E,5,FALSE)), VLOOKUP(A124,'M for Moray - Elgin oaout'!A:E,5,FALSE), VLOOKUP(A124,'M for Moray - Elgin oaout'!A:E,2,FALSE))</f>
        <v xml:space="preserve"> N/A</v>
      </c>
      <c r="AP124" t="str">
        <f>IF(ISNUMBER(VLOOKUP(A124,'Banffshire Partnership oaout'!A:E,5,FALSE)), VLOOKUP(A124,'Banffshire Partnership oaout'!A:E,5,FALSE), VLOOKUP(A124,'Banffshire Partnership oaout'!A:E,2,FALSE))</f>
        <v xml:space="preserve"> N/A</v>
      </c>
      <c r="AR124">
        <f>IF(ISNUMBER(VLOOKUP(A124,'Huntly A2B service oawut'!A:E,5,FALSE)), VLOOKUP(A124,'Huntly A2B service oawut'!A:E,5,FALSE), 1000)</f>
        <v>1000</v>
      </c>
      <c r="AS124">
        <f>IF(ISNUMBER(VLOOKUP(A124,'M for Moray - Buckie oawut'!A:E,5,FALSE)), VLOOKUP(A124,'M for Moray - Buckie oawut'!A:E,5,FALSE), 1000)</f>
        <v>1000</v>
      </c>
      <c r="AT124">
        <f>IF(ISNUMBER(VLOOKUP(A124,'M for Moray - Forres oawut'!A:E,5,FALSE)), VLOOKUP(A124,'M for Moray - Forres oawut'!A:E,5,FALSE), 1000)</f>
        <v>1000</v>
      </c>
      <c r="AU124">
        <f>IF(ISNUMBER(VLOOKUP(A124,'M for Moray - Keith oawut'!A:E,5,FALSE)), VLOOKUP(A124,'M for Moray - Keith oawut'!A:E,5,FALSE), 1000)</f>
        <v>1000</v>
      </c>
      <c r="AV124">
        <f>IF(ISNUMBER(VLOOKUP(A124,'M for Moray - Speyside oawut'!A:E,5,FALSE)), VLOOKUP(A124,'M for Moray - Speyside oawut'!A:E,5,FALSE), 1000)</f>
        <v>1000</v>
      </c>
      <c r="AW124">
        <f>IF(ISNUMBER(VLOOKUP(A124,'M for Moray - Elgin oawut'!A:E,5,FALSE)), VLOOKUP(A124,'M for Moray - Elgin oawut'!A:E,5,FALSE), 1000)</f>
        <v>1000</v>
      </c>
      <c r="AX124">
        <f>IF(ISNUMBER(VLOOKUP(A124,'Banffshire Partnership oawut'!A:E,5,FALSE)), VLOOKUP(A124,'Banffshire Partnership oawut'!A:E,5,FALSE), 1000)</f>
        <v>74.5</v>
      </c>
      <c r="AZ124">
        <f>IF(ISNUMBER(VLOOKUP(A124,'Huntly A2B service ot'!A:E,4,FALSE)), VLOOKUP(A124,'Huntly A2B service ot'!A:E,4,FALSE), 0)</f>
        <v>0</v>
      </c>
      <c r="BA124">
        <f>IF(ISNUMBER(VLOOKUP(A124,'M for Moray - Buckie ot'!A:E,4,FALSE)), VLOOKUP(A124,'M for Moray - Buckie ot'!A:E,4,FALSE), 0)</f>
        <v>0</v>
      </c>
      <c r="BB124">
        <f>IF(ISNUMBER(VLOOKUP(A124,'M for Moray - Forres ot'!A:E,4,FALSE)), VLOOKUP(A124,'M for Moray - Forres ot'!A:E,4,FALSE), 0)</f>
        <v>0</v>
      </c>
      <c r="BC124">
        <f>IF(ISNUMBER(VLOOKUP(A124,'M for Moray - Keith ot'!A:E,4,FALSE)), VLOOKUP(A124,'M for Moray - Keith ot'!A:E,4,FALSE), 0)</f>
        <v>0</v>
      </c>
      <c r="BD124">
        <f>IF(ISNUMBER(VLOOKUP(A124,'M for Moray - Speyside ot'!A:E,4,FALSE)), VLOOKUP(A124,'M for Moray - Speyside ot'!A:E,4,FALSE), 0)</f>
        <v>0</v>
      </c>
      <c r="BE124">
        <f>IF(ISNUMBER(VLOOKUP(A124,'M for Moray - Elgin ot'!A:E,4,FALSE)), VLOOKUP(A124,'M for Moray - Elgin ot'!A:E,4,FALSE), 0)</f>
        <v>0</v>
      </c>
      <c r="BF124">
        <f>IF(ISNUMBER(VLOOKUP(A124,'Banffshire Partnership ot'!A:E,4,FALSE)), VLOOKUP(A124,'Banffshire Partnership ot'!A:E,4,FALSE), 0)</f>
        <v>0</v>
      </c>
      <c r="BI124" t="str">
        <f>IF(ISNUMBER(VLOOKUP(A124,'Huntly A2B service oaout'!A:E,3,FALSE)), VLOOKUP(A124,'Huntly A2B service oaout'!A:E,3,FALSE), VLOOKUP(A124,'Huntly A2B service oaout'!A:E,2,FALSE))</f>
        <v xml:space="preserve"> N/A</v>
      </c>
      <c r="BJ124" t="str">
        <f>IF(ISNUMBER(VLOOKUP(A124,'M for Moray - Buckie oaout'!A:E,3,FALSE)), VLOOKUP(A124,'M for Moray - Buckie oaout'!A:E,3,FALSE), VLOOKUP(A124,'M for Moray - Buckie oaout'!A:E,2,FALSE))</f>
        <v xml:space="preserve"> N/A</v>
      </c>
      <c r="BK124" t="str">
        <f>IF(ISNUMBER(VLOOKUP(A124,'M for Moray - Forres oaout'!A:E,3,FALSE)), VLOOKUP(A124,'M for Moray - Forres oaout'!A:E,3,FALSE), VLOOKUP(A124,'M for Moray - Forres oaout'!A:E,2,FALSE))</f>
        <v xml:space="preserve"> N/A</v>
      </c>
      <c r="BL124" t="str">
        <f>IF(ISNUMBER(VLOOKUP(A124,'M for Moray - Keith oaout'!A:E,3,FALSE)), VLOOKUP(A124,'M for Moray - Keith oaout'!A:E,3,FALSE), VLOOKUP(A124,'M for Moray - Keith oaout'!A:E,2,FALSE))</f>
        <v xml:space="preserve"> N/A</v>
      </c>
      <c r="BM124" t="str">
        <f>IF(ISNUMBER(VLOOKUP(A124,'M for Moray - Speyside oaout'!A:E,3,FALSE)), VLOOKUP(A124,'M for Moray - Speyside oaout'!A:E,3,FALSE), VLOOKUP(A124,'M for Moray - Speyside oaout'!A:E,2,FALSE))</f>
        <v xml:space="preserve"> N/A</v>
      </c>
      <c r="BN124" t="str">
        <f>IF(ISNUMBER(VLOOKUP(A124,'M for Moray - Elgin oaout'!A:E,3,FALSE)), VLOOKUP(A124,'M for Moray - Elgin oaout'!A:E,3,FALSE), VLOOKUP(A124,'M for Moray - Elgin oaout'!A:E,2,FALSE))</f>
        <v xml:space="preserve"> N/A</v>
      </c>
      <c r="BO124" t="str">
        <f>IF(ISNUMBER(VLOOKUP(A124,'Banffshire Partnership oaout'!A:E,3,FALSE)), VLOOKUP(A124,'Banffshire Partnership oaout'!A:E,3,FALSE), VLOOKUP(A124,'Banffshire Partnership oaout'!A:E,2,FALSE))</f>
        <v xml:space="preserve"> N/A</v>
      </c>
      <c r="BQ124" t="str">
        <f>IF(ISNUMBER(VLOOKUP(A124,'Huntly A2B service oawut'!A:E,3,FALSE)), VLOOKUP(A124,'Huntly A2B service oawut'!A:E,3,FALSE), VLOOKUP(A124,'Huntly A2B service oawut'!A:E,2,FALSE))</f>
        <v xml:space="preserve"> N/A</v>
      </c>
      <c r="BR124" t="str">
        <f>IF(ISNUMBER(VLOOKUP(A124,'M for Moray - Buckie oawut'!A:E,3,FALSE)), VLOOKUP(A124,'M for Moray - Buckie oawut'!A:E,3,FALSE), VLOOKUP(A124,'M for Moray - Buckie oawut'!A:E,2,FALSE))</f>
        <v xml:space="preserve"> N/A</v>
      </c>
      <c r="BS124" t="str">
        <f>IF(ISNUMBER(VLOOKUP(A124,'M for Moray - Forres oawut'!A:E,3,FALSE)), VLOOKUP(A124,'M for Moray - Forres oawut'!A:E,3,FALSE), VLOOKUP(A124,'M for Moray - Forres oawut'!A:E,2,FALSE))</f>
        <v xml:space="preserve"> N/A</v>
      </c>
      <c r="BT124" t="str">
        <f>IF(ISNUMBER(VLOOKUP(A124,'M for Moray - Keith oawut'!A:E,3,FALSE)), VLOOKUP(A124,'M for Moray - Keith oawut'!A:E,3,FALSE), VLOOKUP(A124,'M for Moray - Keith oawut'!A:E,2,FALSE))</f>
        <v xml:space="preserve"> N/A</v>
      </c>
      <c r="BU124" t="str">
        <f>IF(ISNUMBER(VLOOKUP(A124,'M for Moray - Speyside oawut'!A:E,3,FALSE)), VLOOKUP(A124,'M for Moray - Speyside oawut'!A:E,3,FALSE), VLOOKUP(A124,'M for Moray - Speyside oawut'!A:E,2,FALSE))</f>
        <v xml:space="preserve"> N/A</v>
      </c>
      <c r="BV124" t="str">
        <f>IF(ISNUMBER(VLOOKUP(A124,'M for Moray - Elgin oawut'!A:E,3,FALSE)), VLOOKUP(A124,'M for Moray - Elgin oawut'!A:E,3,FALSE), VLOOKUP(A124,'M for Moray - Elgin oawut'!A:E,2,FALSE))</f>
        <v xml:space="preserve"> N/A</v>
      </c>
      <c r="BW124">
        <f>IF(ISNUMBER(VLOOKUP(A124,'Banffshire Partnership oawut'!A:E,3,FALSE)), VLOOKUP(A124,'Banffshire Partnership oawut'!A:E,3,FALSE), VLOOKUP(A124,'Banffshire Partnership oawut'!A:E,2,FALSE))</f>
        <v>30.6</v>
      </c>
      <c r="BZ124">
        <f>IF(ISNUMBER(VLOOKUP(A124,'Huntly A2B service ot'!A:E,3,FALSE)), VLOOKUP(A124,'Huntly A2B service ot'!A:E,3,FALSE), VLOOKUP(A124,'Huntly A2B service ot'!A:E,2,FALSE))</f>
        <v>0</v>
      </c>
      <c r="CA124">
        <f>IF(ISNUMBER(VLOOKUP(A124,'M for Moray - Buckie ot'!A:E,3,FALSE)), VLOOKUP(A124,'M for Moray - Buckie ot'!A:E,3,FALSE), VLOOKUP(A124,'M for Moray - Buckie ot'!A:E,2,FALSE))</f>
        <v>0</v>
      </c>
      <c r="CB124">
        <f>IF(ISNUMBER(VLOOKUP(A124,'M for Moray - Forres ot'!A:E,3,FALSE)), VLOOKUP(A124,'M for Moray - Forres ot'!A:E,3,FALSE), VLOOKUP(A124,'M for Moray - Forres ot'!A:E,2,FALSE))</f>
        <v>0</v>
      </c>
      <c r="CC124">
        <f>IF(ISNUMBER(VLOOKUP(A124,'M for Moray - Keith ot'!A:E,3,FALSE)), VLOOKUP(A124,'M for Moray - Keith ot'!A:E,3,FALSE), VLOOKUP(A124,'M for Moray - Keith ot'!A:E,2,FALSE))</f>
        <v>0</v>
      </c>
      <c r="CD124">
        <f>IF(ISNUMBER(VLOOKUP(A124,'M for Moray - Speyside ot'!A:E,3,FALSE)), VLOOKUP(A124,'M for Moray - Speyside ot'!A:E,3,FALSE), VLOOKUP(A124,'M for Moray - Speyside ot'!A:E,2,FALSE))</f>
        <v>0</v>
      </c>
      <c r="CE124">
        <f>IF(ISNUMBER(VLOOKUP(A124,'M for Moray - Elgin ot'!A:E,3,FALSE)), VLOOKUP(A124,'M for Moray - Elgin ot'!A:E,3,FALSE), VLOOKUP(A124,'M for Moray - Elgin ot'!A:E,2,FALSE))</f>
        <v>0</v>
      </c>
      <c r="CF124">
        <f>IF(ISNUMBER(VLOOKUP(A124,'Banffshire Partnership ot'!A:E,3,FALSE)), VLOOKUP(A124,'Banffshire Partnership ot'!A:E,3,FALSE), VLOOKUP(A124,'Banffshire Partnership ot'!A:E,2,FALSE))</f>
        <v>0</v>
      </c>
    </row>
    <row r="125" spans="1:84">
      <c r="A125" t="s">
        <v>383</v>
      </c>
      <c r="B125" t="str">
        <f t="shared" si="67"/>
        <v>Banffshire Partnership</v>
      </c>
      <c r="C125">
        <f t="shared" si="68"/>
        <v>4.3600000000000003</v>
      </c>
      <c r="D125">
        <f t="shared" si="69"/>
        <v>73</v>
      </c>
      <c r="E125">
        <f t="shared" si="70"/>
        <v>0</v>
      </c>
      <c r="F125">
        <f t="shared" si="71"/>
        <v>29.6</v>
      </c>
      <c r="G125" s="18">
        <f t="shared" si="72"/>
        <v>0</v>
      </c>
      <c r="H125">
        <f t="shared" si="51"/>
        <v>0</v>
      </c>
      <c r="I125">
        <v>10.3</v>
      </c>
      <c r="J125">
        <f t="shared" si="52"/>
        <v>20.94</v>
      </c>
      <c r="K125">
        <f t="shared" si="53"/>
        <v>77.36</v>
      </c>
      <c r="L125">
        <f t="shared" si="54"/>
        <v>0</v>
      </c>
      <c r="M125">
        <f t="shared" si="55"/>
        <v>0</v>
      </c>
      <c r="N125">
        <f t="shared" si="56"/>
        <v>0</v>
      </c>
      <c r="O125">
        <f t="shared" si="57"/>
        <v>0</v>
      </c>
      <c r="P125">
        <f t="shared" si="58"/>
        <v>0</v>
      </c>
      <c r="Q125">
        <f t="shared" si="59"/>
        <v>0</v>
      </c>
      <c r="S125">
        <f t="shared" si="60"/>
        <v>1000</v>
      </c>
      <c r="T125">
        <f t="shared" si="61"/>
        <v>1005.7</v>
      </c>
      <c r="U125">
        <f t="shared" si="62"/>
        <v>1005.7</v>
      </c>
      <c r="V125">
        <f t="shared" si="63"/>
        <v>1005.7</v>
      </c>
      <c r="W125">
        <f t="shared" si="64"/>
        <v>1005.7</v>
      </c>
      <c r="X125">
        <f t="shared" si="65"/>
        <v>1005.7</v>
      </c>
      <c r="Y125">
        <f t="shared" si="66"/>
        <v>77.36</v>
      </c>
      <c r="AA125">
        <v>0</v>
      </c>
      <c r="AB125">
        <f t="shared" si="73"/>
        <v>5.7</v>
      </c>
      <c r="AC125">
        <f t="shared" si="74"/>
        <v>5.7</v>
      </c>
      <c r="AD125">
        <f t="shared" si="75"/>
        <v>5.7</v>
      </c>
      <c r="AE125">
        <f t="shared" si="76"/>
        <v>5.7</v>
      </c>
      <c r="AF125">
        <f t="shared" si="77"/>
        <v>5.7</v>
      </c>
      <c r="AG125">
        <f t="shared" si="78"/>
        <v>4.3600000000000003</v>
      </c>
      <c r="AJ125" t="str">
        <f>IF(ISNUMBER(VLOOKUP(A125,'Huntly A2B service oaout'!A:E,5,FALSE)), VLOOKUP(A125,'Huntly A2B service oaout'!A:E,5,FALSE), VLOOKUP(A125,'Huntly A2B service oaout'!A:E,2,FALSE))</f>
        <v xml:space="preserve"> N/A</v>
      </c>
      <c r="AK125" t="str">
        <f>IF(ISNUMBER(VLOOKUP(A125,'M for Moray - Buckie oaout'!A:E,5,FALSE)), VLOOKUP(A125,'M for Moray - Buckie oaout'!A:E,5,FALSE), VLOOKUP(A125,'M for Moray - Buckie oaout'!A:E,2,FALSE))</f>
        <v xml:space="preserve"> N/A</v>
      </c>
      <c r="AL125" t="str">
        <f>IF(ISNUMBER(VLOOKUP(A125,'M for Moray - Forres oaout'!A:E,5,FALSE)), VLOOKUP(A125,'M for Moray - Forres oaout'!A:E,5,FALSE), VLOOKUP(A125,'M for Moray - Forres oaout'!A:E,2,FALSE))</f>
        <v xml:space="preserve"> N/A</v>
      </c>
      <c r="AM125" t="str">
        <f>IF(ISNUMBER(VLOOKUP(A125,'M for Moray - Keith oaout'!A:E,5,FALSE)), VLOOKUP(A125,'M for Moray - Keith oaout'!A:E,5,FALSE), VLOOKUP(A125,'M for Moray - Keith oaout'!A:E,2,FALSE))</f>
        <v xml:space="preserve"> N/A</v>
      </c>
      <c r="AN125" t="str">
        <f>IF(ISNUMBER(VLOOKUP(A125,'M for Moray - Speyside oaout'!A:E,5,FALSE)), VLOOKUP(A125,'M for Moray - Speyside oaout'!A:E,5,FALSE), VLOOKUP(A125,'M for Moray - Speyside oaout'!A:E,2,FALSE))</f>
        <v xml:space="preserve"> N/A</v>
      </c>
      <c r="AO125" t="str">
        <f>IF(ISNUMBER(VLOOKUP(A125,'M for Moray - Elgin oaout'!A:E,5,FALSE)), VLOOKUP(A125,'M for Moray - Elgin oaout'!A:E,5,FALSE), VLOOKUP(A125,'M for Moray - Elgin oaout'!A:E,2,FALSE))</f>
        <v xml:space="preserve"> N/A</v>
      </c>
      <c r="AP125" t="str">
        <f>IF(ISNUMBER(VLOOKUP(A125,'Banffshire Partnership oaout'!A:E,5,FALSE)), VLOOKUP(A125,'Banffshire Partnership oaout'!A:E,5,FALSE), VLOOKUP(A125,'Banffshire Partnership oaout'!A:E,2,FALSE))</f>
        <v xml:space="preserve"> N/A</v>
      </c>
      <c r="AR125">
        <f>IF(ISNUMBER(VLOOKUP(A125,'Huntly A2B service oawut'!A:E,5,FALSE)), VLOOKUP(A125,'Huntly A2B service oawut'!A:E,5,FALSE), 1000)</f>
        <v>1000</v>
      </c>
      <c r="AS125">
        <f>IF(ISNUMBER(VLOOKUP(A125,'M for Moray - Buckie oawut'!A:E,5,FALSE)), VLOOKUP(A125,'M for Moray - Buckie oawut'!A:E,5,FALSE), 1000)</f>
        <v>1000</v>
      </c>
      <c r="AT125">
        <f>IF(ISNUMBER(VLOOKUP(A125,'M for Moray - Forres oawut'!A:E,5,FALSE)), VLOOKUP(A125,'M for Moray - Forres oawut'!A:E,5,FALSE), 1000)</f>
        <v>1000</v>
      </c>
      <c r="AU125">
        <f>IF(ISNUMBER(VLOOKUP(A125,'M for Moray - Keith oawut'!A:E,5,FALSE)), VLOOKUP(A125,'M for Moray - Keith oawut'!A:E,5,FALSE), 1000)</f>
        <v>1000</v>
      </c>
      <c r="AV125">
        <f>IF(ISNUMBER(VLOOKUP(A125,'M for Moray - Speyside oawut'!A:E,5,FALSE)), VLOOKUP(A125,'M for Moray - Speyside oawut'!A:E,5,FALSE), 1000)</f>
        <v>1000</v>
      </c>
      <c r="AW125">
        <f>IF(ISNUMBER(VLOOKUP(A125,'M for Moray - Elgin oawut'!A:E,5,FALSE)), VLOOKUP(A125,'M for Moray - Elgin oawut'!A:E,5,FALSE), 1000)</f>
        <v>1000</v>
      </c>
      <c r="AX125">
        <f>IF(ISNUMBER(VLOOKUP(A125,'Banffshire Partnership oawut'!A:E,5,FALSE)), VLOOKUP(A125,'Banffshire Partnership oawut'!A:E,5,FALSE), 1000)</f>
        <v>73</v>
      </c>
      <c r="AZ125">
        <f>IF(ISNUMBER(VLOOKUP(A125,'Huntly A2B service ot'!A:E,4,FALSE)), VLOOKUP(A125,'Huntly A2B service ot'!A:E,4,FALSE), 0)</f>
        <v>0</v>
      </c>
      <c r="BA125">
        <f>IF(ISNUMBER(VLOOKUP(A125,'M for Moray - Buckie ot'!A:E,4,FALSE)), VLOOKUP(A125,'M for Moray - Buckie ot'!A:E,4,FALSE), 0)</f>
        <v>0</v>
      </c>
      <c r="BB125">
        <f>IF(ISNUMBER(VLOOKUP(A125,'M for Moray - Forres ot'!A:E,4,FALSE)), VLOOKUP(A125,'M for Moray - Forres ot'!A:E,4,FALSE), 0)</f>
        <v>0</v>
      </c>
      <c r="BC125">
        <f>IF(ISNUMBER(VLOOKUP(A125,'M for Moray - Keith ot'!A:E,4,FALSE)), VLOOKUP(A125,'M for Moray - Keith ot'!A:E,4,FALSE), 0)</f>
        <v>0</v>
      </c>
      <c r="BD125">
        <f>IF(ISNUMBER(VLOOKUP(A125,'M for Moray - Speyside ot'!A:E,4,FALSE)), VLOOKUP(A125,'M for Moray - Speyside ot'!A:E,4,FALSE), 0)</f>
        <v>0</v>
      </c>
      <c r="BE125">
        <f>IF(ISNUMBER(VLOOKUP(A125,'M for Moray - Elgin ot'!A:E,4,FALSE)), VLOOKUP(A125,'M for Moray - Elgin ot'!A:E,4,FALSE), 0)</f>
        <v>0</v>
      </c>
      <c r="BF125">
        <f>IF(ISNUMBER(VLOOKUP(A125,'Banffshire Partnership ot'!A:E,4,FALSE)), VLOOKUP(A125,'Banffshire Partnership ot'!A:E,4,FALSE), 0)</f>
        <v>0</v>
      </c>
      <c r="BI125" t="str">
        <f>IF(ISNUMBER(VLOOKUP(A125,'Huntly A2B service oaout'!A:E,3,FALSE)), VLOOKUP(A125,'Huntly A2B service oaout'!A:E,3,FALSE), VLOOKUP(A125,'Huntly A2B service oaout'!A:E,2,FALSE))</f>
        <v xml:space="preserve"> N/A</v>
      </c>
      <c r="BJ125" t="str">
        <f>IF(ISNUMBER(VLOOKUP(A125,'M for Moray - Buckie oaout'!A:E,3,FALSE)), VLOOKUP(A125,'M for Moray - Buckie oaout'!A:E,3,FALSE), VLOOKUP(A125,'M for Moray - Buckie oaout'!A:E,2,FALSE))</f>
        <v xml:space="preserve"> N/A</v>
      </c>
      <c r="BK125" t="str">
        <f>IF(ISNUMBER(VLOOKUP(A125,'M for Moray - Forres oaout'!A:E,3,FALSE)), VLOOKUP(A125,'M for Moray - Forres oaout'!A:E,3,FALSE), VLOOKUP(A125,'M for Moray - Forres oaout'!A:E,2,FALSE))</f>
        <v xml:space="preserve"> N/A</v>
      </c>
      <c r="BL125" t="str">
        <f>IF(ISNUMBER(VLOOKUP(A125,'M for Moray - Keith oaout'!A:E,3,FALSE)), VLOOKUP(A125,'M for Moray - Keith oaout'!A:E,3,FALSE), VLOOKUP(A125,'M for Moray - Keith oaout'!A:E,2,FALSE))</f>
        <v xml:space="preserve"> N/A</v>
      </c>
      <c r="BM125" t="str">
        <f>IF(ISNUMBER(VLOOKUP(A125,'M for Moray - Speyside oaout'!A:E,3,FALSE)), VLOOKUP(A125,'M for Moray - Speyside oaout'!A:E,3,FALSE), VLOOKUP(A125,'M for Moray - Speyside oaout'!A:E,2,FALSE))</f>
        <v xml:space="preserve"> N/A</v>
      </c>
      <c r="BN125" t="str">
        <f>IF(ISNUMBER(VLOOKUP(A125,'M for Moray - Elgin oaout'!A:E,3,FALSE)), VLOOKUP(A125,'M for Moray - Elgin oaout'!A:E,3,FALSE), VLOOKUP(A125,'M for Moray - Elgin oaout'!A:E,2,FALSE))</f>
        <v xml:space="preserve"> N/A</v>
      </c>
      <c r="BO125" t="str">
        <f>IF(ISNUMBER(VLOOKUP(A125,'Banffshire Partnership oaout'!A:E,3,FALSE)), VLOOKUP(A125,'Banffshire Partnership oaout'!A:E,3,FALSE), VLOOKUP(A125,'Banffshire Partnership oaout'!A:E,2,FALSE))</f>
        <v xml:space="preserve"> N/A</v>
      </c>
      <c r="BQ125" t="str">
        <f>IF(ISNUMBER(VLOOKUP(A125,'Huntly A2B service oawut'!A:E,3,FALSE)), VLOOKUP(A125,'Huntly A2B service oawut'!A:E,3,FALSE), VLOOKUP(A125,'Huntly A2B service oawut'!A:E,2,FALSE))</f>
        <v xml:space="preserve"> N/A</v>
      </c>
      <c r="BR125" t="str">
        <f>IF(ISNUMBER(VLOOKUP(A125,'M for Moray - Buckie oawut'!A:E,3,FALSE)), VLOOKUP(A125,'M for Moray - Buckie oawut'!A:E,3,FALSE), VLOOKUP(A125,'M for Moray - Buckie oawut'!A:E,2,FALSE))</f>
        <v xml:space="preserve"> N/A</v>
      </c>
      <c r="BS125" t="str">
        <f>IF(ISNUMBER(VLOOKUP(A125,'M for Moray - Forres oawut'!A:E,3,FALSE)), VLOOKUP(A125,'M for Moray - Forres oawut'!A:E,3,FALSE), VLOOKUP(A125,'M for Moray - Forres oawut'!A:E,2,FALSE))</f>
        <v xml:space="preserve"> N/A</v>
      </c>
      <c r="BT125" t="str">
        <f>IF(ISNUMBER(VLOOKUP(A125,'M for Moray - Keith oawut'!A:E,3,FALSE)), VLOOKUP(A125,'M for Moray - Keith oawut'!A:E,3,FALSE), VLOOKUP(A125,'M for Moray - Keith oawut'!A:E,2,FALSE))</f>
        <v xml:space="preserve"> N/A</v>
      </c>
      <c r="BU125" t="str">
        <f>IF(ISNUMBER(VLOOKUP(A125,'M for Moray - Speyside oawut'!A:E,3,FALSE)), VLOOKUP(A125,'M for Moray - Speyside oawut'!A:E,3,FALSE), VLOOKUP(A125,'M for Moray - Speyside oawut'!A:E,2,FALSE))</f>
        <v xml:space="preserve"> N/A</v>
      </c>
      <c r="BV125" t="str">
        <f>IF(ISNUMBER(VLOOKUP(A125,'M for Moray - Elgin oawut'!A:E,3,FALSE)), VLOOKUP(A125,'M for Moray - Elgin oawut'!A:E,3,FALSE), VLOOKUP(A125,'M for Moray - Elgin oawut'!A:E,2,FALSE))</f>
        <v xml:space="preserve"> N/A</v>
      </c>
      <c r="BW125">
        <f>IF(ISNUMBER(VLOOKUP(A125,'Banffshire Partnership oawut'!A:E,3,FALSE)), VLOOKUP(A125,'Banffshire Partnership oawut'!A:E,3,FALSE), VLOOKUP(A125,'Banffshire Partnership oawut'!A:E,2,FALSE))</f>
        <v>29.6</v>
      </c>
      <c r="BZ125">
        <f>IF(ISNUMBER(VLOOKUP(A125,'Huntly A2B service ot'!A:E,3,FALSE)), VLOOKUP(A125,'Huntly A2B service ot'!A:E,3,FALSE), VLOOKUP(A125,'Huntly A2B service ot'!A:E,2,FALSE))</f>
        <v>0</v>
      </c>
      <c r="CA125">
        <f>IF(ISNUMBER(VLOOKUP(A125,'M for Moray - Buckie ot'!A:E,3,FALSE)), VLOOKUP(A125,'M for Moray - Buckie ot'!A:E,3,FALSE), VLOOKUP(A125,'M for Moray - Buckie ot'!A:E,2,FALSE))</f>
        <v>0</v>
      </c>
      <c r="CB125">
        <f>IF(ISNUMBER(VLOOKUP(A125,'M for Moray - Forres ot'!A:E,3,FALSE)), VLOOKUP(A125,'M for Moray - Forres ot'!A:E,3,FALSE), VLOOKUP(A125,'M for Moray - Forres ot'!A:E,2,FALSE))</f>
        <v>0</v>
      </c>
      <c r="CC125">
        <f>IF(ISNUMBER(VLOOKUP(A125,'M for Moray - Keith ot'!A:E,3,FALSE)), VLOOKUP(A125,'M for Moray - Keith ot'!A:E,3,FALSE), VLOOKUP(A125,'M for Moray - Keith ot'!A:E,2,FALSE))</f>
        <v>0</v>
      </c>
      <c r="CD125">
        <f>IF(ISNUMBER(VLOOKUP(A125,'M for Moray - Speyside ot'!A:E,3,FALSE)), VLOOKUP(A125,'M for Moray - Speyside ot'!A:E,3,FALSE), VLOOKUP(A125,'M for Moray - Speyside ot'!A:E,2,FALSE))</f>
        <v>0</v>
      </c>
      <c r="CE125">
        <f>IF(ISNUMBER(VLOOKUP(A125,'M for Moray - Elgin ot'!A:E,3,FALSE)), VLOOKUP(A125,'M for Moray - Elgin ot'!A:E,3,FALSE), VLOOKUP(A125,'M for Moray - Elgin ot'!A:E,2,FALSE))</f>
        <v>0</v>
      </c>
      <c r="CF125">
        <f>IF(ISNUMBER(VLOOKUP(A125,'Banffshire Partnership ot'!A:E,3,FALSE)), VLOOKUP(A125,'Banffshire Partnership ot'!A:E,3,FALSE), VLOOKUP(A125,'Banffshire Partnership ot'!A:E,2,FALSE))</f>
        <v>0</v>
      </c>
    </row>
    <row r="126" spans="1:84">
      <c r="A126" t="s">
        <v>384</v>
      </c>
      <c r="B126" t="str">
        <f t="shared" si="67"/>
        <v>Banffshire Partnership</v>
      </c>
      <c r="C126">
        <f t="shared" si="68"/>
        <v>4.54</v>
      </c>
      <c r="D126">
        <f t="shared" si="69"/>
        <v>76</v>
      </c>
      <c r="E126">
        <f t="shared" si="70"/>
        <v>0</v>
      </c>
      <c r="F126">
        <f t="shared" si="71"/>
        <v>31.1</v>
      </c>
      <c r="G126" s="18">
        <f t="shared" si="72"/>
        <v>0</v>
      </c>
      <c r="H126">
        <f t="shared" si="51"/>
        <v>0</v>
      </c>
      <c r="I126">
        <v>11.2</v>
      </c>
      <c r="J126">
        <f t="shared" si="52"/>
        <v>22.56</v>
      </c>
      <c r="K126">
        <f t="shared" si="53"/>
        <v>80.540000000000006</v>
      </c>
      <c r="L126">
        <f t="shared" si="54"/>
        <v>0</v>
      </c>
      <c r="M126">
        <f t="shared" si="55"/>
        <v>0</v>
      </c>
      <c r="N126">
        <f t="shared" si="56"/>
        <v>0</v>
      </c>
      <c r="O126">
        <f t="shared" si="57"/>
        <v>0</v>
      </c>
      <c r="P126">
        <f t="shared" si="58"/>
        <v>0</v>
      </c>
      <c r="Q126">
        <f t="shared" si="59"/>
        <v>0</v>
      </c>
      <c r="S126">
        <f t="shared" si="60"/>
        <v>1000</v>
      </c>
      <c r="T126">
        <f t="shared" si="61"/>
        <v>1006.15</v>
      </c>
      <c r="U126">
        <f t="shared" si="62"/>
        <v>1006.15</v>
      </c>
      <c r="V126">
        <f t="shared" si="63"/>
        <v>1006.15</v>
      </c>
      <c r="W126">
        <f t="shared" si="64"/>
        <v>1006.15</v>
      </c>
      <c r="X126">
        <f t="shared" si="65"/>
        <v>1006.15</v>
      </c>
      <c r="Y126">
        <f t="shared" si="66"/>
        <v>80.540000000000006</v>
      </c>
      <c r="AA126">
        <v>0</v>
      </c>
      <c r="AB126">
        <f t="shared" si="73"/>
        <v>6.1499999999999995</v>
      </c>
      <c r="AC126">
        <f t="shared" si="74"/>
        <v>6.1499999999999995</v>
      </c>
      <c r="AD126">
        <f t="shared" si="75"/>
        <v>6.1499999999999995</v>
      </c>
      <c r="AE126">
        <f t="shared" si="76"/>
        <v>6.1499999999999995</v>
      </c>
      <c r="AF126">
        <f t="shared" si="77"/>
        <v>6.1499999999999995</v>
      </c>
      <c r="AG126">
        <f t="shared" si="78"/>
        <v>4.54</v>
      </c>
      <c r="AJ126" t="str">
        <f>IF(ISNUMBER(VLOOKUP(A126,'Huntly A2B service oaout'!A:E,5,FALSE)), VLOOKUP(A126,'Huntly A2B service oaout'!A:E,5,FALSE), VLOOKUP(A126,'Huntly A2B service oaout'!A:E,2,FALSE))</f>
        <v xml:space="preserve"> N/A</v>
      </c>
      <c r="AK126" t="str">
        <f>IF(ISNUMBER(VLOOKUP(A126,'M for Moray - Buckie oaout'!A:E,5,FALSE)), VLOOKUP(A126,'M for Moray - Buckie oaout'!A:E,5,FALSE), VLOOKUP(A126,'M for Moray - Buckie oaout'!A:E,2,FALSE))</f>
        <v xml:space="preserve"> N/A</v>
      </c>
      <c r="AL126" t="str">
        <f>IF(ISNUMBER(VLOOKUP(A126,'M for Moray - Forres oaout'!A:E,5,FALSE)), VLOOKUP(A126,'M for Moray - Forres oaout'!A:E,5,FALSE), VLOOKUP(A126,'M for Moray - Forres oaout'!A:E,2,FALSE))</f>
        <v xml:space="preserve"> N/A</v>
      </c>
      <c r="AM126" t="str">
        <f>IF(ISNUMBER(VLOOKUP(A126,'M for Moray - Keith oaout'!A:E,5,FALSE)), VLOOKUP(A126,'M for Moray - Keith oaout'!A:E,5,FALSE), VLOOKUP(A126,'M for Moray - Keith oaout'!A:E,2,FALSE))</f>
        <v xml:space="preserve"> N/A</v>
      </c>
      <c r="AN126" t="str">
        <f>IF(ISNUMBER(VLOOKUP(A126,'M for Moray - Speyside oaout'!A:E,5,FALSE)), VLOOKUP(A126,'M for Moray - Speyside oaout'!A:E,5,FALSE), VLOOKUP(A126,'M for Moray - Speyside oaout'!A:E,2,FALSE))</f>
        <v xml:space="preserve"> N/A</v>
      </c>
      <c r="AO126" t="str">
        <f>IF(ISNUMBER(VLOOKUP(A126,'M for Moray - Elgin oaout'!A:E,5,FALSE)), VLOOKUP(A126,'M for Moray - Elgin oaout'!A:E,5,FALSE), VLOOKUP(A126,'M for Moray - Elgin oaout'!A:E,2,FALSE))</f>
        <v xml:space="preserve"> N/A</v>
      </c>
      <c r="AP126" t="str">
        <f>IF(ISNUMBER(VLOOKUP(A126,'Banffshire Partnership oaout'!A:E,5,FALSE)), VLOOKUP(A126,'Banffshire Partnership oaout'!A:E,5,FALSE), VLOOKUP(A126,'Banffshire Partnership oaout'!A:E,2,FALSE))</f>
        <v xml:space="preserve"> N/A</v>
      </c>
      <c r="AR126">
        <f>IF(ISNUMBER(VLOOKUP(A126,'Huntly A2B service oawut'!A:E,5,FALSE)), VLOOKUP(A126,'Huntly A2B service oawut'!A:E,5,FALSE), 1000)</f>
        <v>1000</v>
      </c>
      <c r="AS126">
        <f>IF(ISNUMBER(VLOOKUP(A126,'M for Moray - Buckie oawut'!A:E,5,FALSE)), VLOOKUP(A126,'M for Moray - Buckie oawut'!A:E,5,FALSE), 1000)</f>
        <v>1000</v>
      </c>
      <c r="AT126">
        <f>IF(ISNUMBER(VLOOKUP(A126,'M for Moray - Forres oawut'!A:E,5,FALSE)), VLOOKUP(A126,'M for Moray - Forres oawut'!A:E,5,FALSE), 1000)</f>
        <v>1000</v>
      </c>
      <c r="AU126">
        <f>IF(ISNUMBER(VLOOKUP(A126,'M for Moray - Keith oawut'!A:E,5,FALSE)), VLOOKUP(A126,'M for Moray - Keith oawut'!A:E,5,FALSE), 1000)</f>
        <v>1000</v>
      </c>
      <c r="AV126">
        <f>IF(ISNUMBER(VLOOKUP(A126,'M for Moray - Speyside oawut'!A:E,5,FALSE)), VLOOKUP(A126,'M for Moray - Speyside oawut'!A:E,5,FALSE), 1000)</f>
        <v>1000</v>
      </c>
      <c r="AW126">
        <f>IF(ISNUMBER(VLOOKUP(A126,'M for Moray - Elgin oawut'!A:E,5,FALSE)), VLOOKUP(A126,'M for Moray - Elgin oawut'!A:E,5,FALSE), 1000)</f>
        <v>1000</v>
      </c>
      <c r="AX126">
        <f>IF(ISNUMBER(VLOOKUP(A126,'Banffshire Partnership oawut'!A:E,5,FALSE)), VLOOKUP(A126,'Banffshire Partnership oawut'!A:E,5,FALSE), 1000)</f>
        <v>76</v>
      </c>
      <c r="AZ126">
        <f>IF(ISNUMBER(VLOOKUP(A126,'Huntly A2B service ot'!A:E,4,FALSE)), VLOOKUP(A126,'Huntly A2B service ot'!A:E,4,FALSE), 0)</f>
        <v>0</v>
      </c>
      <c r="BA126">
        <f>IF(ISNUMBER(VLOOKUP(A126,'M for Moray - Buckie ot'!A:E,4,FALSE)), VLOOKUP(A126,'M for Moray - Buckie ot'!A:E,4,FALSE), 0)</f>
        <v>0</v>
      </c>
      <c r="BB126">
        <f>IF(ISNUMBER(VLOOKUP(A126,'M for Moray - Forres ot'!A:E,4,FALSE)), VLOOKUP(A126,'M for Moray - Forres ot'!A:E,4,FALSE), 0)</f>
        <v>0</v>
      </c>
      <c r="BC126">
        <f>IF(ISNUMBER(VLOOKUP(A126,'M for Moray - Keith ot'!A:E,4,FALSE)), VLOOKUP(A126,'M for Moray - Keith ot'!A:E,4,FALSE), 0)</f>
        <v>0</v>
      </c>
      <c r="BD126">
        <f>IF(ISNUMBER(VLOOKUP(A126,'M for Moray - Speyside ot'!A:E,4,FALSE)), VLOOKUP(A126,'M for Moray - Speyside ot'!A:E,4,FALSE), 0)</f>
        <v>0</v>
      </c>
      <c r="BE126">
        <f>IF(ISNUMBER(VLOOKUP(A126,'M for Moray - Elgin ot'!A:E,4,FALSE)), VLOOKUP(A126,'M for Moray - Elgin ot'!A:E,4,FALSE), 0)</f>
        <v>0</v>
      </c>
      <c r="BF126">
        <f>IF(ISNUMBER(VLOOKUP(A126,'Banffshire Partnership ot'!A:E,4,FALSE)), VLOOKUP(A126,'Banffshire Partnership ot'!A:E,4,FALSE), 0)</f>
        <v>0</v>
      </c>
      <c r="BI126" t="str">
        <f>IF(ISNUMBER(VLOOKUP(A126,'Huntly A2B service oaout'!A:E,3,FALSE)), VLOOKUP(A126,'Huntly A2B service oaout'!A:E,3,FALSE), VLOOKUP(A126,'Huntly A2B service oaout'!A:E,2,FALSE))</f>
        <v xml:space="preserve"> N/A</v>
      </c>
      <c r="BJ126" t="str">
        <f>IF(ISNUMBER(VLOOKUP(A126,'M for Moray - Buckie oaout'!A:E,3,FALSE)), VLOOKUP(A126,'M for Moray - Buckie oaout'!A:E,3,FALSE), VLOOKUP(A126,'M for Moray - Buckie oaout'!A:E,2,FALSE))</f>
        <v xml:space="preserve"> N/A</v>
      </c>
      <c r="BK126" t="str">
        <f>IF(ISNUMBER(VLOOKUP(A126,'M for Moray - Forres oaout'!A:E,3,FALSE)), VLOOKUP(A126,'M for Moray - Forres oaout'!A:E,3,FALSE), VLOOKUP(A126,'M for Moray - Forres oaout'!A:E,2,FALSE))</f>
        <v xml:space="preserve"> N/A</v>
      </c>
      <c r="BL126" t="str">
        <f>IF(ISNUMBER(VLOOKUP(A126,'M for Moray - Keith oaout'!A:E,3,FALSE)), VLOOKUP(A126,'M for Moray - Keith oaout'!A:E,3,FALSE), VLOOKUP(A126,'M for Moray - Keith oaout'!A:E,2,FALSE))</f>
        <v xml:space="preserve"> N/A</v>
      </c>
      <c r="BM126" t="str">
        <f>IF(ISNUMBER(VLOOKUP(A126,'M for Moray - Speyside oaout'!A:E,3,FALSE)), VLOOKUP(A126,'M for Moray - Speyside oaout'!A:E,3,FALSE), VLOOKUP(A126,'M for Moray - Speyside oaout'!A:E,2,FALSE))</f>
        <v xml:space="preserve"> N/A</v>
      </c>
      <c r="BN126" t="str">
        <f>IF(ISNUMBER(VLOOKUP(A126,'M for Moray - Elgin oaout'!A:E,3,FALSE)), VLOOKUP(A126,'M for Moray - Elgin oaout'!A:E,3,FALSE), VLOOKUP(A126,'M for Moray - Elgin oaout'!A:E,2,FALSE))</f>
        <v xml:space="preserve"> N/A</v>
      </c>
      <c r="BO126" t="str">
        <f>IF(ISNUMBER(VLOOKUP(A126,'Banffshire Partnership oaout'!A:E,3,FALSE)), VLOOKUP(A126,'Banffshire Partnership oaout'!A:E,3,FALSE), VLOOKUP(A126,'Banffshire Partnership oaout'!A:E,2,FALSE))</f>
        <v xml:space="preserve"> N/A</v>
      </c>
      <c r="BQ126" t="str">
        <f>IF(ISNUMBER(VLOOKUP(A126,'Huntly A2B service oawut'!A:E,3,FALSE)), VLOOKUP(A126,'Huntly A2B service oawut'!A:E,3,FALSE), VLOOKUP(A126,'Huntly A2B service oawut'!A:E,2,FALSE))</f>
        <v xml:space="preserve"> N/A</v>
      </c>
      <c r="BR126" t="str">
        <f>IF(ISNUMBER(VLOOKUP(A126,'M for Moray - Buckie oawut'!A:E,3,FALSE)), VLOOKUP(A126,'M for Moray - Buckie oawut'!A:E,3,FALSE), VLOOKUP(A126,'M for Moray - Buckie oawut'!A:E,2,FALSE))</f>
        <v xml:space="preserve"> N/A</v>
      </c>
      <c r="BS126" t="str">
        <f>IF(ISNUMBER(VLOOKUP(A126,'M for Moray - Forres oawut'!A:E,3,FALSE)), VLOOKUP(A126,'M for Moray - Forres oawut'!A:E,3,FALSE), VLOOKUP(A126,'M for Moray - Forres oawut'!A:E,2,FALSE))</f>
        <v xml:space="preserve"> N/A</v>
      </c>
      <c r="BT126" t="str">
        <f>IF(ISNUMBER(VLOOKUP(A126,'M for Moray - Keith oawut'!A:E,3,FALSE)), VLOOKUP(A126,'M for Moray - Keith oawut'!A:E,3,FALSE), VLOOKUP(A126,'M for Moray - Keith oawut'!A:E,2,FALSE))</f>
        <v xml:space="preserve"> N/A</v>
      </c>
      <c r="BU126" t="str">
        <f>IF(ISNUMBER(VLOOKUP(A126,'M for Moray - Speyside oawut'!A:E,3,FALSE)), VLOOKUP(A126,'M for Moray - Speyside oawut'!A:E,3,FALSE), VLOOKUP(A126,'M for Moray - Speyside oawut'!A:E,2,FALSE))</f>
        <v xml:space="preserve"> N/A</v>
      </c>
      <c r="BV126" t="str">
        <f>IF(ISNUMBER(VLOOKUP(A126,'M for Moray - Elgin oawut'!A:E,3,FALSE)), VLOOKUP(A126,'M for Moray - Elgin oawut'!A:E,3,FALSE), VLOOKUP(A126,'M for Moray - Elgin oawut'!A:E,2,FALSE))</f>
        <v xml:space="preserve"> N/A</v>
      </c>
      <c r="BW126">
        <f>IF(ISNUMBER(VLOOKUP(A126,'Banffshire Partnership oawut'!A:E,3,FALSE)), VLOOKUP(A126,'Banffshire Partnership oawut'!A:E,3,FALSE), VLOOKUP(A126,'Banffshire Partnership oawut'!A:E,2,FALSE))</f>
        <v>31.1</v>
      </c>
      <c r="BZ126">
        <f>IF(ISNUMBER(VLOOKUP(A126,'Huntly A2B service ot'!A:E,3,FALSE)), VLOOKUP(A126,'Huntly A2B service ot'!A:E,3,FALSE), VLOOKUP(A126,'Huntly A2B service ot'!A:E,2,FALSE))</f>
        <v>0</v>
      </c>
      <c r="CA126">
        <f>IF(ISNUMBER(VLOOKUP(A126,'M for Moray - Buckie ot'!A:E,3,FALSE)), VLOOKUP(A126,'M for Moray - Buckie ot'!A:E,3,FALSE), VLOOKUP(A126,'M for Moray - Buckie ot'!A:E,2,FALSE))</f>
        <v>0</v>
      </c>
      <c r="CB126">
        <f>IF(ISNUMBER(VLOOKUP(A126,'M for Moray - Forres ot'!A:E,3,FALSE)), VLOOKUP(A126,'M for Moray - Forres ot'!A:E,3,FALSE), VLOOKUP(A126,'M for Moray - Forres ot'!A:E,2,FALSE))</f>
        <v>0</v>
      </c>
      <c r="CC126">
        <f>IF(ISNUMBER(VLOOKUP(A126,'M for Moray - Keith ot'!A:E,3,FALSE)), VLOOKUP(A126,'M for Moray - Keith ot'!A:E,3,FALSE), VLOOKUP(A126,'M for Moray - Keith ot'!A:E,2,FALSE))</f>
        <v>0</v>
      </c>
      <c r="CD126">
        <f>IF(ISNUMBER(VLOOKUP(A126,'M for Moray - Speyside ot'!A:E,3,FALSE)), VLOOKUP(A126,'M for Moray - Speyside ot'!A:E,3,FALSE), VLOOKUP(A126,'M for Moray - Speyside ot'!A:E,2,FALSE))</f>
        <v>0</v>
      </c>
      <c r="CE126">
        <f>IF(ISNUMBER(VLOOKUP(A126,'M for Moray - Elgin ot'!A:E,3,FALSE)), VLOOKUP(A126,'M for Moray - Elgin ot'!A:E,3,FALSE), VLOOKUP(A126,'M for Moray - Elgin ot'!A:E,2,FALSE))</f>
        <v>0</v>
      </c>
      <c r="CF126">
        <f>IF(ISNUMBER(VLOOKUP(A126,'Banffshire Partnership ot'!A:E,3,FALSE)), VLOOKUP(A126,'Banffshire Partnership ot'!A:E,3,FALSE), VLOOKUP(A126,'Banffshire Partnership ot'!A:E,2,FALSE))</f>
        <v>0</v>
      </c>
    </row>
    <row r="127" spans="1:84">
      <c r="A127" t="s">
        <v>385</v>
      </c>
      <c r="B127" t="str">
        <f t="shared" si="67"/>
        <v>Banffshire Partnership</v>
      </c>
      <c r="C127">
        <f t="shared" si="68"/>
        <v>4.5999999999999996</v>
      </c>
      <c r="D127">
        <f t="shared" si="69"/>
        <v>74.5</v>
      </c>
      <c r="E127">
        <f t="shared" si="70"/>
        <v>0</v>
      </c>
      <c r="F127">
        <f t="shared" si="71"/>
        <v>31</v>
      </c>
      <c r="G127" s="18">
        <f t="shared" si="72"/>
        <v>0</v>
      </c>
      <c r="H127">
        <f t="shared" si="51"/>
        <v>0</v>
      </c>
      <c r="I127">
        <v>11.5</v>
      </c>
      <c r="J127">
        <f t="shared" si="52"/>
        <v>23.099999999999998</v>
      </c>
      <c r="K127">
        <f t="shared" si="53"/>
        <v>79.099999999999994</v>
      </c>
      <c r="L127">
        <f t="shared" si="54"/>
        <v>0</v>
      </c>
      <c r="M127">
        <f t="shared" si="55"/>
        <v>0</v>
      </c>
      <c r="N127">
        <f t="shared" si="56"/>
        <v>0</v>
      </c>
      <c r="O127">
        <f t="shared" si="57"/>
        <v>0</v>
      </c>
      <c r="P127">
        <f t="shared" si="58"/>
        <v>0</v>
      </c>
      <c r="Q127">
        <f t="shared" si="59"/>
        <v>0</v>
      </c>
      <c r="S127">
        <f t="shared" si="60"/>
        <v>1000</v>
      </c>
      <c r="T127">
        <f t="shared" si="61"/>
        <v>1006.3</v>
      </c>
      <c r="U127">
        <f t="shared" si="62"/>
        <v>1006.3</v>
      </c>
      <c r="V127">
        <f t="shared" si="63"/>
        <v>1006.3</v>
      </c>
      <c r="W127">
        <f t="shared" si="64"/>
        <v>1006.3</v>
      </c>
      <c r="X127">
        <f t="shared" si="65"/>
        <v>1006.3</v>
      </c>
      <c r="Y127">
        <f t="shared" si="66"/>
        <v>79.099999999999994</v>
      </c>
      <c r="AA127">
        <v>0</v>
      </c>
      <c r="AB127">
        <f t="shared" si="73"/>
        <v>6.3</v>
      </c>
      <c r="AC127">
        <f t="shared" si="74"/>
        <v>6.3</v>
      </c>
      <c r="AD127">
        <f t="shared" si="75"/>
        <v>6.3</v>
      </c>
      <c r="AE127">
        <f t="shared" si="76"/>
        <v>6.3</v>
      </c>
      <c r="AF127">
        <f t="shared" si="77"/>
        <v>6.3</v>
      </c>
      <c r="AG127">
        <f t="shared" si="78"/>
        <v>4.5999999999999996</v>
      </c>
      <c r="AJ127" t="str">
        <f>IF(ISNUMBER(VLOOKUP(A127,'Huntly A2B service oaout'!A:E,5,FALSE)), VLOOKUP(A127,'Huntly A2B service oaout'!A:E,5,FALSE), VLOOKUP(A127,'Huntly A2B service oaout'!A:E,2,FALSE))</f>
        <v xml:space="preserve"> N/A</v>
      </c>
      <c r="AK127" t="str">
        <f>IF(ISNUMBER(VLOOKUP(A127,'M for Moray - Buckie oaout'!A:E,5,FALSE)), VLOOKUP(A127,'M for Moray - Buckie oaout'!A:E,5,FALSE), VLOOKUP(A127,'M for Moray - Buckie oaout'!A:E,2,FALSE))</f>
        <v xml:space="preserve"> N/A</v>
      </c>
      <c r="AL127" t="str">
        <f>IF(ISNUMBER(VLOOKUP(A127,'M for Moray - Forres oaout'!A:E,5,FALSE)), VLOOKUP(A127,'M for Moray - Forres oaout'!A:E,5,FALSE), VLOOKUP(A127,'M for Moray - Forres oaout'!A:E,2,FALSE))</f>
        <v xml:space="preserve"> N/A</v>
      </c>
      <c r="AM127" t="str">
        <f>IF(ISNUMBER(VLOOKUP(A127,'M for Moray - Keith oaout'!A:E,5,FALSE)), VLOOKUP(A127,'M for Moray - Keith oaout'!A:E,5,FALSE), VLOOKUP(A127,'M for Moray - Keith oaout'!A:E,2,FALSE))</f>
        <v xml:space="preserve"> N/A</v>
      </c>
      <c r="AN127" t="str">
        <f>IF(ISNUMBER(VLOOKUP(A127,'M for Moray - Speyside oaout'!A:E,5,FALSE)), VLOOKUP(A127,'M for Moray - Speyside oaout'!A:E,5,FALSE), VLOOKUP(A127,'M for Moray - Speyside oaout'!A:E,2,FALSE))</f>
        <v xml:space="preserve"> N/A</v>
      </c>
      <c r="AO127" t="str">
        <f>IF(ISNUMBER(VLOOKUP(A127,'M for Moray - Elgin oaout'!A:E,5,FALSE)), VLOOKUP(A127,'M for Moray - Elgin oaout'!A:E,5,FALSE), VLOOKUP(A127,'M for Moray - Elgin oaout'!A:E,2,FALSE))</f>
        <v xml:space="preserve"> N/A</v>
      </c>
      <c r="AP127" t="str">
        <f>IF(ISNUMBER(VLOOKUP(A127,'Banffshire Partnership oaout'!A:E,5,FALSE)), VLOOKUP(A127,'Banffshire Partnership oaout'!A:E,5,FALSE), VLOOKUP(A127,'Banffshire Partnership oaout'!A:E,2,FALSE))</f>
        <v xml:space="preserve"> N/A</v>
      </c>
      <c r="AR127">
        <f>IF(ISNUMBER(VLOOKUP(A127,'Huntly A2B service oawut'!A:E,5,FALSE)), VLOOKUP(A127,'Huntly A2B service oawut'!A:E,5,FALSE), 1000)</f>
        <v>1000</v>
      </c>
      <c r="AS127">
        <f>IF(ISNUMBER(VLOOKUP(A127,'M for Moray - Buckie oawut'!A:E,5,FALSE)), VLOOKUP(A127,'M for Moray - Buckie oawut'!A:E,5,FALSE), 1000)</f>
        <v>1000</v>
      </c>
      <c r="AT127">
        <f>IF(ISNUMBER(VLOOKUP(A127,'M for Moray - Forres oawut'!A:E,5,FALSE)), VLOOKUP(A127,'M for Moray - Forres oawut'!A:E,5,FALSE), 1000)</f>
        <v>1000</v>
      </c>
      <c r="AU127">
        <f>IF(ISNUMBER(VLOOKUP(A127,'M for Moray - Keith oawut'!A:E,5,FALSE)), VLOOKUP(A127,'M for Moray - Keith oawut'!A:E,5,FALSE), 1000)</f>
        <v>1000</v>
      </c>
      <c r="AV127">
        <f>IF(ISNUMBER(VLOOKUP(A127,'M for Moray - Speyside oawut'!A:E,5,FALSE)), VLOOKUP(A127,'M for Moray - Speyside oawut'!A:E,5,FALSE), 1000)</f>
        <v>1000</v>
      </c>
      <c r="AW127">
        <f>IF(ISNUMBER(VLOOKUP(A127,'M for Moray - Elgin oawut'!A:E,5,FALSE)), VLOOKUP(A127,'M for Moray - Elgin oawut'!A:E,5,FALSE), 1000)</f>
        <v>1000</v>
      </c>
      <c r="AX127">
        <f>IF(ISNUMBER(VLOOKUP(A127,'Banffshire Partnership oawut'!A:E,5,FALSE)), VLOOKUP(A127,'Banffshire Partnership oawut'!A:E,5,FALSE), 1000)</f>
        <v>74.5</v>
      </c>
      <c r="AZ127">
        <f>IF(ISNUMBER(VLOOKUP(A127,'Huntly A2B service ot'!A:E,4,FALSE)), VLOOKUP(A127,'Huntly A2B service ot'!A:E,4,FALSE), 0)</f>
        <v>0</v>
      </c>
      <c r="BA127">
        <f>IF(ISNUMBER(VLOOKUP(A127,'M for Moray - Buckie ot'!A:E,4,FALSE)), VLOOKUP(A127,'M for Moray - Buckie ot'!A:E,4,FALSE), 0)</f>
        <v>0</v>
      </c>
      <c r="BB127">
        <f>IF(ISNUMBER(VLOOKUP(A127,'M for Moray - Forres ot'!A:E,4,FALSE)), VLOOKUP(A127,'M for Moray - Forres ot'!A:E,4,FALSE), 0)</f>
        <v>0</v>
      </c>
      <c r="BC127">
        <f>IF(ISNUMBER(VLOOKUP(A127,'M for Moray - Keith ot'!A:E,4,FALSE)), VLOOKUP(A127,'M for Moray - Keith ot'!A:E,4,FALSE), 0)</f>
        <v>0</v>
      </c>
      <c r="BD127">
        <f>IF(ISNUMBER(VLOOKUP(A127,'M for Moray - Speyside ot'!A:E,4,FALSE)), VLOOKUP(A127,'M for Moray - Speyside ot'!A:E,4,FALSE), 0)</f>
        <v>0</v>
      </c>
      <c r="BE127">
        <f>IF(ISNUMBER(VLOOKUP(A127,'M for Moray - Elgin ot'!A:E,4,FALSE)), VLOOKUP(A127,'M for Moray - Elgin ot'!A:E,4,FALSE), 0)</f>
        <v>0</v>
      </c>
      <c r="BF127">
        <f>IF(ISNUMBER(VLOOKUP(A127,'Banffshire Partnership ot'!A:E,4,FALSE)), VLOOKUP(A127,'Banffshire Partnership ot'!A:E,4,FALSE), 0)</f>
        <v>0</v>
      </c>
      <c r="BI127" t="str">
        <f>IF(ISNUMBER(VLOOKUP(A127,'Huntly A2B service oaout'!A:E,3,FALSE)), VLOOKUP(A127,'Huntly A2B service oaout'!A:E,3,FALSE), VLOOKUP(A127,'Huntly A2B service oaout'!A:E,2,FALSE))</f>
        <v xml:space="preserve"> N/A</v>
      </c>
      <c r="BJ127" t="str">
        <f>IF(ISNUMBER(VLOOKUP(A127,'M for Moray - Buckie oaout'!A:E,3,FALSE)), VLOOKUP(A127,'M for Moray - Buckie oaout'!A:E,3,FALSE), VLOOKUP(A127,'M for Moray - Buckie oaout'!A:E,2,FALSE))</f>
        <v xml:space="preserve"> N/A</v>
      </c>
      <c r="BK127" t="str">
        <f>IF(ISNUMBER(VLOOKUP(A127,'M for Moray - Forres oaout'!A:E,3,FALSE)), VLOOKUP(A127,'M for Moray - Forres oaout'!A:E,3,FALSE), VLOOKUP(A127,'M for Moray - Forres oaout'!A:E,2,FALSE))</f>
        <v xml:space="preserve"> N/A</v>
      </c>
      <c r="BL127" t="str">
        <f>IF(ISNUMBER(VLOOKUP(A127,'M for Moray - Keith oaout'!A:E,3,FALSE)), VLOOKUP(A127,'M for Moray - Keith oaout'!A:E,3,FALSE), VLOOKUP(A127,'M for Moray - Keith oaout'!A:E,2,FALSE))</f>
        <v xml:space="preserve"> N/A</v>
      </c>
      <c r="BM127" t="str">
        <f>IF(ISNUMBER(VLOOKUP(A127,'M for Moray - Speyside oaout'!A:E,3,FALSE)), VLOOKUP(A127,'M for Moray - Speyside oaout'!A:E,3,FALSE), VLOOKUP(A127,'M for Moray - Speyside oaout'!A:E,2,FALSE))</f>
        <v xml:space="preserve"> N/A</v>
      </c>
      <c r="BN127" t="str">
        <f>IF(ISNUMBER(VLOOKUP(A127,'M for Moray - Elgin oaout'!A:E,3,FALSE)), VLOOKUP(A127,'M for Moray - Elgin oaout'!A:E,3,FALSE), VLOOKUP(A127,'M for Moray - Elgin oaout'!A:E,2,FALSE))</f>
        <v xml:space="preserve"> N/A</v>
      </c>
      <c r="BO127" t="str">
        <f>IF(ISNUMBER(VLOOKUP(A127,'Banffshire Partnership oaout'!A:E,3,FALSE)), VLOOKUP(A127,'Banffshire Partnership oaout'!A:E,3,FALSE), VLOOKUP(A127,'Banffshire Partnership oaout'!A:E,2,FALSE))</f>
        <v xml:space="preserve"> N/A</v>
      </c>
      <c r="BQ127" t="str">
        <f>IF(ISNUMBER(VLOOKUP(A127,'Huntly A2B service oawut'!A:E,3,FALSE)), VLOOKUP(A127,'Huntly A2B service oawut'!A:E,3,FALSE), VLOOKUP(A127,'Huntly A2B service oawut'!A:E,2,FALSE))</f>
        <v xml:space="preserve"> N/A</v>
      </c>
      <c r="BR127" t="str">
        <f>IF(ISNUMBER(VLOOKUP(A127,'M for Moray - Buckie oawut'!A:E,3,FALSE)), VLOOKUP(A127,'M for Moray - Buckie oawut'!A:E,3,FALSE), VLOOKUP(A127,'M for Moray - Buckie oawut'!A:E,2,FALSE))</f>
        <v xml:space="preserve"> N/A</v>
      </c>
      <c r="BS127" t="str">
        <f>IF(ISNUMBER(VLOOKUP(A127,'M for Moray - Forres oawut'!A:E,3,FALSE)), VLOOKUP(A127,'M for Moray - Forres oawut'!A:E,3,FALSE), VLOOKUP(A127,'M for Moray - Forres oawut'!A:E,2,FALSE))</f>
        <v xml:space="preserve"> N/A</v>
      </c>
      <c r="BT127" t="str">
        <f>IF(ISNUMBER(VLOOKUP(A127,'M for Moray - Keith oawut'!A:E,3,FALSE)), VLOOKUP(A127,'M for Moray - Keith oawut'!A:E,3,FALSE), VLOOKUP(A127,'M for Moray - Keith oawut'!A:E,2,FALSE))</f>
        <v xml:space="preserve"> N/A</v>
      </c>
      <c r="BU127" t="str">
        <f>IF(ISNUMBER(VLOOKUP(A127,'M for Moray - Speyside oawut'!A:E,3,FALSE)), VLOOKUP(A127,'M for Moray - Speyside oawut'!A:E,3,FALSE), VLOOKUP(A127,'M for Moray - Speyside oawut'!A:E,2,FALSE))</f>
        <v xml:space="preserve"> N/A</v>
      </c>
      <c r="BV127" t="str">
        <f>IF(ISNUMBER(VLOOKUP(A127,'M for Moray - Elgin oawut'!A:E,3,FALSE)), VLOOKUP(A127,'M for Moray - Elgin oawut'!A:E,3,FALSE), VLOOKUP(A127,'M for Moray - Elgin oawut'!A:E,2,FALSE))</f>
        <v xml:space="preserve"> N/A</v>
      </c>
      <c r="BW127">
        <f>IF(ISNUMBER(VLOOKUP(A127,'Banffshire Partnership oawut'!A:E,3,FALSE)), VLOOKUP(A127,'Banffshire Partnership oawut'!A:E,3,FALSE), VLOOKUP(A127,'Banffshire Partnership oawut'!A:E,2,FALSE))</f>
        <v>31</v>
      </c>
      <c r="BZ127">
        <f>IF(ISNUMBER(VLOOKUP(A127,'Huntly A2B service ot'!A:E,3,FALSE)), VLOOKUP(A127,'Huntly A2B service ot'!A:E,3,FALSE), VLOOKUP(A127,'Huntly A2B service ot'!A:E,2,FALSE))</f>
        <v>0</v>
      </c>
      <c r="CA127">
        <f>IF(ISNUMBER(VLOOKUP(A127,'M for Moray - Buckie ot'!A:E,3,FALSE)), VLOOKUP(A127,'M for Moray - Buckie ot'!A:E,3,FALSE), VLOOKUP(A127,'M for Moray - Buckie ot'!A:E,2,FALSE))</f>
        <v>0</v>
      </c>
      <c r="CB127">
        <f>IF(ISNUMBER(VLOOKUP(A127,'M for Moray - Forres ot'!A:E,3,FALSE)), VLOOKUP(A127,'M for Moray - Forres ot'!A:E,3,FALSE), VLOOKUP(A127,'M for Moray - Forres ot'!A:E,2,FALSE))</f>
        <v>0</v>
      </c>
      <c r="CC127">
        <f>IF(ISNUMBER(VLOOKUP(A127,'M for Moray - Keith ot'!A:E,3,FALSE)), VLOOKUP(A127,'M for Moray - Keith ot'!A:E,3,FALSE), VLOOKUP(A127,'M for Moray - Keith ot'!A:E,2,FALSE))</f>
        <v>0</v>
      </c>
      <c r="CD127">
        <f>IF(ISNUMBER(VLOOKUP(A127,'M for Moray - Speyside ot'!A:E,3,FALSE)), VLOOKUP(A127,'M for Moray - Speyside ot'!A:E,3,FALSE), VLOOKUP(A127,'M for Moray - Speyside ot'!A:E,2,FALSE))</f>
        <v>0</v>
      </c>
      <c r="CE127">
        <f>IF(ISNUMBER(VLOOKUP(A127,'M for Moray - Elgin ot'!A:E,3,FALSE)), VLOOKUP(A127,'M for Moray - Elgin ot'!A:E,3,FALSE), VLOOKUP(A127,'M for Moray - Elgin ot'!A:E,2,FALSE))</f>
        <v>0</v>
      </c>
      <c r="CF127">
        <f>IF(ISNUMBER(VLOOKUP(A127,'Banffshire Partnership ot'!A:E,3,FALSE)), VLOOKUP(A127,'Banffshire Partnership ot'!A:E,3,FALSE), VLOOKUP(A127,'Banffshire Partnership ot'!A:E,2,FALSE))</f>
        <v>0</v>
      </c>
    </row>
    <row r="128" spans="1:84">
      <c r="A128" t="s">
        <v>386</v>
      </c>
      <c r="B128" t="str">
        <f t="shared" si="67"/>
        <v>M for Moray - Forres service</v>
      </c>
      <c r="C128">
        <f t="shared" si="68"/>
        <v>6.3</v>
      </c>
      <c r="D128">
        <f t="shared" si="69"/>
        <v>5</v>
      </c>
      <c r="E128">
        <f t="shared" si="70"/>
        <v>4.5</v>
      </c>
      <c r="F128">
        <f t="shared" si="71"/>
        <v>4.2</v>
      </c>
      <c r="G128" s="18">
        <f t="shared" si="72"/>
        <v>0.5</v>
      </c>
      <c r="H128">
        <f t="shared" si="51"/>
        <v>8.4</v>
      </c>
      <c r="I128">
        <v>11.5</v>
      </c>
      <c r="J128">
        <f t="shared" si="52"/>
        <v>23.099999999999998</v>
      </c>
      <c r="K128">
        <f t="shared" si="53"/>
        <v>15.8</v>
      </c>
      <c r="L128">
        <f t="shared" si="54"/>
        <v>1</v>
      </c>
      <c r="M128">
        <f t="shared" si="55"/>
        <v>1</v>
      </c>
      <c r="N128">
        <f t="shared" si="56"/>
        <v>7.2999999999999972</v>
      </c>
      <c r="O128">
        <f t="shared" si="57"/>
        <v>7.2999999999999972</v>
      </c>
      <c r="P128">
        <f t="shared" si="58"/>
        <v>9.5</v>
      </c>
      <c r="Q128">
        <f t="shared" si="59"/>
        <v>9.5</v>
      </c>
      <c r="S128">
        <f t="shared" si="60"/>
        <v>46.5</v>
      </c>
      <c r="T128">
        <f t="shared" si="61"/>
        <v>39.799999999999997</v>
      </c>
      <c r="U128">
        <f t="shared" si="62"/>
        <v>15.8</v>
      </c>
      <c r="V128">
        <f t="shared" si="63"/>
        <v>39.799999999999997</v>
      </c>
      <c r="W128">
        <f t="shared" si="64"/>
        <v>27.8</v>
      </c>
      <c r="X128">
        <f t="shared" si="65"/>
        <v>17.8</v>
      </c>
      <c r="Y128">
        <f t="shared" si="66"/>
        <v>79.099999999999994</v>
      </c>
      <c r="AA128">
        <v>0</v>
      </c>
      <c r="AB128">
        <f t="shared" si="73"/>
        <v>6.3</v>
      </c>
      <c r="AC128">
        <f t="shared" si="74"/>
        <v>6.3</v>
      </c>
      <c r="AD128">
        <f t="shared" si="75"/>
        <v>6.3</v>
      </c>
      <c r="AE128">
        <f t="shared" si="76"/>
        <v>6.3</v>
      </c>
      <c r="AF128">
        <f t="shared" si="77"/>
        <v>6.3</v>
      </c>
      <c r="AG128">
        <f t="shared" si="78"/>
        <v>4.5999999999999996</v>
      </c>
      <c r="AJ128">
        <f>IF(ISNUMBER(VLOOKUP(A128,'Huntly A2B service oaout'!A:E,5,FALSE)), VLOOKUP(A128,'Huntly A2B service oaout'!A:E,5,FALSE), VLOOKUP(A128,'Huntly A2B service oaout'!A:E,2,FALSE))</f>
        <v>42</v>
      </c>
      <c r="AK128">
        <f>IF(ISNUMBER(VLOOKUP(A128,'M for Moray - Buckie oaout'!A:E,5,FALSE)), VLOOKUP(A128,'M for Moray - Buckie oaout'!A:E,5,FALSE), VLOOKUP(A128,'M for Moray - Buckie oaout'!A:E,2,FALSE))</f>
        <v>29</v>
      </c>
      <c r="AL128">
        <f>IF(ISNUMBER(VLOOKUP(A128,'M for Moray - Forres oaout'!A:E,5,FALSE)), VLOOKUP(A128,'M for Moray - Forres oaout'!A:E,5,FALSE), VLOOKUP(A128,'M for Moray - Forres oaout'!A:E,2,FALSE))</f>
        <v>5</v>
      </c>
      <c r="AM128">
        <f>IF(ISNUMBER(VLOOKUP(A128,'M for Moray - Keith oaout'!A:E,5,FALSE)), VLOOKUP(A128,'M for Moray - Keith oaout'!A:E,5,FALSE), VLOOKUP(A128,'M for Moray - Keith oaout'!A:E,2,FALSE))</f>
        <v>29</v>
      </c>
      <c r="AN128">
        <f>IF(ISNUMBER(VLOOKUP(A128,'M for Moray - Speyside oaout'!A:E,5,FALSE)), VLOOKUP(A128,'M for Moray - Speyside oaout'!A:E,5,FALSE), VLOOKUP(A128,'M for Moray - Speyside oaout'!A:E,2,FALSE))</f>
        <v>17</v>
      </c>
      <c r="AO128">
        <f>IF(ISNUMBER(VLOOKUP(A128,'M for Moray - Elgin oaout'!A:E,5,FALSE)), VLOOKUP(A128,'M for Moray - Elgin oaout'!A:E,5,FALSE), VLOOKUP(A128,'M for Moray - Elgin oaout'!A:E,2,FALSE))</f>
        <v>7</v>
      </c>
      <c r="AP128" t="str">
        <f>IF(ISNUMBER(VLOOKUP(A128,'Banffshire Partnership oaout'!A:E,5,FALSE)), VLOOKUP(A128,'Banffshire Partnership oaout'!A:E,5,FALSE), VLOOKUP(A128,'Banffshire Partnership oaout'!A:E,2,FALSE))</f>
        <v xml:space="preserve"> N/A</v>
      </c>
      <c r="AR128">
        <f>IF(ISNUMBER(VLOOKUP(A128,'Huntly A2B service oawut'!A:E,5,FALSE)), VLOOKUP(A128,'Huntly A2B service oawut'!A:E,5,FALSE), 1000)</f>
        <v>1000</v>
      </c>
      <c r="AS128">
        <f>IF(ISNUMBER(VLOOKUP(A128,'M for Moray - Buckie oawut'!A:E,5,FALSE)), VLOOKUP(A128,'M for Moray - Buckie oawut'!A:E,5,FALSE), 1000)</f>
        <v>1000</v>
      </c>
      <c r="AT128">
        <f>IF(ISNUMBER(VLOOKUP(A128,'M for Moray - Forres oawut'!A:E,5,FALSE)), VLOOKUP(A128,'M for Moray - Forres oawut'!A:E,5,FALSE), 1000)</f>
        <v>1000</v>
      </c>
      <c r="AU128">
        <f>IF(ISNUMBER(VLOOKUP(A128,'M for Moray - Keith oawut'!A:E,5,FALSE)), VLOOKUP(A128,'M for Moray - Keith oawut'!A:E,5,FALSE), 1000)</f>
        <v>1000</v>
      </c>
      <c r="AV128">
        <f>IF(ISNUMBER(VLOOKUP(A128,'M for Moray - Speyside oawut'!A:E,5,FALSE)), VLOOKUP(A128,'M for Moray - Speyside oawut'!A:E,5,FALSE), 1000)</f>
        <v>1000</v>
      </c>
      <c r="AW128">
        <f>IF(ISNUMBER(VLOOKUP(A128,'M for Moray - Elgin oawut'!A:E,5,FALSE)), VLOOKUP(A128,'M for Moray - Elgin oawut'!A:E,5,FALSE), 1000)</f>
        <v>1000</v>
      </c>
      <c r="AX128">
        <f>IF(ISNUMBER(VLOOKUP(A128,'Banffshire Partnership oawut'!A:E,5,FALSE)), VLOOKUP(A128,'Banffshire Partnership oawut'!A:E,5,FALSE), 1000)</f>
        <v>74.5</v>
      </c>
      <c r="AZ128">
        <f>IF(ISNUMBER(VLOOKUP(A128,'Huntly A2B service ot'!A:E,4,FALSE)), VLOOKUP(A128,'Huntly A2B service ot'!A:E,4,FALSE), 0)</f>
        <v>4.5</v>
      </c>
      <c r="BA128">
        <f>IF(ISNUMBER(VLOOKUP(A128,'M for Moray - Buckie ot'!A:E,4,FALSE)), VLOOKUP(A128,'M for Moray - Buckie ot'!A:E,4,FALSE), 0)</f>
        <v>4.5</v>
      </c>
      <c r="BB128">
        <f>IF(ISNUMBER(VLOOKUP(A128,'M for Moray - Forres ot'!A:E,4,FALSE)), VLOOKUP(A128,'M for Moray - Forres ot'!A:E,4,FALSE), 0)</f>
        <v>4.5</v>
      </c>
      <c r="BC128">
        <f>IF(ISNUMBER(VLOOKUP(A128,'M for Moray - Keith ot'!A:E,4,FALSE)), VLOOKUP(A128,'M for Moray - Keith ot'!A:E,4,FALSE), 0)</f>
        <v>4.5</v>
      </c>
      <c r="BD128">
        <f>IF(ISNUMBER(VLOOKUP(A128,'M for Moray - Speyside ot'!A:E,4,FALSE)), VLOOKUP(A128,'M for Moray - Speyside ot'!A:E,4,FALSE), 0)</f>
        <v>4.5</v>
      </c>
      <c r="BE128">
        <f>IF(ISNUMBER(VLOOKUP(A128,'M for Moray - Elgin ot'!A:E,4,FALSE)), VLOOKUP(A128,'M for Moray - Elgin ot'!A:E,4,FALSE), 0)</f>
        <v>4.5</v>
      </c>
      <c r="BF128">
        <f>IF(ISNUMBER(VLOOKUP(A128,'Banffshire Partnership ot'!A:E,4,FALSE)), VLOOKUP(A128,'Banffshire Partnership ot'!A:E,4,FALSE), 0)</f>
        <v>0</v>
      </c>
      <c r="BI128">
        <f>IF(ISNUMBER(VLOOKUP(A128,'Huntly A2B service oaout'!A:E,3,FALSE)), VLOOKUP(A128,'Huntly A2B service oaout'!A:E,3,FALSE), VLOOKUP(A128,'Huntly A2B service oaout'!A:E,2,FALSE))</f>
        <v>23.7</v>
      </c>
      <c r="BJ128">
        <f>IF(ISNUMBER(VLOOKUP(A128,'M for Moray - Buckie oaout'!A:E,3,FALSE)), VLOOKUP(A128,'M for Moray - Buckie oaout'!A:E,3,FALSE), VLOOKUP(A128,'M for Moray - Buckie oaout'!A:E,2,FALSE))</f>
        <v>19.399999999999999</v>
      </c>
      <c r="BK128">
        <f>IF(ISNUMBER(VLOOKUP(A128,'M for Moray - Forres oaout'!A:E,3,FALSE)), VLOOKUP(A128,'M for Moray - Forres oaout'!A:E,3,FALSE), VLOOKUP(A128,'M for Moray - Forres oaout'!A:E,2,FALSE))</f>
        <v>4.2</v>
      </c>
      <c r="BL128">
        <f>IF(ISNUMBER(VLOOKUP(A128,'M for Moray - Keith oaout'!A:E,3,FALSE)), VLOOKUP(A128,'M for Moray - Keith oaout'!A:E,3,FALSE), VLOOKUP(A128,'M for Moray - Keith oaout'!A:E,2,FALSE))</f>
        <v>18.3</v>
      </c>
      <c r="BM128">
        <f>IF(ISNUMBER(VLOOKUP(A128,'M for Moray - Speyside oaout'!A:E,3,FALSE)), VLOOKUP(A128,'M for Moray - Speyside oaout'!A:E,3,FALSE), VLOOKUP(A128,'M for Moray - Speyside oaout'!A:E,2,FALSE))</f>
        <v>9.5</v>
      </c>
      <c r="BN128">
        <f>IF(ISNUMBER(VLOOKUP(A128,'M for Moray - Elgin oaout'!A:E,3,FALSE)), VLOOKUP(A128,'M for Moray - Elgin oaout'!A:E,3,FALSE), VLOOKUP(A128,'M for Moray - Elgin oaout'!A:E,2,FALSE))</f>
        <v>6.4</v>
      </c>
      <c r="BO128" t="str">
        <f>IF(ISNUMBER(VLOOKUP(A128,'Banffshire Partnership oaout'!A:E,3,FALSE)), VLOOKUP(A128,'Banffshire Partnership oaout'!A:E,3,FALSE), VLOOKUP(A128,'Banffshire Partnership oaout'!A:E,2,FALSE))</f>
        <v xml:space="preserve"> N/A</v>
      </c>
      <c r="BQ128" t="str">
        <f>IF(ISNUMBER(VLOOKUP(A128,'Huntly A2B service oawut'!A:E,3,FALSE)), VLOOKUP(A128,'Huntly A2B service oawut'!A:E,3,FALSE), VLOOKUP(A128,'Huntly A2B service oawut'!A:E,2,FALSE))</f>
        <v xml:space="preserve"> N/A</v>
      </c>
      <c r="BR128" t="str">
        <f>IF(ISNUMBER(VLOOKUP(A128,'M for Moray - Buckie oawut'!A:E,3,FALSE)), VLOOKUP(A128,'M for Moray - Buckie oawut'!A:E,3,FALSE), VLOOKUP(A128,'M for Moray - Buckie oawut'!A:E,2,FALSE))</f>
        <v xml:space="preserve"> N/A</v>
      </c>
      <c r="BS128" t="str">
        <f>IF(ISNUMBER(VLOOKUP(A128,'M for Moray - Forres oawut'!A:E,3,FALSE)), VLOOKUP(A128,'M for Moray - Forres oawut'!A:E,3,FALSE), VLOOKUP(A128,'M for Moray - Forres oawut'!A:E,2,FALSE))</f>
        <v xml:space="preserve"> N/A</v>
      </c>
      <c r="BT128" t="str">
        <f>IF(ISNUMBER(VLOOKUP(A128,'M for Moray - Keith oawut'!A:E,3,FALSE)), VLOOKUP(A128,'M for Moray - Keith oawut'!A:E,3,FALSE), VLOOKUP(A128,'M for Moray - Keith oawut'!A:E,2,FALSE))</f>
        <v xml:space="preserve"> N/A</v>
      </c>
      <c r="BU128" t="str">
        <f>IF(ISNUMBER(VLOOKUP(A128,'M for Moray - Speyside oawut'!A:E,3,FALSE)), VLOOKUP(A128,'M for Moray - Speyside oawut'!A:E,3,FALSE), VLOOKUP(A128,'M for Moray - Speyside oawut'!A:E,2,FALSE))</f>
        <v xml:space="preserve"> N/A</v>
      </c>
      <c r="BV128" t="str">
        <f>IF(ISNUMBER(VLOOKUP(A128,'M for Moray - Elgin oawut'!A:E,3,FALSE)), VLOOKUP(A128,'M for Moray - Elgin oawut'!A:E,3,FALSE), VLOOKUP(A128,'M for Moray - Elgin oawut'!A:E,2,FALSE))</f>
        <v xml:space="preserve"> N/A</v>
      </c>
      <c r="BW128">
        <f>IF(ISNUMBER(VLOOKUP(A128,'Banffshire Partnership oawut'!A:E,3,FALSE)), VLOOKUP(A128,'Banffshire Partnership oawut'!A:E,3,FALSE), VLOOKUP(A128,'Banffshire Partnership oawut'!A:E,2,FALSE))</f>
        <v>31</v>
      </c>
      <c r="BZ128">
        <f>IF(ISNUMBER(VLOOKUP(A128,'Huntly A2B service ot'!A:E,3,FALSE)), VLOOKUP(A128,'Huntly A2B service ot'!A:E,3,FALSE), VLOOKUP(A128,'Huntly A2B service ot'!A:E,2,FALSE))</f>
        <v>30</v>
      </c>
      <c r="CA128">
        <f>IF(ISNUMBER(VLOOKUP(A128,'M for Moray - Buckie ot'!A:E,3,FALSE)), VLOOKUP(A128,'M for Moray - Buckie ot'!A:E,3,FALSE), VLOOKUP(A128,'M for Moray - Buckie ot'!A:E,2,FALSE))</f>
        <v>30</v>
      </c>
      <c r="CB128">
        <f>IF(ISNUMBER(VLOOKUP(A128,'M for Moray - Forres ot'!A:E,3,FALSE)), VLOOKUP(A128,'M for Moray - Forres ot'!A:E,3,FALSE), VLOOKUP(A128,'M for Moray - Forres ot'!A:E,2,FALSE))</f>
        <v>30</v>
      </c>
      <c r="CC128">
        <f>IF(ISNUMBER(VLOOKUP(A128,'M for Moray - Keith ot'!A:E,3,FALSE)), VLOOKUP(A128,'M for Moray - Keith ot'!A:E,3,FALSE), VLOOKUP(A128,'M for Moray - Keith ot'!A:E,2,FALSE))</f>
        <v>30</v>
      </c>
      <c r="CD128">
        <f>IF(ISNUMBER(VLOOKUP(A128,'M for Moray - Speyside ot'!A:E,3,FALSE)), VLOOKUP(A128,'M for Moray - Speyside ot'!A:E,3,FALSE), VLOOKUP(A128,'M for Moray - Speyside ot'!A:E,2,FALSE))</f>
        <v>30</v>
      </c>
      <c r="CE128">
        <f>IF(ISNUMBER(VLOOKUP(A128,'M for Moray - Elgin ot'!A:E,3,FALSE)), VLOOKUP(A128,'M for Moray - Elgin ot'!A:E,3,FALSE), VLOOKUP(A128,'M for Moray - Elgin ot'!A:E,2,FALSE))</f>
        <v>30</v>
      </c>
      <c r="CF128">
        <f>IF(ISNUMBER(VLOOKUP(A128,'Banffshire Partnership ot'!A:E,3,FALSE)), VLOOKUP(A128,'Banffshire Partnership ot'!A:E,3,FALSE), VLOOKUP(A128,'Banffshire Partnership ot'!A:E,2,FALSE))</f>
        <v>0</v>
      </c>
    </row>
    <row r="129" spans="1:84">
      <c r="A129" t="s">
        <v>387</v>
      </c>
      <c r="B129" t="str">
        <f t="shared" si="67"/>
        <v>M for Moray - Forres service</v>
      </c>
      <c r="C129">
        <f t="shared" si="68"/>
        <v>6.95</v>
      </c>
      <c r="D129">
        <f t="shared" si="69"/>
        <v>5</v>
      </c>
      <c r="E129">
        <f t="shared" si="70"/>
        <v>4.5</v>
      </c>
      <c r="F129">
        <f t="shared" si="71"/>
        <v>4.2</v>
      </c>
      <c r="G129" s="18">
        <f t="shared" si="72"/>
        <v>0.5</v>
      </c>
      <c r="H129">
        <f t="shared" si="51"/>
        <v>8.4</v>
      </c>
      <c r="I129">
        <v>12.8</v>
      </c>
      <c r="J129">
        <f t="shared" si="52"/>
        <v>25.44</v>
      </c>
      <c r="K129">
        <f t="shared" si="53"/>
        <v>16.45</v>
      </c>
      <c r="L129">
        <f t="shared" si="54"/>
        <v>1</v>
      </c>
      <c r="M129">
        <f t="shared" si="55"/>
        <v>1</v>
      </c>
      <c r="N129">
        <f t="shared" si="56"/>
        <v>8.990000000000002</v>
      </c>
      <c r="O129">
        <f t="shared" si="57"/>
        <v>8.990000000000002</v>
      </c>
      <c r="P129">
        <f t="shared" si="58"/>
        <v>9.5</v>
      </c>
      <c r="Q129">
        <f t="shared" si="59"/>
        <v>9.5</v>
      </c>
      <c r="S129">
        <f t="shared" si="60"/>
        <v>46.5</v>
      </c>
      <c r="T129">
        <f t="shared" si="61"/>
        <v>1006.95</v>
      </c>
      <c r="U129">
        <f t="shared" si="62"/>
        <v>16.45</v>
      </c>
      <c r="V129">
        <f t="shared" si="63"/>
        <v>40.450000000000003</v>
      </c>
      <c r="W129">
        <f t="shared" si="64"/>
        <v>28.45</v>
      </c>
      <c r="X129">
        <f t="shared" si="65"/>
        <v>18.45</v>
      </c>
      <c r="Y129">
        <f t="shared" si="66"/>
        <v>80.86</v>
      </c>
      <c r="AA129">
        <v>0</v>
      </c>
      <c r="AB129">
        <f t="shared" si="73"/>
        <v>6.95</v>
      </c>
      <c r="AC129">
        <f t="shared" si="74"/>
        <v>6.95</v>
      </c>
      <c r="AD129">
        <f t="shared" si="75"/>
        <v>6.95</v>
      </c>
      <c r="AE129">
        <f t="shared" si="76"/>
        <v>6.95</v>
      </c>
      <c r="AF129">
        <f t="shared" si="77"/>
        <v>6.95</v>
      </c>
      <c r="AG129">
        <f t="shared" si="78"/>
        <v>4.8600000000000003</v>
      </c>
      <c r="AJ129">
        <f>IF(ISNUMBER(VLOOKUP(A129,'Huntly A2B service oaout'!A:E,5,FALSE)), VLOOKUP(A129,'Huntly A2B service oaout'!A:E,5,FALSE), VLOOKUP(A129,'Huntly A2B service oaout'!A:E,2,FALSE))</f>
        <v>42</v>
      </c>
      <c r="AK129" t="str">
        <f>IF(ISNUMBER(VLOOKUP(A129,'M for Moray - Buckie oaout'!A:E,5,FALSE)), VLOOKUP(A129,'M for Moray - Buckie oaout'!A:E,5,FALSE), VLOOKUP(A129,'M for Moray - Buckie oaout'!A:E,2,FALSE))</f>
        <v xml:space="preserve"> not possible</v>
      </c>
      <c r="AL129">
        <f>IF(ISNUMBER(VLOOKUP(A129,'M for Moray - Forres oaout'!A:E,5,FALSE)), VLOOKUP(A129,'M for Moray - Forres oaout'!A:E,5,FALSE), VLOOKUP(A129,'M for Moray - Forres oaout'!A:E,2,FALSE))</f>
        <v>5</v>
      </c>
      <c r="AM129">
        <f>IF(ISNUMBER(VLOOKUP(A129,'M for Moray - Keith oaout'!A:E,5,FALSE)), VLOOKUP(A129,'M for Moray - Keith oaout'!A:E,5,FALSE), VLOOKUP(A129,'M for Moray - Keith oaout'!A:E,2,FALSE))</f>
        <v>29</v>
      </c>
      <c r="AN129">
        <f>IF(ISNUMBER(VLOOKUP(A129,'M for Moray - Speyside oaout'!A:E,5,FALSE)), VLOOKUP(A129,'M for Moray - Speyside oaout'!A:E,5,FALSE), VLOOKUP(A129,'M for Moray - Speyside oaout'!A:E,2,FALSE))</f>
        <v>17</v>
      </c>
      <c r="AO129">
        <f>IF(ISNUMBER(VLOOKUP(A129,'M for Moray - Elgin oaout'!A:E,5,FALSE)), VLOOKUP(A129,'M for Moray - Elgin oaout'!A:E,5,FALSE), VLOOKUP(A129,'M for Moray - Elgin oaout'!A:E,2,FALSE))</f>
        <v>7</v>
      </c>
      <c r="AP129" t="str">
        <f>IF(ISNUMBER(VLOOKUP(A129,'Banffshire Partnership oaout'!A:E,5,FALSE)), VLOOKUP(A129,'Banffshire Partnership oaout'!A:E,5,FALSE), VLOOKUP(A129,'Banffshire Partnership oaout'!A:E,2,FALSE))</f>
        <v xml:space="preserve"> N/A</v>
      </c>
      <c r="AR129">
        <f>IF(ISNUMBER(VLOOKUP(A129,'Huntly A2B service oawut'!A:E,5,FALSE)), VLOOKUP(A129,'Huntly A2B service oawut'!A:E,5,FALSE), 1000)</f>
        <v>1000</v>
      </c>
      <c r="AS129">
        <f>IF(ISNUMBER(VLOOKUP(A129,'M for Moray - Buckie oawut'!A:E,5,FALSE)), VLOOKUP(A129,'M for Moray - Buckie oawut'!A:E,5,FALSE), 1000)</f>
        <v>1000</v>
      </c>
      <c r="AT129">
        <f>IF(ISNUMBER(VLOOKUP(A129,'M for Moray - Forres oawut'!A:E,5,FALSE)), VLOOKUP(A129,'M for Moray - Forres oawut'!A:E,5,FALSE), 1000)</f>
        <v>1000</v>
      </c>
      <c r="AU129">
        <f>IF(ISNUMBER(VLOOKUP(A129,'M for Moray - Keith oawut'!A:E,5,FALSE)), VLOOKUP(A129,'M for Moray - Keith oawut'!A:E,5,FALSE), 1000)</f>
        <v>1000</v>
      </c>
      <c r="AV129">
        <f>IF(ISNUMBER(VLOOKUP(A129,'M for Moray - Speyside oawut'!A:E,5,FALSE)), VLOOKUP(A129,'M for Moray - Speyside oawut'!A:E,5,FALSE), 1000)</f>
        <v>1000</v>
      </c>
      <c r="AW129">
        <f>IF(ISNUMBER(VLOOKUP(A129,'M for Moray - Elgin oawut'!A:E,5,FALSE)), VLOOKUP(A129,'M for Moray - Elgin oawut'!A:E,5,FALSE), 1000)</f>
        <v>1000</v>
      </c>
      <c r="AX129">
        <f>IF(ISNUMBER(VLOOKUP(A129,'Banffshire Partnership oawut'!A:E,5,FALSE)), VLOOKUP(A129,'Banffshire Partnership oawut'!A:E,5,FALSE), 1000)</f>
        <v>76</v>
      </c>
      <c r="AZ129">
        <f>IF(ISNUMBER(VLOOKUP(A129,'Huntly A2B service ot'!A:E,4,FALSE)), VLOOKUP(A129,'Huntly A2B service ot'!A:E,4,FALSE), 0)</f>
        <v>4.5</v>
      </c>
      <c r="BA129">
        <f>IF(ISNUMBER(VLOOKUP(A129,'M for Moray - Buckie ot'!A:E,4,FALSE)), VLOOKUP(A129,'M for Moray - Buckie ot'!A:E,4,FALSE), 0)</f>
        <v>0</v>
      </c>
      <c r="BB129">
        <f>IF(ISNUMBER(VLOOKUP(A129,'M for Moray - Forres ot'!A:E,4,FALSE)), VLOOKUP(A129,'M for Moray - Forres ot'!A:E,4,FALSE), 0)</f>
        <v>4.5</v>
      </c>
      <c r="BC129">
        <f>IF(ISNUMBER(VLOOKUP(A129,'M for Moray - Keith ot'!A:E,4,FALSE)), VLOOKUP(A129,'M for Moray - Keith ot'!A:E,4,FALSE), 0)</f>
        <v>4.5</v>
      </c>
      <c r="BD129">
        <f>IF(ISNUMBER(VLOOKUP(A129,'M for Moray - Speyside ot'!A:E,4,FALSE)), VLOOKUP(A129,'M for Moray - Speyside ot'!A:E,4,FALSE), 0)</f>
        <v>4.5</v>
      </c>
      <c r="BE129">
        <f>IF(ISNUMBER(VLOOKUP(A129,'M for Moray - Elgin ot'!A:E,4,FALSE)), VLOOKUP(A129,'M for Moray - Elgin ot'!A:E,4,FALSE), 0)</f>
        <v>4.5</v>
      </c>
      <c r="BF129">
        <f>IF(ISNUMBER(VLOOKUP(A129,'Banffshire Partnership ot'!A:E,4,FALSE)), VLOOKUP(A129,'Banffshire Partnership ot'!A:E,4,FALSE), 0)</f>
        <v>0</v>
      </c>
      <c r="BI129">
        <f>IF(ISNUMBER(VLOOKUP(A129,'Huntly A2B service oaout'!A:E,3,FALSE)), VLOOKUP(A129,'Huntly A2B service oaout'!A:E,3,FALSE), VLOOKUP(A129,'Huntly A2B service oaout'!A:E,2,FALSE))</f>
        <v>23.5</v>
      </c>
      <c r="BJ129" t="str">
        <f>IF(ISNUMBER(VLOOKUP(A129,'M for Moray - Buckie oaout'!A:E,3,FALSE)), VLOOKUP(A129,'M for Moray - Buckie oaout'!A:E,3,FALSE), VLOOKUP(A129,'M for Moray - Buckie oaout'!A:E,2,FALSE))</f>
        <v xml:space="preserve"> not possible</v>
      </c>
      <c r="BK129">
        <f>IF(ISNUMBER(VLOOKUP(A129,'M for Moray - Forres oaout'!A:E,3,FALSE)), VLOOKUP(A129,'M for Moray - Forres oaout'!A:E,3,FALSE), VLOOKUP(A129,'M for Moray - Forres oaout'!A:E,2,FALSE))</f>
        <v>4.2</v>
      </c>
      <c r="BL129">
        <f>IF(ISNUMBER(VLOOKUP(A129,'M for Moray - Keith oaout'!A:E,3,FALSE)), VLOOKUP(A129,'M for Moray - Keith oaout'!A:E,3,FALSE), VLOOKUP(A129,'M for Moray - Keith oaout'!A:E,2,FALSE))</f>
        <v>18.3</v>
      </c>
      <c r="BM129">
        <f>IF(ISNUMBER(VLOOKUP(A129,'M for Moray - Speyside oaout'!A:E,3,FALSE)), VLOOKUP(A129,'M for Moray - Speyside oaout'!A:E,3,FALSE), VLOOKUP(A129,'M for Moray - Speyside oaout'!A:E,2,FALSE))</f>
        <v>9.1</v>
      </c>
      <c r="BN129">
        <f>IF(ISNUMBER(VLOOKUP(A129,'M for Moray - Elgin oaout'!A:E,3,FALSE)), VLOOKUP(A129,'M for Moray - Elgin oaout'!A:E,3,FALSE), VLOOKUP(A129,'M for Moray - Elgin oaout'!A:E,2,FALSE))</f>
        <v>6.9</v>
      </c>
      <c r="BO129" t="str">
        <f>IF(ISNUMBER(VLOOKUP(A129,'Banffshire Partnership oaout'!A:E,3,FALSE)), VLOOKUP(A129,'Banffshire Partnership oaout'!A:E,3,FALSE), VLOOKUP(A129,'Banffshire Partnership oaout'!A:E,2,FALSE))</f>
        <v xml:space="preserve"> N/A</v>
      </c>
      <c r="BQ129" t="str">
        <f>IF(ISNUMBER(VLOOKUP(A129,'Huntly A2B service oawut'!A:E,3,FALSE)), VLOOKUP(A129,'Huntly A2B service oawut'!A:E,3,FALSE), VLOOKUP(A129,'Huntly A2B service oawut'!A:E,2,FALSE))</f>
        <v xml:space="preserve"> N/A</v>
      </c>
      <c r="BR129" t="str">
        <f>IF(ISNUMBER(VLOOKUP(A129,'M for Moray - Buckie oawut'!A:E,3,FALSE)), VLOOKUP(A129,'M for Moray - Buckie oawut'!A:E,3,FALSE), VLOOKUP(A129,'M for Moray - Buckie oawut'!A:E,2,FALSE))</f>
        <v xml:space="preserve"> N/A</v>
      </c>
      <c r="BS129" t="str">
        <f>IF(ISNUMBER(VLOOKUP(A129,'M for Moray - Forres oawut'!A:E,3,FALSE)), VLOOKUP(A129,'M for Moray - Forres oawut'!A:E,3,FALSE), VLOOKUP(A129,'M for Moray - Forres oawut'!A:E,2,FALSE))</f>
        <v xml:space="preserve"> N/A</v>
      </c>
      <c r="BT129" t="str">
        <f>IF(ISNUMBER(VLOOKUP(A129,'M for Moray - Keith oawut'!A:E,3,FALSE)), VLOOKUP(A129,'M for Moray - Keith oawut'!A:E,3,FALSE), VLOOKUP(A129,'M for Moray - Keith oawut'!A:E,2,FALSE))</f>
        <v xml:space="preserve"> N/A</v>
      </c>
      <c r="BU129" t="str">
        <f>IF(ISNUMBER(VLOOKUP(A129,'M for Moray - Speyside oawut'!A:E,3,FALSE)), VLOOKUP(A129,'M for Moray - Speyside oawut'!A:E,3,FALSE), VLOOKUP(A129,'M for Moray - Speyside oawut'!A:E,2,FALSE))</f>
        <v xml:space="preserve"> N/A</v>
      </c>
      <c r="BV129" t="str">
        <f>IF(ISNUMBER(VLOOKUP(A129,'M for Moray - Elgin oawut'!A:E,3,FALSE)), VLOOKUP(A129,'M for Moray - Elgin oawut'!A:E,3,FALSE), VLOOKUP(A129,'M for Moray - Elgin oawut'!A:E,2,FALSE))</f>
        <v xml:space="preserve"> N/A</v>
      </c>
      <c r="BW129">
        <f>IF(ISNUMBER(VLOOKUP(A129,'Banffshire Partnership oawut'!A:E,3,FALSE)), VLOOKUP(A129,'Banffshire Partnership oawut'!A:E,3,FALSE), VLOOKUP(A129,'Banffshire Partnership oawut'!A:E,2,FALSE))</f>
        <v>31.1</v>
      </c>
      <c r="BZ129">
        <f>IF(ISNUMBER(VLOOKUP(A129,'Huntly A2B service ot'!A:E,3,FALSE)), VLOOKUP(A129,'Huntly A2B service ot'!A:E,3,FALSE), VLOOKUP(A129,'Huntly A2B service ot'!A:E,2,FALSE))</f>
        <v>30</v>
      </c>
      <c r="CA129" t="str">
        <f>IF(ISNUMBER(VLOOKUP(A129,'M for Moray - Buckie ot'!A:E,3,FALSE)), VLOOKUP(A129,'M for Moray - Buckie ot'!A:E,3,FALSE), VLOOKUP(A129,'M for Moray - Buckie ot'!A:E,2,FALSE))</f>
        <v xml:space="preserve"> not possible</v>
      </c>
      <c r="CB129">
        <f>IF(ISNUMBER(VLOOKUP(A129,'M for Moray - Forres ot'!A:E,3,FALSE)), VLOOKUP(A129,'M for Moray - Forres ot'!A:E,3,FALSE), VLOOKUP(A129,'M for Moray - Forres ot'!A:E,2,FALSE))</f>
        <v>30</v>
      </c>
      <c r="CC129">
        <f>IF(ISNUMBER(VLOOKUP(A129,'M for Moray - Keith ot'!A:E,3,FALSE)), VLOOKUP(A129,'M for Moray - Keith ot'!A:E,3,FALSE), VLOOKUP(A129,'M for Moray - Keith ot'!A:E,2,FALSE))</f>
        <v>30</v>
      </c>
      <c r="CD129">
        <f>IF(ISNUMBER(VLOOKUP(A129,'M for Moray - Speyside ot'!A:E,3,FALSE)), VLOOKUP(A129,'M for Moray - Speyside ot'!A:E,3,FALSE), VLOOKUP(A129,'M for Moray - Speyside ot'!A:E,2,FALSE))</f>
        <v>30</v>
      </c>
      <c r="CE129">
        <f>IF(ISNUMBER(VLOOKUP(A129,'M for Moray - Elgin ot'!A:E,3,FALSE)), VLOOKUP(A129,'M for Moray - Elgin ot'!A:E,3,FALSE), VLOOKUP(A129,'M for Moray - Elgin ot'!A:E,2,FALSE))</f>
        <v>30</v>
      </c>
      <c r="CF129">
        <f>IF(ISNUMBER(VLOOKUP(A129,'Banffshire Partnership ot'!A:E,3,FALSE)), VLOOKUP(A129,'Banffshire Partnership ot'!A:E,3,FALSE), VLOOKUP(A129,'Banffshire Partnership ot'!A:E,2,FALSE))</f>
        <v>0</v>
      </c>
    </row>
    <row r="130" spans="1:84">
      <c r="A130" t="s">
        <v>388</v>
      </c>
      <c r="B130" t="str">
        <f t="shared" si="67"/>
        <v>Banffshire Partnership</v>
      </c>
      <c r="C130">
        <f t="shared" ref="C130:C161" si="79">INDEX(AA130:AG130,MATCH(B130,AZ$1:BF$1,0))</f>
        <v>4.4800000000000004</v>
      </c>
      <c r="D130">
        <f t="shared" ref="D130:D161" si="80">IF(E130&gt;0, INDEX(AJ130:AP130,MATCH(B130,AZ$1:BF$1,0)), INDEX(AR130:AX130,MATCH(B130,AZ$1:BF$1,0)))</f>
        <v>73</v>
      </c>
      <c r="E130">
        <f t="shared" ref="E130:E161" si="81">INDEX(AZ130:BF130,MATCH(B130,AZ$1:BF$1,0))</f>
        <v>0</v>
      </c>
      <c r="F130">
        <f t="shared" ref="F130:F161" si="82">IF(E130&gt;0, INDEX(BI130:BO130,MATCH(B130,AZ$1:BF$1,0)), INDEX(BQ130:BW130,MATCH(B130,AZ$1:BF$1,0)))</f>
        <v>29.6</v>
      </c>
      <c r="G130" s="18">
        <f t="shared" ref="G130:G161" si="83">IF(E130&gt;0, INDEX(BZ130:CF130,MATCH(B130,AZ$1:BF$1,0))/60,0)</f>
        <v>0</v>
      </c>
      <c r="H130">
        <f t="shared" si="51"/>
        <v>0</v>
      </c>
      <c r="I130">
        <v>10.9</v>
      </c>
      <c r="J130">
        <f t="shared" si="52"/>
        <v>22.02</v>
      </c>
      <c r="K130">
        <f t="shared" si="53"/>
        <v>77.48</v>
      </c>
      <c r="L130">
        <f t="shared" si="54"/>
        <v>0</v>
      </c>
      <c r="M130">
        <f t="shared" si="55"/>
        <v>0</v>
      </c>
      <c r="N130">
        <f t="shared" si="56"/>
        <v>0</v>
      </c>
      <c r="O130">
        <f t="shared" si="57"/>
        <v>0</v>
      </c>
      <c r="P130">
        <f t="shared" si="58"/>
        <v>0</v>
      </c>
      <c r="Q130">
        <f t="shared" si="59"/>
        <v>0</v>
      </c>
      <c r="S130">
        <f t="shared" si="60"/>
        <v>1000</v>
      </c>
      <c r="T130">
        <f t="shared" si="61"/>
        <v>1006</v>
      </c>
      <c r="U130">
        <f t="shared" si="62"/>
        <v>1006</v>
      </c>
      <c r="V130">
        <f t="shared" si="63"/>
        <v>1006</v>
      </c>
      <c r="W130">
        <f t="shared" si="64"/>
        <v>1006</v>
      </c>
      <c r="X130">
        <f t="shared" si="65"/>
        <v>1006</v>
      </c>
      <c r="Y130">
        <f t="shared" si="66"/>
        <v>77.48</v>
      </c>
      <c r="AA130">
        <v>0</v>
      </c>
      <c r="AB130">
        <f t="shared" ref="AB130:AB161" si="84">IF(I130&lt;2,1.55,IF(I130&gt;13,7.1,1.55+0.5*(I130-2)))</f>
        <v>6</v>
      </c>
      <c r="AC130">
        <f t="shared" ref="AC130:AC161" si="85">IF(I130&lt;2,1.55,IF(I130&gt;13,7.1,1.55+0.5*(I130-2)))</f>
        <v>6</v>
      </c>
      <c r="AD130">
        <f t="shared" ref="AD130:AD161" si="86">IF(I130&lt;2,1.55,IF(I130&gt;13,7.1,1.55+0.5*(I130-2)))</f>
        <v>6</v>
      </c>
      <c r="AE130">
        <f t="shared" ref="AE130:AE161" si="87">IF(I130&lt;2,1.55,IF(I130&gt;13,7.1,1.55+0.5*(I130-2)))</f>
        <v>6</v>
      </c>
      <c r="AF130">
        <f t="shared" ref="AF130:AF161" si="88">IF(I130&lt;2,1.55,IF(I130&gt;13,7.1,1.55+0.5*(I130-2)))</f>
        <v>6</v>
      </c>
      <c r="AG130">
        <f t="shared" ref="AG130:AG161" si="89">IF(I130&lt;2,1.5,IF(AND(I130&gt;=2,I130&lt;5),1.5+0.6*(I130-2),IF(AND(I130&gt;=5,I130&lt;15),3.3+0.2*(I130-5),5.5)))</f>
        <v>4.4800000000000004</v>
      </c>
      <c r="AJ130" t="str">
        <f>IF(ISNUMBER(VLOOKUP(A130,'Huntly A2B service oaout'!A:E,5,FALSE)), VLOOKUP(A130,'Huntly A2B service oaout'!A:E,5,FALSE), VLOOKUP(A130,'Huntly A2B service oaout'!A:E,2,FALSE))</f>
        <v xml:space="preserve"> N/A</v>
      </c>
      <c r="AK130" t="str">
        <f>IF(ISNUMBER(VLOOKUP(A130,'M for Moray - Buckie oaout'!A:E,5,FALSE)), VLOOKUP(A130,'M for Moray - Buckie oaout'!A:E,5,FALSE), VLOOKUP(A130,'M for Moray - Buckie oaout'!A:E,2,FALSE))</f>
        <v xml:space="preserve"> N/A</v>
      </c>
      <c r="AL130" t="str">
        <f>IF(ISNUMBER(VLOOKUP(A130,'M for Moray - Forres oaout'!A:E,5,FALSE)), VLOOKUP(A130,'M for Moray - Forres oaout'!A:E,5,FALSE), VLOOKUP(A130,'M for Moray - Forres oaout'!A:E,2,FALSE))</f>
        <v xml:space="preserve"> N/A</v>
      </c>
      <c r="AM130" t="str">
        <f>IF(ISNUMBER(VLOOKUP(A130,'M for Moray - Keith oaout'!A:E,5,FALSE)), VLOOKUP(A130,'M for Moray - Keith oaout'!A:E,5,FALSE), VLOOKUP(A130,'M for Moray - Keith oaout'!A:E,2,FALSE))</f>
        <v xml:space="preserve"> N/A</v>
      </c>
      <c r="AN130" t="str">
        <f>IF(ISNUMBER(VLOOKUP(A130,'M for Moray - Speyside oaout'!A:E,5,FALSE)), VLOOKUP(A130,'M for Moray - Speyside oaout'!A:E,5,FALSE), VLOOKUP(A130,'M for Moray - Speyside oaout'!A:E,2,FALSE))</f>
        <v xml:space="preserve"> N/A</v>
      </c>
      <c r="AO130" t="str">
        <f>IF(ISNUMBER(VLOOKUP(A130,'M for Moray - Elgin oaout'!A:E,5,FALSE)), VLOOKUP(A130,'M for Moray - Elgin oaout'!A:E,5,FALSE), VLOOKUP(A130,'M for Moray - Elgin oaout'!A:E,2,FALSE))</f>
        <v xml:space="preserve"> N/A</v>
      </c>
      <c r="AP130" t="str">
        <f>IF(ISNUMBER(VLOOKUP(A130,'Banffshire Partnership oaout'!A:E,5,FALSE)), VLOOKUP(A130,'Banffshire Partnership oaout'!A:E,5,FALSE), VLOOKUP(A130,'Banffshire Partnership oaout'!A:E,2,FALSE))</f>
        <v xml:space="preserve"> N/A</v>
      </c>
      <c r="AR130">
        <f>IF(ISNUMBER(VLOOKUP(A130,'Huntly A2B service oawut'!A:E,5,FALSE)), VLOOKUP(A130,'Huntly A2B service oawut'!A:E,5,FALSE), 1000)</f>
        <v>1000</v>
      </c>
      <c r="AS130">
        <f>IF(ISNUMBER(VLOOKUP(A130,'M for Moray - Buckie oawut'!A:E,5,FALSE)), VLOOKUP(A130,'M for Moray - Buckie oawut'!A:E,5,FALSE), 1000)</f>
        <v>1000</v>
      </c>
      <c r="AT130">
        <f>IF(ISNUMBER(VLOOKUP(A130,'M for Moray - Forres oawut'!A:E,5,FALSE)), VLOOKUP(A130,'M for Moray - Forres oawut'!A:E,5,FALSE), 1000)</f>
        <v>1000</v>
      </c>
      <c r="AU130">
        <f>IF(ISNUMBER(VLOOKUP(A130,'M for Moray - Keith oawut'!A:E,5,FALSE)), VLOOKUP(A130,'M for Moray - Keith oawut'!A:E,5,FALSE), 1000)</f>
        <v>1000</v>
      </c>
      <c r="AV130">
        <f>IF(ISNUMBER(VLOOKUP(A130,'M for Moray - Speyside oawut'!A:E,5,FALSE)), VLOOKUP(A130,'M for Moray - Speyside oawut'!A:E,5,FALSE), 1000)</f>
        <v>1000</v>
      </c>
      <c r="AW130">
        <f>IF(ISNUMBER(VLOOKUP(A130,'M for Moray - Elgin oawut'!A:E,5,FALSE)), VLOOKUP(A130,'M for Moray - Elgin oawut'!A:E,5,FALSE), 1000)</f>
        <v>1000</v>
      </c>
      <c r="AX130">
        <f>IF(ISNUMBER(VLOOKUP(A130,'Banffshire Partnership oawut'!A:E,5,FALSE)), VLOOKUP(A130,'Banffshire Partnership oawut'!A:E,5,FALSE), 1000)</f>
        <v>73</v>
      </c>
      <c r="AZ130">
        <f>IF(ISNUMBER(VLOOKUP(A130,'Huntly A2B service ot'!A:E,4,FALSE)), VLOOKUP(A130,'Huntly A2B service ot'!A:E,4,FALSE), 0)</f>
        <v>0</v>
      </c>
      <c r="BA130">
        <f>IF(ISNUMBER(VLOOKUP(A130,'M for Moray - Buckie ot'!A:E,4,FALSE)), VLOOKUP(A130,'M for Moray - Buckie ot'!A:E,4,FALSE), 0)</f>
        <v>0</v>
      </c>
      <c r="BB130">
        <f>IF(ISNUMBER(VLOOKUP(A130,'M for Moray - Forres ot'!A:E,4,FALSE)), VLOOKUP(A130,'M for Moray - Forres ot'!A:E,4,FALSE), 0)</f>
        <v>0</v>
      </c>
      <c r="BC130">
        <f>IF(ISNUMBER(VLOOKUP(A130,'M for Moray - Keith ot'!A:E,4,FALSE)), VLOOKUP(A130,'M for Moray - Keith ot'!A:E,4,FALSE), 0)</f>
        <v>0</v>
      </c>
      <c r="BD130">
        <f>IF(ISNUMBER(VLOOKUP(A130,'M for Moray - Speyside ot'!A:E,4,FALSE)), VLOOKUP(A130,'M for Moray - Speyside ot'!A:E,4,FALSE), 0)</f>
        <v>0</v>
      </c>
      <c r="BE130">
        <f>IF(ISNUMBER(VLOOKUP(A130,'M for Moray - Elgin ot'!A:E,4,FALSE)), VLOOKUP(A130,'M for Moray - Elgin ot'!A:E,4,FALSE), 0)</f>
        <v>0</v>
      </c>
      <c r="BF130">
        <f>IF(ISNUMBER(VLOOKUP(A130,'Banffshire Partnership ot'!A:E,4,FALSE)), VLOOKUP(A130,'Banffshire Partnership ot'!A:E,4,FALSE), 0)</f>
        <v>0</v>
      </c>
      <c r="BI130" t="str">
        <f>IF(ISNUMBER(VLOOKUP(A130,'Huntly A2B service oaout'!A:E,3,FALSE)), VLOOKUP(A130,'Huntly A2B service oaout'!A:E,3,FALSE), VLOOKUP(A130,'Huntly A2B service oaout'!A:E,2,FALSE))</f>
        <v xml:space="preserve"> N/A</v>
      </c>
      <c r="BJ130" t="str">
        <f>IF(ISNUMBER(VLOOKUP(A130,'M for Moray - Buckie oaout'!A:E,3,FALSE)), VLOOKUP(A130,'M for Moray - Buckie oaout'!A:E,3,FALSE), VLOOKUP(A130,'M for Moray - Buckie oaout'!A:E,2,FALSE))</f>
        <v xml:space="preserve"> N/A</v>
      </c>
      <c r="BK130" t="str">
        <f>IF(ISNUMBER(VLOOKUP(A130,'M for Moray - Forres oaout'!A:E,3,FALSE)), VLOOKUP(A130,'M for Moray - Forres oaout'!A:E,3,FALSE), VLOOKUP(A130,'M for Moray - Forres oaout'!A:E,2,FALSE))</f>
        <v xml:space="preserve"> N/A</v>
      </c>
      <c r="BL130" t="str">
        <f>IF(ISNUMBER(VLOOKUP(A130,'M for Moray - Keith oaout'!A:E,3,FALSE)), VLOOKUP(A130,'M for Moray - Keith oaout'!A:E,3,FALSE), VLOOKUP(A130,'M for Moray - Keith oaout'!A:E,2,FALSE))</f>
        <v xml:space="preserve"> N/A</v>
      </c>
      <c r="BM130" t="str">
        <f>IF(ISNUMBER(VLOOKUP(A130,'M for Moray - Speyside oaout'!A:E,3,FALSE)), VLOOKUP(A130,'M for Moray - Speyside oaout'!A:E,3,FALSE), VLOOKUP(A130,'M for Moray - Speyside oaout'!A:E,2,FALSE))</f>
        <v xml:space="preserve"> N/A</v>
      </c>
      <c r="BN130" t="str">
        <f>IF(ISNUMBER(VLOOKUP(A130,'M for Moray - Elgin oaout'!A:E,3,FALSE)), VLOOKUP(A130,'M for Moray - Elgin oaout'!A:E,3,FALSE), VLOOKUP(A130,'M for Moray - Elgin oaout'!A:E,2,FALSE))</f>
        <v xml:space="preserve"> N/A</v>
      </c>
      <c r="BO130" t="str">
        <f>IF(ISNUMBER(VLOOKUP(A130,'Banffshire Partnership oaout'!A:E,3,FALSE)), VLOOKUP(A130,'Banffshire Partnership oaout'!A:E,3,FALSE), VLOOKUP(A130,'Banffshire Partnership oaout'!A:E,2,FALSE))</f>
        <v xml:space="preserve"> N/A</v>
      </c>
      <c r="BQ130" t="str">
        <f>IF(ISNUMBER(VLOOKUP(A130,'Huntly A2B service oawut'!A:E,3,FALSE)), VLOOKUP(A130,'Huntly A2B service oawut'!A:E,3,FALSE), VLOOKUP(A130,'Huntly A2B service oawut'!A:E,2,FALSE))</f>
        <v xml:space="preserve"> N/A</v>
      </c>
      <c r="BR130" t="str">
        <f>IF(ISNUMBER(VLOOKUP(A130,'M for Moray - Buckie oawut'!A:E,3,FALSE)), VLOOKUP(A130,'M for Moray - Buckie oawut'!A:E,3,FALSE), VLOOKUP(A130,'M for Moray - Buckie oawut'!A:E,2,FALSE))</f>
        <v xml:space="preserve"> N/A</v>
      </c>
      <c r="BS130" t="str">
        <f>IF(ISNUMBER(VLOOKUP(A130,'M for Moray - Forres oawut'!A:E,3,FALSE)), VLOOKUP(A130,'M for Moray - Forres oawut'!A:E,3,FALSE), VLOOKUP(A130,'M for Moray - Forres oawut'!A:E,2,FALSE))</f>
        <v xml:space="preserve"> N/A</v>
      </c>
      <c r="BT130" t="str">
        <f>IF(ISNUMBER(VLOOKUP(A130,'M for Moray - Keith oawut'!A:E,3,FALSE)), VLOOKUP(A130,'M for Moray - Keith oawut'!A:E,3,FALSE), VLOOKUP(A130,'M for Moray - Keith oawut'!A:E,2,FALSE))</f>
        <v xml:space="preserve"> N/A</v>
      </c>
      <c r="BU130" t="str">
        <f>IF(ISNUMBER(VLOOKUP(A130,'M for Moray - Speyside oawut'!A:E,3,FALSE)), VLOOKUP(A130,'M for Moray - Speyside oawut'!A:E,3,FALSE), VLOOKUP(A130,'M for Moray - Speyside oawut'!A:E,2,FALSE))</f>
        <v xml:space="preserve"> N/A</v>
      </c>
      <c r="BV130" t="str">
        <f>IF(ISNUMBER(VLOOKUP(A130,'M for Moray - Elgin oawut'!A:E,3,FALSE)), VLOOKUP(A130,'M for Moray - Elgin oawut'!A:E,3,FALSE), VLOOKUP(A130,'M for Moray - Elgin oawut'!A:E,2,FALSE))</f>
        <v xml:space="preserve"> N/A</v>
      </c>
      <c r="BW130">
        <f>IF(ISNUMBER(VLOOKUP(A130,'Banffshire Partnership oawut'!A:E,3,FALSE)), VLOOKUP(A130,'Banffshire Partnership oawut'!A:E,3,FALSE), VLOOKUP(A130,'Banffshire Partnership oawut'!A:E,2,FALSE))</f>
        <v>29.6</v>
      </c>
      <c r="BZ130">
        <f>IF(ISNUMBER(VLOOKUP(A130,'Huntly A2B service ot'!A:E,3,FALSE)), VLOOKUP(A130,'Huntly A2B service ot'!A:E,3,FALSE), VLOOKUP(A130,'Huntly A2B service ot'!A:E,2,FALSE))</f>
        <v>0</v>
      </c>
      <c r="CA130">
        <f>IF(ISNUMBER(VLOOKUP(A130,'M for Moray - Buckie ot'!A:E,3,FALSE)), VLOOKUP(A130,'M for Moray - Buckie ot'!A:E,3,FALSE), VLOOKUP(A130,'M for Moray - Buckie ot'!A:E,2,FALSE))</f>
        <v>0</v>
      </c>
      <c r="CB130">
        <f>IF(ISNUMBER(VLOOKUP(A130,'M for Moray - Forres ot'!A:E,3,FALSE)), VLOOKUP(A130,'M for Moray - Forres ot'!A:E,3,FALSE), VLOOKUP(A130,'M for Moray - Forres ot'!A:E,2,FALSE))</f>
        <v>0</v>
      </c>
      <c r="CC130">
        <f>IF(ISNUMBER(VLOOKUP(A130,'M for Moray - Keith ot'!A:E,3,FALSE)), VLOOKUP(A130,'M for Moray - Keith ot'!A:E,3,FALSE), VLOOKUP(A130,'M for Moray - Keith ot'!A:E,2,FALSE))</f>
        <v>0</v>
      </c>
      <c r="CD130">
        <f>IF(ISNUMBER(VLOOKUP(A130,'M for Moray - Speyside ot'!A:E,3,FALSE)), VLOOKUP(A130,'M for Moray - Speyside ot'!A:E,3,FALSE), VLOOKUP(A130,'M for Moray - Speyside ot'!A:E,2,FALSE))</f>
        <v>0</v>
      </c>
      <c r="CE130">
        <f>IF(ISNUMBER(VLOOKUP(A130,'M for Moray - Elgin ot'!A:E,3,FALSE)), VLOOKUP(A130,'M for Moray - Elgin ot'!A:E,3,FALSE), VLOOKUP(A130,'M for Moray - Elgin ot'!A:E,2,FALSE))</f>
        <v>0</v>
      </c>
      <c r="CF130">
        <f>IF(ISNUMBER(VLOOKUP(A130,'Banffshire Partnership ot'!A:E,3,FALSE)), VLOOKUP(A130,'Banffshire Partnership ot'!A:E,3,FALSE), VLOOKUP(A130,'Banffshire Partnership ot'!A:E,2,FALSE))</f>
        <v>0</v>
      </c>
    </row>
    <row r="131" spans="1:84">
      <c r="A131" t="s">
        <v>389</v>
      </c>
      <c r="B131" t="str">
        <f t="shared" si="67"/>
        <v>M for Moray - Forres service</v>
      </c>
      <c r="C131">
        <f t="shared" si="79"/>
        <v>6.6499999999999995</v>
      </c>
      <c r="D131">
        <f t="shared" si="80"/>
        <v>5</v>
      </c>
      <c r="E131">
        <f t="shared" si="81"/>
        <v>4.5</v>
      </c>
      <c r="F131">
        <f t="shared" si="82"/>
        <v>4.2</v>
      </c>
      <c r="G131" s="18">
        <f t="shared" si="83"/>
        <v>0.5</v>
      </c>
      <c r="H131">
        <f t="shared" ref="H131:H147" si="90">IF(G131&gt;0,F131/G131,0)</f>
        <v>8.4</v>
      </c>
      <c r="I131">
        <v>12.2</v>
      </c>
      <c r="J131">
        <f t="shared" ref="J131:J194" si="91">(1.8*I131)+2.4</f>
        <v>24.36</v>
      </c>
      <c r="K131">
        <f t="shared" ref="K131:K147" si="92">MIN(S131:Y131)</f>
        <v>16.149999999999999</v>
      </c>
      <c r="L131">
        <f t="shared" ref="L131:L194" si="93">IF(K131&lt;J131,1,0)</f>
        <v>1</v>
      </c>
      <c r="M131">
        <f t="shared" ref="M131:M194" si="94">IF(AND(K131&lt;J131,H131&lt;20),1,0)</f>
        <v>1</v>
      </c>
      <c r="N131">
        <f t="shared" ref="N131:N147" si="95">IF(L131=1,J131-K131,0)</f>
        <v>8.2100000000000009</v>
      </c>
      <c r="O131">
        <f t="shared" ref="O131:O194" si="96">IF(M131=1,J131-K131,0)</f>
        <v>8.2100000000000009</v>
      </c>
      <c r="P131">
        <f t="shared" ref="P131:P194" si="97">IF(L131=1,D131+E131,0)</f>
        <v>9.5</v>
      </c>
      <c r="Q131">
        <f t="shared" ref="Q131:Q194" si="98">IF(M131=1,D131+E131,0)</f>
        <v>9.5</v>
      </c>
      <c r="S131">
        <f t="shared" ref="S131:S194" si="99">IF(ISNUMBER(AZ131), IF(AZ131&gt;0,AA131+AZ131+AJ131, AA131+AR131), 1000)</f>
        <v>46.5</v>
      </c>
      <c r="T131">
        <f t="shared" ref="T131:T194" si="100">IF(ISNUMBER(BA131), IF(BA131&gt;0,AB131+BA131+AK131, AB131+AS131), 1000)</f>
        <v>1006.65</v>
      </c>
      <c r="U131">
        <f t="shared" ref="U131:U194" si="101">IF(ISNUMBER(BB131), IF(BB131&gt;0,AC131+BB131+AL131, AC131+AT131), 1000)</f>
        <v>16.149999999999999</v>
      </c>
      <c r="V131">
        <f t="shared" ref="V131:V194" si="102">IF(ISNUMBER(BC131), IF(BC131&gt;0,AD131+BC131+AM131, AD131+AU131), 1000)</f>
        <v>40.15</v>
      </c>
      <c r="W131">
        <f t="shared" ref="W131:W194" si="103">IF(ISNUMBER(BD131), IF(BD131&gt;0,AE131+BD131+AN131, AE131+AV131), 1000)</f>
        <v>28.15</v>
      </c>
      <c r="X131">
        <f t="shared" ref="X131:X194" si="104">IF(ISNUMBER(BE131), IF(BE131&gt;0,AF131+BE131+AO131, AF131+AW131), 1000)</f>
        <v>18.149999999999999</v>
      </c>
      <c r="Y131">
        <f t="shared" ref="Y131:Y194" si="105">IF(ISNUMBER(BF131), IF(BF131&gt;0,AG131+BF131+AP131, AG131+AX131), 1000)</f>
        <v>80.739999999999995</v>
      </c>
      <c r="AA131">
        <v>0</v>
      </c>
      <c r="AB131">
        <f t="shared" si="84"/>
        <v>6.6499999999999995</v>
      </c>
      <c r="AC131">
        <f t="shared" si="85"/>
        <v>6.6499999999999995</v>
      </c>
      <c r="AD131">
        <f t="shared" si="86"/>
        <v>6.6499999999999995</v>
      </c>
      <c r="AE131">
        <f t="shared" si="87"/>
        <v>6.6499999999999995</v>
      </c>
      <c r="AF131">
        <f t="shared" si="88"/>
        <v>6.6499999999999995</v>
      </c>
      <c r="AG131">
        <f t="shared" si="89"/>
        <v>4.74</v>
      </c>
      <c r="AJ131">
        <f>IF(ISNUMBER(VLOOKUP(A131,'Huntly A2B service oaout'!A:E,5,FALSE)), VLOOKUP(A131,'Huntly A2B service oaout'!A:E,5,FALSE), VLOOKUP(A131,'Huntly A2B service oaout'!A:E,2,FALSE))</f>
        <v>42</v>
      </c>
      <c r="AK131" t="str">
        <f>IF(ISNUMBER(VLOOKUP(A131,'M for Moray - Buckie oaout'!A:E,5,FALSE)), VLOOKUP(A131,'M for Moray - Buckie oaout'!A:E,5,FALSE), VLOOKUP(A131,'M for Moray - Buckie oaout'!A:E,2,FALSE))</f>
        <v xml:space="preserve"> not possible</v>
      </c>
      <c r="AL131">
        <f>IF(ISNUMBER(VLOOKUP(A131,'M for Moray - Forres oaout'!A:E,5,FALSE)), VLOOKUP(A131,'M for Moray - Forres oaout'!A:E,5,FALSE), VLOOKUP(A131,'M for Moray - Forres oaout'!A:E,2,FALSE))</f>
        <v>5</v>
      </c>
      <c r="AM131">
        <f>IF(ISNUMBER(VLOOKUP(A131,'M for Moray - Keith oaout'!A:E,5,FALSE)), VLOOKUP(A131,'M for Moray - Keith oaout'!A:E,5,FALSE), VLOOKUP(A131,'M for Moray - Keith oaout'!A:E,2,FALSE))</f>
        <v>29</v>
      </c>
      <c r="AN131">
        <f>IF(ISNUMBER(VLOOKUP(A131,'M for Moray - Speyside oaout'!A:E,5,FALSE)), VLOOKUP(A131,'M for Moray - Speyside oaout'!A:E,5,FALSE), VLOOKUP(A131,'M for Moray - Speyside oaout'!A:E,2,FALSE))</f>
        <v>17</v>
      </c>
      <c r="AO131">
        <f>IF(ISNUMBER(VLOOKUP(A131,'M for Moray - Elgin oaout'!A:E,5,FALSE)), VLOOKUP(A131,'M for Moray - Elgin oaout'!A:E,5,FALSE), VLOOKUP(A131,'M for Moray - Elgin oaout'!A:E,2,FALSE))</f>
        <v>7</v>
      </c>
      <c r="AP131" t="str">
        <f>IF(ISNUMBER(VLOOKUP(A131,'Banffshire Partnership oaout'!A:E,5,FALSE)), VLOOKUP(A131,'Banffshire Partnership oaout'!A:E,5,FALSE), VLOOKUP(A131,'Banffshire Partnership oaout'!A:E,2,FALSE))</f>
        <v xml:space="preserve"> N/A</v>
      </c>
      <c r="AR131">
        <f>IF(ISNUMBER(VLOOKUP(A131,'Huntly A2B service oawut'!A:E,5,FALSE)), VLOOKUP(A131,'Huntly A2B service oawut'!A:E,5,FALSE), 1000)</f>
        <v>1000</v>
      </c>
      <c r="AS131">
        <f>IF(ISNUMBER(VLOOKUP(A131,'M for Moray - Buckie oawut'!A:E,5,FALSE)), VLOOKUP(A131,'M for Moray - Buckie oawut'!A:E,5,FALSE), 1000)</f>
        <v>1000</v>
      </c>
      <c r="AT131">
        <f>IF(ISNUMBER(VLOOKUP(A131,'M for Moray - Forres oawut'!A:E,5,FALSE)), VLOOKUP(A131,'M for Moray - Forres oawut'!A:E,5,FALSE), 1000)</f>
        <v>1000</v>
      </c>
      <c r="AU131">
        <f>IF(ISNUMBER(VLOOKUP(A131,'M for Moray - Keith oawut'!A:E,5,FALSE)), VLOOKUP(A131,'M for Moray - Keith oawut'!A:E,5,FALSE), 1000)</f>
        <v>1000</v>
      </c>
      <c r="AV131">
        <f>IF(ISNUMBER(VLOOKUP(A131,'M for Moray - Speyside oawut'!A:E,5,FALSE)), VLOOKUP(A131,'M for Moray - Speyside oawut'!A:E,5,FALSE), 1000)</f>
        <v>1000</v>
      </c>
      <c r="AW131">
        <f>IF(ISNUMBER(VLOOKUP(A131,'M for Moray - Elgin oawut'!A:E,5,FALSE)), VLOOKUP(A131,'M for Moray - Elgin oawut'!A:E,5,FALSE), 1000)</f>
        <v>1000</v>
      </c>
      <c r="AX131">
        <f>IF(ISNUMBER(VLOOKUP(A131,'Banffshire Partnership oawut'!A:E,5,FALSE)), VLOOKUP(A131,'Banffshire Partnership oawut'!A:E,5,FALSE), 1000)</f>
        <v>76</v>
      </c>
      <c r="AZ131">
        <f>IF(ISNUMBER(VLOOKUP(A131,'Huntly A2B service ot'!A:E,4,FALSE)), VLOOKUP(A131,'Huntly A2B service ot'!A:E,4,FALSE), 0)</f>
        <v>4.5</v>
      </c>
      <c r="BA131">
        <f>IF(ISNUMBER(VLOOKUP(A131,'M for Moray - Buckie ot'!A:E,4,FALSE)), VLOOKUP(A131,'M for Moray - Buckie ot'!A:E,4,FALSE), 0)</f>
        <v>0</v>
      </c>
      <c r="BB131">
        <f>IF(ISNUMBER(VLOOKUP(A131,'M for Moray - Forres ot'!A:E,4,FALSE)), VLOOKUP(A131,'M for Moray - Forres ot'!A:E,4,FALSE), 0)</f>
        <v>4.5</v>
      </c>
      <c r="BC131">
        <f>IF(ISNUMBER(VLOOKUP(A131,'M for Moray - Keith ot'!A:E,4,FALSE)), VLOOKUP(A131,'M for Moray - Keith ot'!A:E,4,FALSE), 0)</f>
        <v>4.5</v>
      </c>
      <c r="BD131">
        <f>IF(ISNUMBER(VLOOKUP(A131,'M for Moray - Speyside ot'!A:E,4,FALSE)), VLOOKUP(A131,'M for Moray - Speyside ot'!A:E,4,FALSE), 0)</f>
        <v>4.5</v>
      </c>
      <c r="BE131">
        <f>IF(ISNUMBER(VLOOKUP(A131,'M for Moray - Elgin ot'!A:E,4,FALSE)), VLOOKUP(A131,'M for Moray - Elgin ot'!A:E,4,FALSE), 0)</f>
        <v>4.5</v>
      </c>
      <c r="BF131">
        <f>IF(ISNUMBER(VLOOKUP(A131,'Banffshire Partnership ot'!A:E,4,FALSE)), VLOOKUP(A131,'Banffshire Partnership ot'!A:E,4,FALSE), 0)</f>
        <v>0</v>
      </c>
      <c r="BI131">
        <f>IF(ISNUMBER(VLOOKUP(A131,'Huntly A2B service oaout'!A:E,3,FALSE)), VLOOKUP(A131,'Huntly A2B service oaout'!A:E,3,FALSE), VLOOKUP(A131,'Huntly A2B service oaout'!A:E,2,FALSE))</f>
        <v>23.6</v>
      </c>
      <c r="BJ131" t="str">
        <f>IF(ISNUMBER(VLOOKUP(A131,'M for Moray - Buckie oaout'!A:E,3,FALSE)), VLOOKUP(A131,'M for Moray - Buckie oaout'!A:E,3,FALSE), VLOOKUP(A131,'M for Moray - Buckie oaout'!A:E,2,FALSE))</f>
        <v xml:space="preserve"> not possible</v>
      </c>
      <c r="BK131">
        <f>IF(ISNUMBER(VLOOKUP(A131,'M for Moray - Forres oaout'!A:E,3,FALSE)), VLOOKUP(A131,'M for Moray - Forres oaout'!A:E,3,FALSE), VLOOKUP(A131,'M for Moray - Forres oaout'!A:E,2,FALSE))</f>
        <v>4.2</v>
      </c>
      <c r="BL131">
        <f>IF(ISNUMBER(VLOOKUP(A131,'M for Moray - Keith oaout'!A:E,3,FALSE)), VLOOKUP(A131,'M for Moray - Keith oaout'!A:E,3,FALSE), VLOOKUP(A131,'M for Moray - Keith oaout'!A:E,2,FALSE))</f>
        <v>18.3</v>
      </c>
      <c r="BM131">
        <f>IF(ISNUMBER(VLOOKUP(A131,'M for Moray - Speyside oaout'!A:E,3,FALSE)), VLOOKUP(A131,'M for Moray - Speyside oaout'!A:E,3,FALSE), VLOOKUP(A131,'M for Moray - Speyside oaout'!A:E,2,FALSE))</f>
        <v>9.1999999999999993</v>
      </c>
      <c r="BN131">
        <f>IF(ISNUMBER(VLOOKUP(A131,'M for Moray - Elgin oaout'!A:E,3,FALSE)), VLOOKUP(A131,'M for Moray - Elgin oaout'!A:E,3,FALSE), VLOOKUP(A131,'M for Moray - Elgin oaout'!A:E,2,FALSE))</f>
        <v>6.8</v>
      </c>
      <c r="BO131" t="str">
        <f>IF(ISNUMBER(VLOOKUP(A131,'Banffshire Partnership oaout'!A:E,3,FALSE)), VLOOKUP(A131,'Banffshire Partnership oaout'!A:E,3,FALSE), VLOOKUP(A131,'Banffshire Partnership oaout'!A:E,2,FALSE))</f>
        <v xml:space="preserve"> N/A</v>
      </c>
      <c r="BQ131" t="str">
        <f>IF(ISNUMBER(VLOOKUP(A131,'Huntly A2B service oawut'!A:E,3,FALSE)), VLOOKUP(A131,'Huntly A2B service oawut'!A:E,3,FALSE), VLOOKUP(A131,'Huntly A2B service oawut'!A:E,2,FALSE))</f>
        <v xml:space="preserve"> N/A</v>
      </c>
      <c r="BR131" t="str">
        <f>IF(ISNUMBER(VLOOKUP(A131,'M for Moray - Buckie oawut'!A:E,3,FALSE)), VLOOKUP(A131,'M for Moray - Buckie oawut'!A:E,3,FALSE), VLOOKUP(A131,'M for Moray - Buckie oawut'!A:E,2,FALSE))</f>
        <v xml:space="preserve"> N/A</v>
      </c>
      <c r="BS131" t="str">
        <f>IF(ISNUMBER(VLOOKUP(A131,'M for Moray - Forres oawut'!A:E,3,FALSE)), VLOOKUP(A131,'M for Moray - Forres oawut'!A:E,3,FALSE), VLOOKUP(A131,'M for Moray - Forres oawut'!A:E,2,FALSE))</f>
        <v xml:space="preserve"> N/A</v>
      </c>
      <c r="BT131" t="str">
        <f>IF(ISNUMBER(VLOOKUP(A131,'M for Moray - Keith oawut'!A:E,3,FALSE)), VLOOKUP(A131,'M for Moray - Keith oawut'!A:E,3,FALSE), VLOOKUP(A131,'M for Moray - Keith oawut'!A:E,2,FALSE))</f>
        <v xml:space="preserve"> N/A</v>
      </c>
      <c r="BU131" t="str">
        <f>IF(ISNUMBER(VLOOKUP(A131,'M for Moray - Speyside oawut'!A:E,3,FALSE)), VLOOKUP(A131,'M for Moray - Speyside oawut'!A:E,3,FALSE), VLOOKUP(A131,'M for Moray - Speyside oawut'!A:E,2,FALSE))</f>
        <v xml:space="preserve"> N/A</v>
      </c>
      <c r="BV131" t="str">
        <f>IF(ISNUMBER(VLOOKUP(A131,'M for Moray - Elgin oawut'!A:E,3,FALSE)), VLOOKUP(A131,'M for Moray - Elgin oawut'!A:E,3,FALSE), VLOOKUP(A131,'M for Moray - Elgin oawut'!A:E,2,FALSE))</f>
        <v xml:space="preserve"> N/A</v>
      </c>
      <c r="BW131">
        <f>IF(ISNUMBER(VLOOKUP(A131,'Banffshire Partnership oawut'!A:E,3,FALSE)), VLOOKUP(A131,'Banffshire Partnership oawut'!A:E,3,FALSE), VLOOKUP(A131,'Banffshire Partnership oawut'!A:E,2,FALSE))</f>
        <v>31.1</v>
      </c>
      <c r="BZ131">
        <f>IF(ISNUMBER(VLOOKUP(A131,'Huntly A2B service ot'!A:E,3,FALSE)), VLOOKUP(A131,'Huntly A2B service ot'!A:E,3,FALSE), VLOOKUP(A131,'Huntly A2B service ot'!A:E,2,FALSE))</f>
        <v>30</v>
      </c>
      <c r="CA131" t="str">
        <f>IF(ISNUMBER(VLOOKUP(A131,'M for Moray - Buckie ot'!A:E,3,FALSE)), VLOOKUP(A131,'M for Moray - Buckie ot'!A:E,3,FALSE), VLOOKUP(A131,'M for Moray - Buckie ot'!A:E,2,FALSE))</f>
        <v xml:space="preserve"> not possible</v>
      </c>
      <c r="CB131">
        <f>IF(ISNUMBER(VLOOKUP(A131,'M for Moray - Forres ot'!A:E,3,FALSE)), VLOOKUP(A131,'M for Moray - Forres ot'!A:E,3,FALSE), VLOOKUP(A131,'M for Moray - Forres ot'!A:E,2,FALSE))</f>
        <v>30</v>
      </c>
      <c r="CC131">
        <f>IF(ISNUMBER(VLOOKUP(A131,'M for Moray - Keith ot'!A:E,3,FALSE)), VLOOKUP(A131,'M for Moray - Keith ot'!A:E,3,FALSE), VLOOKUP(A131,'M for Moray - Keith ot'!A:E,2,FALSE))</f>
        <v>30</v>
      </c>
      <c r="CD131">
        <f>IF(ISNUMBER(VLOOKUP(A131,'M for Moray - Speyside ot'!A:E,3,FALSE)), VLOOKUP(A131,'M for Moray - Speyside ot'!A:E,3,FALSE), VLOOKUP(A131,'M for Moray - Speyside ot'!A:E,2,FALSE))</f>
        <v>30</v>
      </c>
      <c r="CE131">
        <f>IF(ISNUMBER(VLOOKUP(A131,'M for Moray - Elgin ot'!A:E,3,FALSE)), VLOOKUP(A131,'M for Moray - Elgin ot'!A:E,3,FALSE), VLOOKUP(A131,'M for Moray - Elgin ot'!A:E,2,FALSE))</f>
        <v>30</v>
      </c>
      <c r="CF131">
        <f>IF(ISNUMBER(VLOOKUP(A131,'Banffshire Partnership ot'!A:E,3,FALSE)), VLOOKUP(A131,'Banffshire Partnership ot'!A:E,3,FALSE), VLOOKUP(A131,'Banffshire Partnership ot'!A:E,2,FALSE))</f>
        <v>0</v>
      </c>
    </row>
    <row r="132" spans="1:84">
      <c r="A132" t="s">
        <v>390</v>
      </c>
      <c r="B132" t="str">
        <f t="shared" ref="B132:B147" si="106">INDEX(S$1:Y$1,MATCH(MIN(S132:Y132),S132:Y132,0))</f>
        <v>M for Moray - Elgin service</v>
      </c>
      <c r="C132">
        <f t="shared" si="79"/>
        <v>3.5999999999999996</v>
      </c>
      <c r="D132">
        <f t="shared" si="80"/>
        <v>0</v>
      </c>
      <c r="E132">
        <f t="shared" si="81"/>
        <v>4.5</v>
      </c>
      <c r="F132">
        <f t="shared" si="82"/>
        <v>0</v>
      </c>
      <c r="G132" s="18">
        <f t="shared" si="83"/>
        <v>0.5</v>
      </c>
      <c r="H132">
        <f t="shared" si="90"/>
        <v>0</v>
      </c>
      <c r="I132">
        <v>6.1</v>
      </c>
      <c r="J132">
        <f t="shared" si="91"/>
        <v>13.38</v>
      </c>
      <c r="K132">
        <f t="shared" si="92"/>
        <v>8.1</v>
      </c>
      <c r="L132">
        <f t="shared" si="93"/>
        <v>1</v>
      </c>
      <c r="M132">
        <f t="shared" si="94"/>
        <v>1</v>
      </c>
      <c r="N132">
        <f t="shared" si="95"/>
        <v>5.2800000000000011</v>
      </c>
      <c r="O132">
        <f t="shared" si="96"/>
        <v>5.2800000000000011</v>
      </c>
      <c r="P132">
        <f t="shared" si="97"/>
        <v>4.5</v>
      </c>
      <c r="Q132">
        <f t="shared" si="98"/>
        <v>4.5</v>
      </c>
      <c r="S132">
        <f t="shared" si="99"/>
        <v>40.5</v>
      </c>
      <c r="T132">
        <f t="shared" si="100"/>
        <v>28.1</v>
      </c>
      <c r="U132">
        <f t="shared" si="101"/>
        <v>18.100000000000001</v>
      </c>
      <c r="V132">
        <f t="shared" si="102"/>
        <v>31.1</v>
      </c>
      <c r="W132">
        <f t="shared" si="103"/>
        <v>27.1</v>
      </c>
      <c r="X132">
        <f t="shared" si="104"/>
        <v>8.1</v>
      </c>
      <c r="Y132">
        <f t="shared" si="105"/>
        <v>66.02</v>
      </c>
      <c r="AA132">
        <v>0</v>
      </c>
      <c r="AB132">
        <f t="shared" si="84"/>
        <v>3.5999999999999996</v>
      </c>
      <c r="AC132">
        <f t="shared" si="85"/>
        <v>3.5999999999999996</v>
      </c>
      <c r="AD132">
        <f t="shared" si="86"/>
        <v>3.5999999999999996</v>
      </c>
      <c r="AE132">
        <f t="shared" si="87"/>
        <v>3.5999999999999996</v>
      </c>
      <c r="AF132">
        <f t="shared" si="88"/>
        <v>3.5999999999999996</v>
      </c>
      <c r="AG132">
        <f t="shared" si="89"/>
        <v>3.5199999999999996</v>
      </c>
      <c r="AJ132">
        <f>IF(ISNUMBER(VLOOKUP(A132,'Huntly A2B service oaout'!A:E,5,FALSE)), VLOOKUP(A132,'Huntly A2B service oaout'!A:E,5,FALSE), VLOOKUP(A132,'Huntly A2B service oaout'!A:E,2,FALSE))</f>
        <v>36</v>
      </c>
      <c r="AK132">
        <f>IF(ISNUMBER(VLOOKUP(A132,'M for Moray - Buckie oaout'!A:E,5,FALSE)), VLOOKUP(A132,'M for Moray - Buckie oaout'!A:E,5,FALSE), VLOOKUP(A132,'M for Moray - Buckie oaout'!A:E,2,FALSE))</f>
        <v>20</v>
      </c>
      <c r="AL132">
        <f>IF(ISNUMBER(VLOOKUP(A132,'M for Moray - Forres oaout'!A:E,5,FALSE)), VLOOKUP(A132,'M for Moray - Forres oaout'!A:E,5,FALSE), VLOOKUP(A132,'M for Moray - Forres oaout'!A:E,2,FALSE))</f>
        <v>10</v>
      </c>
      <c r="AM132">
        <f>IF(ISNUMBER(VLOOKUP(A132,'M for Moray - Keith oaout'!A:E,5,FALSE)), VLOOKUP(A132,'M for Moray - Keith oaout'!A:E,5,FALSE), VLOOKUP(A132,'M for Moray - Keith oaout'!A:E,2,FALSE))</f>
        <v>23</v>
      </c>
      <c r="AN132">
        <f>IF(ISNUMBER(VLOOKUP(A132,'M for Moray - Speyside oaout'!A:E,5,FALSE)), VLOOKUP(A132,'M for Moray - Speyside oaout'!A:E,5,FALSE), VLOOKUP(A132,'M for Moray - Speyside oaout'!A:E,2,FALSE))</f>
        <v>19</v>
      </c>
      <c r="AO132">
        <v>0</v>
      </c>
      <c r="AP132" t="str">
        <f>IF(ISNUMBER(VLOOKUP(A132,'Banffshire Partnership oaout'!A:E,5,FALSE)), VLOOKUP(A132,'Banffshire Partnership oaout'!A:E,5,FALSE), VLOOKUP(A132,'Banffshire Partnership oaout'!A:E,2,FALSE))</f>
        <v xml:space="preserve"> N/A</v>
      </c>
      <c r="AR132">
        <f>IF(ISNUMBER(VLOOKUP(A132,'Huntly A2B service oawut'!A:E,5,FALSE)), VLOOKUP(A132,'Huntly A2B service oawut'!A:E,5,FALSE), 1000)</f>
        <v>1000</v>
      </c>
      <c r="AS132">
        <f>IF(ISNUMBER(VLOOKUP(A132,'M for Moray - Buckie oawut'!A:E,5,FALSE)), VLOOKUP(A132,'M for Moray - Buckie oawut'!A:E,5,FALSE), 1000)</f>
        <v>1000</v>
      </c>
      <c r="AT132">
        <f>IF(ISNUMBER(VLOOKUP(A132,'M for Moray - Forres oawut'!A:E,5,FALSE)), VLOOKUP(A132,'M for Moray - Forres oawut'!A:E,5,FALSE), 1000)</f>
        <v>1000</v>
      </c>
      <c r="AU132">
        <f>IF(ISNUMBER(VLOOKUP(A132,'M for Moray - Keith oawut'!A:E,5,FALSE)), VLOOKUP(A132,'M for Moray - Keith oawut'!A:E,5,FALSE), 1000)</f>
        <v>1000</v>
      </c>
      <c r="AV132">
        <f>IF(ISNUMBER(VLOOKUP(A132,'M for Moray - Speyside oawut'!A:E,5,FALSE)), VLOOKUP(A132,'M for Moray - Speyside oawut'!A:E,5,FALSE), 1000)</f>
        <v>1000</v>
      </c>
      <c r="AW132">
        <f>IF(ISNUMBER(VLOOKUP(A132,'M for Moray - Elgin oawut'!A:E,5,FALSE)), VLOOKUP(A132,'M for Moray - Elgin oawut'!A:E,5,FALSE), 1000)</f>
        <v>1000</v>
      </c>
      <c r="AX132">
        <f>IF(ISNUMBER(VLOOKUP(A132,'Banffshire Partnership oawut'!A:E,5,FALSE)), VLOOKUP(A132,'Banffshire Partnership oawut'!A:E,5,FALSE), 1000)</f>
        <v>62.5</v>
      </c>
      <c r="AZ132">
        <f>IF(ISNUMBER(VLOOKUP(A132,'Huntly A2B service ot'!A:E,4,FALSE)), VLOOKUP(A132,'Huntly A2B service ot'!A:E,4,FALSE), 0)</f>
        <v>4.5</v>
      </c>
      <c r="BA132">
        <f>IF(ISNUMBER(VLOOKUP(A132,'M for Moray - Buckie ot'!A:E,4,FALSE)), VLOOKUP(A132,'M for Moray - Buckie ot'!A:E,4,FALSE), 0)</f>
        <v>4.5</v>
      </c>
      <c r="BB132">
        <f>IF(ISNUMBER(VLOOKUP(A132,'M for Moray - Forres ot'!A:E,4,FALSE)), VLOOKUP(A132,'M for Moray - Forres ot'!A:E,4,FALSE), 0)</f>
        <v>4.5</v>
      </c>
      <c r="BC132">
        <f>IF(ISNUMBER(VLOOKUP(A132,'M for Moray - Keith ot'!A:E,4,FALSE)), VLOOKUP(A132,'M for Moray - Keith ot'!A:E,4,FALSE), 0)</f>
        <v>4.5</v>
      </c>
      <c r="BD132">
        <f>IF(ISNUMBER(VLOOKUP(A132,'M for Moray - Speyside ot'!A:E,4,FALSE)), VLOOKUP(A132,'M for Moray - Speyside ot'!A:E,4,FALSE), 0)</f>
        <v>4.5</v>
      </c>
      <c r="BE132">
        <f>IF(ISNUMBER(VLOOKUP(A132,'M for Moray - Elgin ot'!A:E,4,FALSE)), VLOOKUP(A132,'M for Moray - Elgin ot'!A:E,4,FALSE), 0)</f>
        <v>4.5</v>
      </c>
      <c r="BF132">
        <f>IF(ISNUMBER(VLOOKUP(A132,'Banffshire Partnership ot'!A:E,4,FALSE)), VLOOKUP(A132,'Banffshire Partnership ot'!A:E,4,FALSE), 0)</f>
        <v>0</v>
      </c>
      <c r="BI132">
        <f>IF(ISNUMBER(VLOOKUP(A132,'Huntly A2B service oaout'!A:E,3,FALSE)), VLOOKUP(A132,'Huntly A2B service oaout'!A:E,3,FALSE), VLOOKUP(A132,'Huntly A2B service oaout'!A:E,2,FALSE))</f>
        <v>19.2</v>
      </c>
      <c r="BJ132">
        <f>IF(ISNUMBER(VLOOKUP(A132,'M for Moray - Buckie oaout'!A:E,3,FALSE)), VLOOKUP(A132,'M for Moray - Buckie oaout'!A:E,3,FALSE), VLOOKUP(A132,'M for Moray - Buckie oaout'!A:E,2,FALSE))</f>
        <v>10.1</v>
      </c>
      <c r="BK132">
        <f>IF(ISNUMBER(VLOOKUP(A132,'M for Moray - Forres oaout'!A:E,3,FALSE)), VLOOKUP(A132,'M for Moray - Forres oaout'!A:E,3,FALSE), VLOOKUP(A132,'M for Moray - Forres oaout'!A:E,2,FALSE))</f>
        <v>4.8</v>
      </c>
      <c r="BL132">
        <f>IF(ISNUMBER(VLOOKUP(A132,'M for Moray - Keith oaout'!A:E,3,FALSE)), VLOOKUP(A132,'M for Moray - Keith oaout'!A:E,3,FALSE), VLOOKUP(A132,'M for Moray - Keith oaout'!A:E,2,FALSE))</f>
        <v>12.1</v>
      </c>
      <c r="BM132">
        <f>IF(ISNUMBER(VLOOKUP(A132,'M for Moray - Speyside oaout'!A:E,3,FALSE)), VLOOKUP(A132,'M for Moray - Speyside oaout'!A:E,3,FALSE), VLOOKUP(A132,'M for Moray - Speyside oaout'!A:E,2,FALSE))</f>
        <v>11</v>
      </c>
      <c r="BN132">
        <v>0</v>
      </c>
      <c r="BO132" t="str">
        <f>IF(ISNUMBER(VLOOKUP(A132,'Banffshire Partnership oaout'!A:E,3,FALSE)), VLOOKUP(A132,'Banffshire Partnership oaout'!A:E,3,FALSE), VLOOKUP(A132,'Banffshire Partnership oaout'!A:E,2,FALSE))</f>
        <v xml:space="preserve"> N/A</v>
      </c>
      <c r="BQ132" t="str">
        <f>IF(ISNUMBER(VLOOKUP(A132,'Huntly A2B service oawut'!A:E,3,FALSE)), VLOOKUP(A132,'Huntly A2B service oawut'!A:E,3,FALSE), VLOOKUP(A132,'Huntly A2B service oawut'!A:E,2,FALSE))</f>
        <v xml:space="preserve"> N/A</v>
      </c>
      <c r="BR132" t="str">
        <f>IF(ISNUMBER(VLOOKUP(A132,'M for Moray - Buckie oawut'!A:E,3,FALSE)), VLOOKUP(A132,'M for Moray - Buckie oawut'!A:E,3,FALSE), VLOOKUP(A132,'M for Moray - Buckie oawut'!A:E,2,FALSE))</f>
        <v xml:space="preserve"> N/A</v>
      </c>
      <c r="BS132" t="str">
        <f>IF(ISNUMBER(VLOOKUP(A132,'M for Moray - Forres oawut'!A:E,3,FALSE)), VLOOKUP(A132,'M for Moray - Forres oawut'!A:E,3,FALSE), VLOOKUP(A132,'M for Moray - Forres oawut'!A:E,2,FALSE))</f>
        <v xml:space="preserve"> N/A</v>
      </c>
      <c r="BT132" t="str">
        <f>IF(ISNUMBER(VLOOKUP(A132,'M for Moray - Keith oawut'!A:E,3,FALSE)), VLOOKUP(A132,'M for Moray - Keith oawut'!A:E,3,FALSE), VLOOKUP(A132,'M for Moray - Keith oawut'!A:E,2,FALSE))</f>
        <v xml:space="preserve"> N/A</v>
      </c>
      <c r="BU132" t="str">
        <f>IF(ISNUMBER(VLOOKUP(A132,'M for Moray - Speyside oawut'!A:E,3,FALSE)), VLOOKUP(A132,'M for Moray - Speyside oawut'!A:E,3,FALSE), VLOOKUP(A132,'M for Moray - Speyside oawut'!A:E,2,FALSE))</f>
        <v xml:space="preserve"> N/A</v>
      </c>
      <c r="BV132" t="str">
        <f>IF(ISNUMBER(VLOOKUP(A132,'M for Moray - Elgin oawut'!A:E,3,FALSE)), VLOOKUP(A132,'M for Moray - Elgin oawut'!A:E,3,FALSE), VLOOKUP(A132,'M for Moray - Elgin oawut'!A:E,2,FALSE))</f>
        <v xml:space="preserve"> N/A</v>
      </c>
      <c r="BW132">
        <f>IF(ISNUMBER(VLOOKUP(A132,'Banffshire Partnership oawut'!A:E,3,FALSE)), VLOOKUP(A132,'Banffshire Partnership oawut'!A:E,3,FALSE), VLOOKUP(A132,'Banffshire Partnership oawut'!A:E,2,FALSE))</f>
        <v>22</v>
      </c>
      <c r="BZ132">
        <f>IF(ISNUMBER(VLOOKUP(A132,'Huntly A2B service ot'!A:E,3,FALSE)), VLOOKUP(A132,'Huntly A2B service ot'!A:E,3,FALSE), VLOOKUP(A132,'Huntly A2B service ot'!A:E,2,FALSE))</f>
        <v>30</v>
      </c>
      <c r="CA132">
        <f>IF(ISNUMBER(VLOOKUP(A132,'M for Moray - Buckie ot'!A:E,3,FALSE)), VLOOKUP(A132,'M for Moray - Buckie ot'!A:E,3,FALSE), VLOOKUP(A132,'M for Moray - Buckie ot'!A:E,2,FALSE))</f>
        <v>30</v>
      </c>
      <c r="CB132">
        <f>IF(ISNUMBER(VLOOKUP(A132,'M for Moray - Forres ot'!A:E,3,FALSE)), VLOOKUP(A132,'M for Moray - Forres ot'!A:E,3,FALSE), VLOOKUP(A132,'M for Moray - Forres ot'!A:E,2,FALSE))</f>
        <v>30</v>
      </c>
      <c r="CC132">
        <f>IF(ISNUMBER(VLOOKUP(A132,'M for Moray - Keith ot'!A:E,3,FALSE)), VLOOKUP(A132,'M for Moray - Keith ot'!A:E,3,FALSE), VLOOKUP(A132,'M for Moray - Keith ot'!A:E,2,FALSE))</f>
        <v>30</v>
      </c>
      <c r="CD132">
        <f>IF(ISNUMBER(VLOOKUP(A132,'M for Moray - Speyside ot'!A:E,3,FALSE)), VLOOKUP(A132,'M for Moray - Speyside ot'!A:E,3,FALSE), VLOOKUP(A132,'M for Moray - Speyside ot'!A:E,2,FALSE))</f>
        <v>30</v>
      </c>
      <c r="CE132">
        <f>IF(ISNUMBER(VLOOKUP(A132,'M for Moray - Elgin ot'!A:E,3,FALSE)), VLOOKUP(A132,'M for Moray - Elgin ot'!A:E,3,FALSE), VLOOKUP(A132,'M for Moray - Elgin ot'!A:E,2,FALSE))</f>
        <v>30</v>
      </c>
      <c r="CF132">
        <f>IF(ISNUMBER(VLOOKUP(A132,'Banffshire Partnership ot'!A:E,3,FALSE)), VLOOKUP(A132,'Banffshire Partnership ot'!A:E,3,FALSE), VLOOKUP(A132,'Banffshire Partnership ot'!A:E,2,FALSE))</f>
        <v>0</v>
      </c>
    </row>
    <row r="133" spans="1:84">
      <c r="A133" t="s">
        <v>391</v>
      </c>
      <c r="B133" t="str">
        <f t="shared" si="106"/>
        <v>M for Moray - Elgin service</v>
      </c>
      <c r="C133">
        <f t="shared" si="79"/>
        <v>3.3</v>
      </c>
      <c r="D133">
        <f t="shared" si="80"/>
        <v>0</v>
      </c>
      <c r="E133">
        <f t="shared" si="81"/>
        <v>4.5</v>
      </c>
      <c r="F133">
        <f t="shared" si="82"/>
        <v>0</v>
      </c>
      <c r="G133" s="18">
        <f t="shared" si="83"/>
        <v>0.5</v>
      </c>
      <c r="H133">
        <f t="shared" si="90"/>
        <v>0</v>
      </c>
      <c r="I133">
        <v>5.5</v>
      </c>
      <c r="J133">
        <f t="shared" si="91"/>
        <v>12.3</v>
      </c>
      <c r="K133">
        <f t="shared" si="92"/>
        <v>7.8</v>
      </c>
      <c r="L133">
        <f t="shared" si="93"/>
        <v>1</v>
      </c>
      <c r="M133">
        <f t="shared" si="94"/>
        <v>1</v>
      </c>
      <c r="N133">
        <f t="shared" si="95"/>
        <v>4.5000000000000009</v>
      </c>
      <c r="O133">
        <f t="shared" si="96"/>
        <v>4.5000000000000009</v>
      </c>
      <c r="P133">
        <f t="shared" si="97"/>
        <v>4.5</v>
      </c>
      <c r="Q133">
        <f t="shared" si="98"/>
        <v>4.5</v>
      </c>
      <c r="S133">
        <f t="shared" si="99"/>
        <v>38.5</v>
      </c>
      <c r="T133">
        <f t="shared" si="100"/>
        <v>24.8</v>
      </c>
      <c r="U133">
        <f t="shared" si="101"/>
        <v>20.8</v>
      </c>
      <c r="V133">
        <f t="shared" si="102"/>
        <v>27.8</v>
      </c>
      <c r="W133">
        <f t="shared" si="103"/>
        <v>26.8</v>
      </c>
      <c r="X133">
        <f t="shared" si="104"/>
        <v>7.8</v>
      </c>
      <c r="Y133">
        <f t="shared" si="105"/>
        <v>61.4</v>
      </c>
      <c r="AA133">
        <v>0</v>
      </c>
      <c r="AB133">
        <f t="shared" si="84"/>
        <v>3.3</v>
      </c>
      <c r="AC133">
        <f t="shared" si="85"/>
        <v>3.3</v>
      </c>
      <c r="AD133">
        <f t="shared" si="86"/>
        <v>3.3</v>
      </c>
      <c r="AE133">
        <f t="shared" si="87"/>
        <v>3.3</v>
      </c>
      <c r="AF133">
        <f t="shared" si="88"/>
        <v>3.3</v>
      </c>
      <c r="AG133">
        <f t="shared" si="89"/>
        <v>3.4</v>
      </c>
      <c r="AJ133">
        <f>IF(ISNUMBER(VLOOKUP(A133,'Huntly A2B service oaout'!A:E,5,FALSE)), VLOOKUP(A133,'Huntly A2B service oaout'!A:E,5,FALSE), VLOOKUP(A133,'Huntly A2B service oaout'!A:E,2,FALSE))</f>
        <v>34</v>
      </c>
      <c r="AK133">
        <f>IF(ISNUMBER(VLOOKUP(A133,'M for Moray - Buckie oaout'!A:E,5,FALSE)), VLOOKUP(A133,'M for Moray - Buckie oaout'!A:E,5,FALSE), VLOOKUP(A133,'M for Moray - Buckie oaout'!A:E,2,FALSE))</f>
        <v>17</v>
      </c>
      <c r="AL133">
        <f>IF(ISNUMBER(VLOOKUP(A133,'M for Moray - Forres oaout'!A:E,5,FALSE)), VLOOKUP(A133,'M for Moray - Forres oaout'!A:E,5,FALSE), VLOOKUP(A133,'M for Moray - Forres oaout'!A:E,2,FALSE))</f>
        <v>13</v>
      </c>
      <c r="AM133">
        <f>IF(ISNUMBER(VLOOKUP(A133,'M for Moray - Keith oaout'!A:E,5,FALSE)), VLOOKUP(A133,'M for Moray - Keith oaout'!A:E,5,FALSE), VLOOKUP(A133,'M for Moray - Keith oaout'!A:E,2,FALSE))</f>
        <v>20</v>
      </c>
      <c r="AN133">
        <f>IF(ISNUMBER(VLOOKUP(A133,'M for Moray - Speyside oaout'!A:E,5,FALSE)), VLOOKUP(A133,'M for Moray - Speyside oaout'!A:E,5,FALSE), VLOOKUP(A133,'M for Moray - Speyside oaout'!A:E,2,FALSE))</f>
        <v>19</v>
      </c>
      <c r="AO133">
        <v>0</v>
      </c>
      <c r="AP133" t="str">
        <f>IF(ISNUMBER(VLOOKUP(A133,'Banffshire Partnership oaout'!A:E,5,FALSE)), VLOOKUP(A133,'Banffshire Partnership oaout'!A:E,5,FALSE), VLOOKUP(A133,'Banffshire Partnership oaout'!A:E,2,FALSE))</f>
        <v xml:space="preserve"> N/A</v>
      </c>
      <c r="AR133">
        <f>IF(ISNUMBER(VLOOKUP(A133,'Huntly A2B service oawut'!A:E,5,FALSE)), VLOOKUP(A133,'Huntly A2B service oawut'!A:E,5,FALSE), 1000)</f>
        <v>1000</v>
      </c>
      <c r="AS133">
        <f>IF(ISNUMBER(VLOOKUP(A133,'M for Moray - Buckie oawut'!A:E,5,FALSE)), VLOOKUP(A133,'M for Moray - Buckie oawut'!A:E,5,FALSE), 1000)</f>
        <v>1000</v>
      </c>
      <c r="AT133">
        <f>IF(ISNUMBER(VLOOKUP(A133,'M for Moray - Forres oawut'!A:E,5,FALSE)), VLOOKUP(A133,'M for Moray - Forres oawut'!A:E,5,FALSE), 1000)</f>
        <v>1000</v>
      </c>
      <c r="AU133">
        <f>IF(ISNUMBER(VLOOKUP(A133,'M for Moray - Keith oawut'!A:E,5,FALSE)), VLOOKUP(A133,'M for Moray - Keith oawut'!A:E,5,FALSE), 1000)</f>
        <v>1000</v>
      </c>
      <c r="AV133">
        <f>IF(ISNUMBER(VLOOKUP(A133,'M for Moray - Speyside oawut'!A:E,5,FALSE)), VLOOKUP(A133,'M for Moray - Speyside oawut'!A:E,5,FALSE), 1000)</f>
        <v>1000</v>
      </c>
      <c r="AW133">
        <f>IF(ISNUMBER(VLOOKUP(A133,'M for Moray - Elgin oawut'!A:E,5,FALSE)), VLOOKUP(A133,'M for Moray - Elgin oawut'!A:E,5,FALSE), 1000)</f>
        <v>1000</v>
      </c>
      <c r="AX133">
        <f>IF(ISNUMBER(VLOOKUP(A133,'Banffshire Partnership oawut'!A:E,5,FALSE)), VLOOKUP(A133,'Banffshire Partnership oawut'!A:E,5,FALSE), 1000)</f>
        <v>58</v>
      </c>
      <c r="AZ133">
        <f>IF(ISNUMBER(VLOOKUP(A133,'Huntly A2B service ot'!A:E,4,FALSE)), VLOOKUP(A133,'Huntly A2B service ot'!A:E,4,FALSE), 0)</f>
        <v>4.5</v>
      </c>
      <c r="BA133">
        <f>IF(ISNUMBER(VLOOKUP(A133,'M for Moray - Buckie ot'!A:E,4,FALSE)), VLOOKUP(A133,'M for Moray - Buckie ot'!A:E,4,FALSE), 0)</f>
        <v>4.5</v>
      </c>
      <c r="BB133">
        <f>IF(ISNUMBER(VLOOKUP(A133,'M for Moray - Forres ot'!A:E,4,FALSE)), VLOOKUP(A133,'M for Moray - Forres ot'!A:E,4,FALSE), 0)</f>
        <v>4.5</v>
      </c>
      <c r="BC133">
        <f>IF(ISNUMBER(VLOOKUP(A133,'M for Moray - Keith ot'!A:E,4,FALSE)), VLOOKUP(A133,'M for Moray - Keith ot'!A:E,4,FALSE), 0)</f>
        <v>4.5</v>
      </c>
      <c r="BD133">
        <f>IF(ISNUMBER(VLOOKUP(A133,'M for Moray - Speyside ot'!A:E,4,FALSE)), VLOOKUP(A133,'M for Moray - Speyside ot'!A:E,4,FALSE), 0)</f>
        <v>4.5</v>
      </c>
      <c r="BE133">
        <f>IF(ISNUMBER(VLOOKUP(A133,'M for Moray - Elgin ot'!A:E,4,FALSE)), VLOOKUP(A133,'M for Moray - Elgin ot'!A:E,4,FALSE), 0)</f>
        <v>4.5</v>
      </c>
      <c r="BF133">
        <f>IF(ISNUMBER(VLOOKUP(A133,'Banffshire Partnership ot'!A:E,4,FALSE)), VLOOKUP(A133,'Banffshire Partnership ot'!A:E,4,FALSE), 0)</f>
        <v>0</v>
      </c>
      <c r="BI133">
        <f>IF(ISNUMBER(VLOOKUP(A133,'Huntly A2B service oaout'!A:E,3,FALSE)), VLOOKUP(A133,'Huntly A2B service oaout'!A:E,3,FALSE), VLOOKUP(A133,'Huntly A2B service oaout'!A:E,2,FALSE))</f>
        <v>17.399999999999999</v>
      </c>
      <c r="BJ133">
        <f>IF(ISNUMBER(VLOOKUP(A133,'M for Moray - Buckie oaout'!A:E,3,FALSE)), VLOOKUP(A133,'M for Moray - Buckie oaout'!A:E,3,FALSE), VLOOKUP(A133,'M for Moray - Buckie oaout'!A:E,2,FALSE))</f>
        <v>8.9</v>
      </c>
      <c r="BK133">
        <f>IF(ISNUMBER(VLOOKUP(A133,'M for Moray - Forres oaout'!A:E,3,FALSE)), VLOOKUP(A133,'M for Moray - Forres oaout'!A:E,3,FALSE), VLOOKUP(A133,'M for Moray - Forres oaout'!A:E,2,FALSE))</f>
        <v>7.4</v>
      </c>
      <c r="BL133">
        <f>IF(ISNUMBER(VLOOKUP(A133,'M for Moray - Keith oaout'!A:E,3,FALSE)), VLOOKUP(A133,'M for Moray - Keith oaout'!A:E,3,FALSE), VLOOKUP(A133,'M for Moray - Keith oaout'!A:E,2,FALSE))</f>
        <v>9.9</v>
      </c>
      <c r="BM133">
        <f>IF(ISNUMBER(VLOOKUP(A133,'M for Moray - Speyside oaout'!A:E,3,FALSE)), VLOOKUP(A133,'M for Moray - Speyside oaout'!A:E,3,FALSE), VLOOKUP(A133,'M for Moray - Speyside oaout'!A:E,2,FALSE))</f>
        <v>11.1</v>
      </c>
      <c r="BN133">
        <v>0</v>
      </c>
      <c r="BO133" t="str">
        <f>IF(ISNUMBER(VLOOKUP(A133,'Banffshire Partnership oaout'!A:E,3,FALSE)), VLOOKUP(A133,'Banffshire Partnership oaout'!A:E,3,FALSE), VLOOKUP(A133,'Banffshire Partnership oaout'!A:E,2,FALSE))</f>
        <v xml:space="preserve"> N/A</v>
      </c>
      <c r="BQ133" t="str">
        <f>IF(ISNUMBER(VLOOKUP(A133,'Huntly A2B service oawut'!A:E,3,FALSE)), VLOOKUP(A133,'Huntly A2B service oawut'!A:E,3,FALSE), VLOOKUP(A133,'Huntly A2B service oawut'!A:E,2,FALSE))</f>
        <v xml:space="preserve"> N/A</v>
      </c>
      <c r="BR133" t="str">
        <f>IF(ISNUMBER(VLOOKUP(A133,'M for Moray - Buckie oawut'!A:E,3,FALSE)), VLOOKUP(A133,'M for Moray - Buckie oawut'!A:E,3,FALSE), VLOOKUP(A133,'M for Moray - Buckie oawut'!A:E,2,FALSE))</f>
        <v xml:space="preserve"> N/A</v>
      </c>
      <c r="BS133" t="str">
        <f>IF(ISNUMBER(VLOOKUP(A133,'M for Moray - Forres oawut'!A:E,3,FALSE)), VLOOKUP(A133,'M for Moray - Forres oawut'!A:E,3,FALSE), VLOOKUP(A133,'M for Moray - Forres oawut'!A:E,2,FALSE))</f>
        <v xml:space="preserve"> N/A</v>
      </c>
      <c r="BT133" t="str">
        <f>IF(ISNUMBER(VLOOKUP(A133,'M for Moray - Keith oawut'!A:E,3,FALSE)), VLOOKUP(A133,'M for Moray - Keith oawut'!A:E,3,FALSE), VLOOKUP(A133,'M for Moray - Keith oawut'!A:E,2,FALSE))</f>
        <v xml:space="preserve"> N/A</v>
      </c>
      <c r="BU133" t="str">
        <f>IF(ISNUMBER(VLOOKUP(A133,'M for Moray - Speyside oawut'!A:E,3,FALSE)), VLOOKUP(A133,'M for Moray - Speyside oawut'!A:E,3,FALSE), VLOOKUP(A133,'M for Moray - Speyside oawut'!A:E,2,FALSE))</f>
        <v xml:space="preserve"> N/A</v>
      </c>
      <c r="BV133" t="str">
        <f>IF(ISNUMBER(VLOOKUP(A133,'M for Moray - Elgin oawut'!A:E,3,FALSE)), VLOOKUP(A133,'M for Moray - Elgin oawut'!A:E,3,FALSE), VLOOKUP(A133,'M for Moray - Elgin oawut'!A:E,2,FALSE))</f>
        <v xml:space="preserve"> N/A</v>
      </c>
      <c r="BW133">
        <f>IF(ISNUMBER(VLOOKUP(A133,'Banffshire Partnership oawut'!A:E,3,FALSE)), VLOOKUP(A133,'Banffshire Partnership oawut'!A:E,3,FALSE), VLOOKUP(A133,'Banffshire Partnership oawut'!A:E,2,FALSE))</f>
        <v>20.5</v>
      </c>
      <c r="BZ133">
        <f>IF(ISNUMBER(VLOOKUP(A133,'Huntly A2B service ot'!A:E,3,FALSE)), VLOOKUP(A133,'Huntly A2B service ot'!A:E,3,FALSE), VLOOKUP(A133,'Huntly A2B service ot'!A:E,2,FALSE))</f>
        <v>30</v>
      </c>
      <c r="CA133">
        <f>IF(ISNUMBER(VLOOKUP(A133,'M for Moray - Buckie ot'!A:E,3,FALSE)), VLOOKUP(A133,'M for Moray - Buckie ot'!A:E,3,FALSE), VLOOKUP(A133,'M for Moray - Buckie ot'!A:E,2,FALSE))</f>
        <v>30</v>
      </c>
      <c r="CB133">
        <f>IF(ISNUMBER(VLOOKUP(A133,'M for Moray - Forres ot'!A:E,3,FALSE)), VLOOKUP(A133,'M for Moray - Forres ot'!A:E,3,FALSE), VLOOKUP(A133,'M for Moray - Forres ot'!A:E,2,FALSE))</f>
        <v>30</v>
      </c>
      <c r="CC133">
        <f>IF(ISNUMBER(VLOOKUP(A133,'M for Moray - Keith ot'!A:E,3,FALSE)), VLOOKUP(A133,'M for Moray - Keith ot'!A:E,3,FALSE), VLOOKUP(A133,'M for Moray - Keith ot'!A:E,2,FALSE))</f>
        <v>30</v>
      </c>
      <c r="CD133">
        <f>IF(ISNUMBER(VLOOKUP(A133,'M for Moray - Speyside ot'!A:E,3,FALSE)), VLOOKUP(A133,'M for Moray - Speyside ot'!A:E,3,FALSE), VLOOKUP(A133,'M for Moray - Speyside ot'!A:E,2,FALSE))</f>
        <v>30</v>
      </c>
      <c r="CE133">
        <f>IF(ISNUMBER(VLOOKUP(A133,'M for Moray - Elgin ot'!A:E,3,FALSE)), VLOOKUP(A133,'M for Moray - Elgin ot'!A:E,3,FALSE), VLOOKUP(A133,'M for Moray - Elgin ot'!A:E,2,FALSE))</f>
        <v>30</v>
      </c>
      <c r="CF133">
        <f>IF(ISNUMBER(VLOOKUP(A133,'Banffshire Partnership ot'!A:E,3,FALSE)), VLOOKUP(A133,'Banffshire Partnership ot'!A:E,3,FALSE), VLOOKUP(A133,'Banffshire Partnership ot'!A:E,2,FALSE))</f>
        <v>0</v>
      </c>
    </row>
    <row r="134" spans="1:84">
      <c r="A134" t="s">
        <v>392</v>
      </c>
      <c r="B134" t="str">
        <f t="shared" si="106"/>
        <v>M for Moray - Elgin service</v>
      </c>
      <c r="C134">
        <f t="shared" si="79"/>
        <v>3.3</v>
      </c>
      <c r="D134">
        <f t="shared" si="80"/>
        <v>0</v>
      </c>
      <c r="E134">
        <f t="shared" si="81"/>
        <v>4.5</v>
      </c>
      <c r="F134">
        <f t="shared" si="82"/>
        <v>0</v>
      </c>
      <c r="G134" s="18">
        <f t="shared" si="83"/>
        <v>0.5</v>
      </c>
      <c r="H134">
        <f t="shared" si="90"/>
        <v>0</v>
      </c>
      <c r="I134">
        <v>5.5</v>
      </c>
      <c r="J134">
        <f t="shared" si="91"/>
        <v>12.3</v>
      </c>
      <c r="K134">
        <f t="shared" si="92"/>
        <v>7.8</v>
      </c>
      <c r="L134">
        <f t="shared" si="93"/>
        <v>1</v>
      </c>
      <c r="M134">
        <f t="shared" si="94"/>
        <v>1</v>
      </c>
      <c r="N134">
        <f t="shared" si="95"/>
        <v>4.5000000000000009</v>
      </c>
      <c r="O134">
        <f t="shared" si="96"/>
        <v>4.5000000000000009</v>
      </c>
      <c r="P134">
        <f t="shared" si="97"/>
        <v>4.5</v>
      </c>
      <c r="Q134">
        <f t="shared" si="98"/>
        <v>4.5</v>
      </c>
      <c r="S134">
        <f t="shared" si="99"/>
        <v>38.5</v>
      </c>
      <c r="T134">
        <f t="shared" si="100"/>
        <v>24.8</v>
      </c>
      <c r="U134">
        <f t="shared" si="101"/>
        <v>19.8</v>
      </c>
      <c r="V134">
        <f t="shared" si="102"/>
        <v>28.8</v>
      </c>
      <c r="W134">
        <f t="shared" si="103"/>
        <v>26.8</v>
      </c>
      <c r="X134">
        <f t="shared" si="104"/>
        <v>7.8</v>
      </c>
      <c r="Y134">
        <f t="shared" si="105"/>
        <v>61.4</v>
      </c>
      <c r="AA134">
        <v>0</v>
      </c>
      <c r="AB134">
        <f t="shared" si="84"/>
        <v>3.3</v>
      </c>
      <c r="AC134">
        <f t="shared" si="85"/>
        <v>3.3</v>
      </c>
      <c r="AD134">
        <f t="shared" si="86"/>
        <v>3.3</v>
      </c>
      <c r="AE134">
        <f t="shared" si="87"/>
        <v>3.3</v>
      </c>
      <c r="AF134">
        <f t="shared" si="88"/>
        <v>3.3</v>
      </c>
      <c r="AG134">
        <f t="shared" si="89"/>
        <v>3.4</v>
      </c>
      <c r="AJ134">
        <f>IF(ISNUMBER(VLOOKUP(A134,'Huntly A2B service oaout'!A:E,5,FALSE)), VLOOKUP(A134,'Huntly A2B service oaout'!A:E,5,FALSE), VLOOKUP(A134,'Huntly A2B service oaout'!A:E,2,FALSE))</f>
        <v>34</v>
      </c>
      <c r="AK134">
        <f>IF(ISNUMBER(VLOOKUP(A134,'M for Moray - Buckie oaout'!A:E,5,FALSE)), VLOOKUP(A134,'M for Moray - Buckie oaout'!A:E,5,FALSE), VLOOKUP(A134,'M for Moray - Buckie oaout'!A:E,2,FALSE))</f>
        <v>17</v>
      </c>
      <c r="AL134">
        <f>IF(ISNUMBER(VLOOKUP(A134,'M for Moray - Forres oaout'!A:E,5,FALSE)), VLOOKUP(A134,'M for Moray - Forres oaout'!A:E,5,FALSE), VLOOKUP(A134,'M for Moray - Forres oaout'!A:E,2,FALSE))</f>
        <v>12</v>
      </c>
      <c r="AM134">
        <f>IF(ISNUMBER(VLOOKUP(A134,'M for Moray - Keith oaout'!A:E,5,FALSE)), VLOOKUP(A134,'M for Moray - Keith oaout'!A:E,5,FALSE), VLOOKUP(A134,'M for Moray - Keith oaout'!A:E,2,FALSE))</f>
        <v>21</v>
      </c>
      <c r="AN134">
        <f>IF(ISNUMBER(VLOOKUP(A134,'M for Moray - Speyside oaout'!A:E,5,FALSE)), VLOOKUP(A134,'M for Moray - Speyside oaout'!A:E,5,FALSE), VLOOKUP(A134,'M for Moray - Speyside oaout'!A:E,2,FALSE))</f>
        <v>19</v>
      </c>
      <c r="AO134">
        <v>0</v>
      </c>
      <c r="AP134" t="str">
        <f>IF(ISNUMBER(VLOOKUP(A134,'Banffshire Partnership oaout'!A:E,5,FALSE)), VLOOKUP(A134,'Banffshire Partnership oaout'!A:E,5,FALSE), VLOOKUP(A134,'Banffshire Partnership oaout'!A:E,2,FALSE))</f>
        <v xml:space="preserve"> N/A</v>
      </c>
      <c r="AR134">
        <f>IF(ISNUMBER(VLOOKUP(A134,'Huntly A2B service oawut'!A:E,5,FALSE)), VLOOKUP(A134,'Huntly A2B service oawut'!A:E,5,FALSE), 1000)</f>
        <v>1000</v>
      </c>
      <c r="AS134">
        <f>IF(ISNUMBER(VLOOKUP(A134,'M for Moray - Buckie oawut'!A:E,5,FALSE)), VLOOKUP(A134,'M for Moray - Buckie oawut'!A:E,5,FALSE), 1000)</f>
        <v>1000</v>
      </c>
      <c r="AT134">
        <f>IF(ISNUMBER(VLOOKUP(A134,'M for Moray - Forres oawut'!A:E,5,FALSE)), VLOOKUP(A134,'M for Moray - Forres oawut'!A:E,5,FALSE), 1000)</f>
        <v>1000</v>
      </c>
      <c r="AU134">
        <f>IF(ISNUMBER(VLOOKUP(A134,'M for Moray - Keith oawut'!A:E,5,FALSE)), VLOOKUP(A134,'M for Moray - Keith oawut'!A:E,5,FALSE), 1000)</f>
        <v>1000</v>
      </c>
      <c r="AV134">
        <f>IF(ISNUMBER(VLOOKUP(A134,'M for Moray - Speyside oawut'!A:E,5,FALSE)), VLOOKUP(A134,'M for Moray - Speyside oawut'!A:E,5,FALSE), 1000)</f>
        <v>1000</v>
      </c>
      <c r="AW134">
        <f>IF(ISNUMBER(VLOOKUP(A134,'M for Moray - Elgin oawut'!A:E,5,FALSE)), VLOOKUP(A134,'M for Moray - Elgin oawut'!A:E,5,FALSE), 1000)</f>
        <v>1000</v>
      </c>
      <c r="AX134">
        <f>IF(ISNUMBER(VLOOKUP(A134,'Banffshire Partnership oawut'!A:E,5,FALSE)), VLOOKUP(A134,'Banffshire Partnership oawut'!A:E,5,FALSE), 1000)</f>
        <v>58</v>
      </c>
      <c r="AZ134">
        <f>IF(ISNUMBER(VLOOKUP(A134,'Huntly A2B service ot'!A:E,4,FALSE)), VLOOKUP(A134,'Huntly A2B service ot'!A:E,4,FALSE), 0)</f>
        <v>4.5</v>
      </c>
      <c r="BA134">
        <f>IF(ISNUMBER(VLOOKUP(A134,'M for Moray - Buckie ot'!A:E,4,FALSE)), VLOOKUP(A134,'M for Moray - Buckie ot'!A:E,4,FALSE), 0)</f>
        <v>4.5</v>
      </c>
      <c r="BB134">
        <f>IF(ISNUMBER(VLOOKUP(A134,'M for Moray - Forres ot'!A:E,4,FALSE)), VLOOKUP(A134,'M for Moray - Forres ot'!A:E,4,FALSE), 0)</f>
        <v>4.5</v>
      </c>
      <c r="BC134">
        <f>IF(ISNUMBER(VLOOKUP(A134,'M for Moray - Keith ot'!A:E,4,FALSE)), VLOOKUP(A134,'M for Moray - Keith ot'!A:E,4,FALSE), 0)</f>
        <v>4.5</v>
      </c>
      <c r="BD134">
        <f>IF(ISNUMBER(VLOOKUP(A134,'M for Moray - Speyside ot'!A:E,4,FALSE)), VLOOKUP(A134,'M for Moray - Speyside ot'!A:E,4,FALSE), 0)</f>
        <v>4.5</v>
      </c>
      <c r="BE134">
        <f>IF(ISNUMBER(VLOOKUP(A134,'M for Moray - Elgin ot'!A:E,4,FALSE)), VLOOKUP(A134,'M for Moray - Elgin ot'!A:E,4,FALSE), 0)</f>
        <v>4.5</v>
      </c>
      <c r="BF134">
        <f>IF(ISNUMBER(VLOOKUP(A134,'Banffshire Partnership ot'!A:E,4,FALSE)), VLOOKUP(A134,'Banffshire Partnership ot'!A:E,4,FALSE), 0)</f>
        <v>0</v>
      </c>
      <c r="BI134">
        <f>IF(ISNUMBER(VLOOKUP(A134,'Huntly A2B service oaout'!A:E,3,FALSE)), VLOOKUP(A134,'Huntly A2B service oaout'!A:E,3,FALSE), VLOOKUP(A134,'Huntly A2B service oaout'!A:E,2,FALSE))</f>
        <v>17.8</v>
      </c>
      <c r="BJ134">
        <f>IF(ISNUMBER(VLOOKUP(A134,'M for Moray - Buckie oaout'!A:E,3,FALSE)), VLOOKUP(A134,'M for Moray - Buckie oaout'!A:E,3,FALSE), VLOOKUP(A134,'M for Moray - Buckie oaout'!A:E,2,FALSE))</f>
        <v>8.9</v>
      </c>
      <c r="BK134">
        <f>IF(ISNUMBER(VLOOKUP(A134,'M for Moray - Forres oaout'!A:E,3,FALSE)), VLOOKUP(A134,'M for Moray - Forres oaout'!A:E,3,FALSE), VLOOKUP(A134,'M for Moray - Forres oaout'!A:E,2,FALSE))</f>
        <v>6.9</v>
      </c>
      <c r="BL134">
        <f>IF(ISNUMBER(VLOOKUP(A134,'M for Moray - Keith oaout'!A:E,3,FALSE)), VLOOKUP(A134,'M for Moray - Keith oaout'!A:E,3,FALSE), VLOOKUP(A134,'M for Moray - Keith oaout'!A:E,2,FALSE))</f>
        <v>10.4</v>
      </c>
      <c r="BM134">
        <f>IF(ISNUMBER(VLOOKUP(A134,'M for Moray - Speyside oaout'!A:E,3,FALSE)), VLOOKUP(A134,'M for Moray - Speyside oaout'!A:E,3,FALSE), VLOOKUP(A134,'M for Moray - Speyside oaout'!A:E,2,FALSE))</f>
        <v>11.1</v>
      </c>
      <c r="BN134">
        <v>0</v>
      </c>
      <c r="BO134" t="str">
        <f>IF(ISNUMBER(VLOOKUP(A134,'Banffshire Partnership oaout'!A:E,3,FALSE)), VLOOKUP(A134,'Banffshire Partnership oaout'!A:E,3,FALSE), VLOOKUP(A134,'Banffshire Partnership oaout'!A:E,2,FALSE))</f>
        <v xml:space="preserve"> N/A</v>
      </c>
      <c r="BQ134" t="str">
        <f>IF(ISNUMBER(VLOOKUP(A134,'Huntly A2B service oawut'!A:E,3,FALSE)), VLOOKUP(A134,'Huntly A2B service oawut'!A:E,3,FALSE), VLOOKUP(A134,'Huntly A2B service oawut'!A:E,2,FALSE))</f>
        <v xml:space="preserve"> N/A</v>
      </c>
      <c r="BR134" t="str">
        <f>IF(ISNUMBER(VLOOKUP(A134,'M for Moray - Buckie oawut'!A:E,3,FALSE)), VLOOKUP(A134,'M for Moray - Buckie oawut'!A:E,3,FALSE), VLOOKUP(A134,'M for Moray - Buckie oawut'!A:E,2,FALSE))</f>
        <v xml:space="preserve"> N/A</v>
      </c>
      <c r="BS134" t="str">
        <f>IF(ISNUMBER(VLOOKUP(A134,'M for Moray - Forres oawut'!A:E,3,FALSE)), VLOOKUP(A134,'M for Moray - Forres oawut'!A:E,3,FALSE), VLOOKUP(A134,'M for Moray - Forres oawut'!A:E,2,FALSE))</f>
        <v xml:space="preserve"> N/A</v>
      </c>
      <c r="BT134" t="str">
        <f>IF(ISNUMBER(VLOOKUP(A134,'M for Moray - Keith oawut'!A:E,3,FALSE)), VLOOKUP(A134,'M for Moray - Keith oawut'!A:E,3,FALSE), VLOOKUP(A134,'M for Moray - Keith oawut'!A:E,2,FALSE))</f>
        <v xml:space="preserve"> N/A</v>
      </c>
      <c r="BU134" t="str">
        <f>IF(ISNUMBER(VLOOKUP(A134,'M for Moray - Speyside oawut'!A:E,3,FALSE)), VLOOKUP(A134,'M for Moray - Speyside oawut'!A:E,3,FALSE), VLOOKUP(A134,'M for Moray - Speyside oawut'!A:E,2,FALSE))</f>
        <v xml:space="preserve"> N/A</v>
      </c>
      <c r="BV134" t="str">
        <f>IF(ISNUMBER(VLOOKUP(A134,'M for Moray - Elgin oawut'!A:E,3,FALSE)), VLOOKUP(A134,'M for Moray - Elgin oawut'!A:E,3,FALSE), VLOOKUP(A134,'M for Moray - Elgin oawut'!A:E,2,FALSE))</f>
        <v xml:space="preserve"> N/A</v>
      </c>
      <c r="BW134">
        <f>IF(ISNUMBER(VLOOKUP(A134,'Banffshire Partnership oawut'!A:E,3,FALSE)), VLOOKUP(A134,'Banffshire Partnership oawut'!A:E,3,FALSE), VLOOKUP(A134,'Banffshire Partnership oawut'!A:E,2,FALSE))</f>
        <v>20.5</v>
      </c>
      <c r="BZ134">
        <f>IF(ISNUMBER(VLOOKUP(A134,'Huntly A2B service ot'!A:E,3,FALSE)), VLOOKUP(A134,'Huntly A2B service ot'!A:E,3,FALSE), VLOOKUP(A134,'Huntly A2B service ot'!A:E,2,FALSE))</f>
        <v>30</v>
      </c>
      <c r="CA134">
        <f>IF(ISNUMBER(VLOOKUP(A134,'M for Moray - Buckie ot'!A:E,3,FALSE)), VLOOKUP(A134,'M for Moray - Buckie ot'!A:E,3,FALSE), VLOOKUP(A134,'M for Moray - Buckie ot'!A:E,2,FALSE))</f>
        <v>30</v>
      </c>
      <c r="CB134">
        <f>IF(ISNUMBER(VLOOKUP(A134,'M for Moray - Forres ot'!A:E,3,FALSE)), VLOOKUP(A134,'M for Moray - Forres ot'!A:E,3,FALSE), VLOOKUP(A134,'M for Moray - Forres ot'!A:E,2,FALSE))</f>
        <v>30</v>
      </c>
      <c r="CC134">
        <f>IF(ISNUMBER(VLOOKUP(A134,'M for Moray - Keith ot'!A:E,3,FALSE)), VLOOKUP(A134,'M for Moray - Keith ot'!A:E,3,FALSE), VLOOKUP(A134,'M for Moray - Keith ot'!A:E,2,FALSE))</f>
        <v>30</v>
      </c>
      <c r="CD134">
        <f>IF(ISNUMBER(VLOOKUP(A134,'M for Moray - Speyside ot'!A:E,3,FALSE)), VLOOKUP(A134,'M for Moray - Speyside ot'!A:E,3,FALSE), VLOOKUP(A134,'M for Moray - Speyside ot'!A:E,2,FALSE))</f>
        <v>30</v>
      </c>
      <c r="CE134">
        <f>IF(ISNUMBER(VLOOKUP(A134,'M for Moray - Elgin ot'!A:E,3,FALSE)), VLOOKUP(A134,'M for Moray - Elgin ot'!A:E,3,FALSE), VLOOKUP(A134,'M for Moray - Elgin ot'!A:E,2,FALSE))</f>
        <v>30</v>
      </c>
      <c r="CF134">
        <f>IF(ISNUMBER(VLOOKUP(A134,'Banffshire Partnership ot'!A:E,3,FALSE)), VLOOKUP(A134,'Banffshire Partnership ot'!A:E,3,FALSE), VLOOKUP(A134,'Banffshire Partnership ot'!A:E,2,FALSE))</f>
        <v>0</v>
      </c>
    </row>
    <row r="135" spans="1:84">
      <c r="A135" t="s">
        <v>393</v>
      </c>
      <c r="B135" t="str">
        <f t="shared" si="106"/>
        <v>M for Moray - Elgin service</v>
      </c>
      <c r="C135">
        <f t="shared" si="79"/>
        <v>3.4000000000000004</v>
      </c>
      <c r="D135">
        <f t="shared" si="80"/>
        <v>0</v>
      </c>
      <c r="E135">
        <f t="shared" si="81"/>
        <v>4.5</v>
      </c>
      <c r="F135">
        <f t="shared" si="82"/>
        <v>0</v>
      </c>
      <c r="G135" s="18">
        <f t="shared" si="83"/>
        <v>0.5</v>
      </c>
      <c r="H135">
        <f t="shared" si="90"/>
        <v>0</v>
      </c>
      <c r="I135">
        <v>5.7</v>
      </c>
      <c r="J135">
        <f t="shared" si="91"/>
        <v>12.66</v>
      </c>
      <c r="K135">
        <f t="shared" si="92"/>
        <v>7.9</v>
      </c>
      <c r="L135">
        <f t="shared" si="93"/>
        <v>1</v>
      </c>
      <c r="M135">
        <f t="shared" si="94"/>
        <v>1</v>
      </c>
      <c r="N135">
        <f t="shared" si="95"/>
        <v>4.76</v>
      </c>
      <c r="O135">
        <f t="shared" si="96"/>
        <v>4.76</v>
      </c>
      <c r="P135">
        <f t="shared" si="97"/>
        <v>4.5</v>
      </c>
      <c r="Q135">
        <f t="shared" si="98"/>
        <v>4.5</v>
      </c>
      <c r="S135">
        <f t="shared" si="99"/>
        <v>39.5</v>
      </c>
      <c r="T135">
        <f t="shared" si="100"/>
        <v>25.9</v>
      </c>
      <c r="U135">
        <f t="shared" si="101"/>
        <v>19.899999999999999</v>
      </c>
      <c r="V135">
        <f t="shared" si="102"/>
        <v>28.9</v>
      </c>
      <c r="W135">
        <f t="shared" si="103"/>
        <v>26.9</v>
      </c>
      <c r="X135">
        <f t="shared" si="104"/>
        <v>7.9</v>
      </c>
      <c r="Y135">
        <f t="shared" si="105"/>
        <v>61.44</v>
      </c>
      <c r="AA135">
        <v>0</v>
      </c>
      <c r="AB135">
        <f t="shared" si="84"/>
        <v>3.4000000000000004</v>
      </c>
      <c r="AC135">
        <f t="shared" si="85"/>
        <v>3.4000000000000004</v>
      </c>
      <c r="AD135">
        <f t="shared" si="86"/>
        <v>3.4000000000000004</v>
      </c>
      <c r="AE135">
        <f t="shared" si="87"/>
        <v>3.4000000000000004</v>
      </c>
      <c r="AF135">
        <f t="shared" si="88"/>
        <v>3.4000000000000004</v>
      </c>
      <c r="AG135">
        <f t="shared" si="89"/>
        <v>3.44</v>
      </c>
      <c r="AJ135">
        <f>IF(ISNUMBER(VLOOKUP(A135,'Huntly A2B service oaout'!A:E,5,FALSE)), VLOOKUP(A135,'Huntly A2B service oaout'!A:E,5,FALSE), VLOOKUP(A135,'Huntly A2B service oaout'!A:E,2,FALSE))</f>
        <v>35</v>
      </c>
      <c r="AK135">
        <f>IF(ISNUMBER(VLOOKUP(A135,'M for Moray - Buckie oaout'!A:E,5,FALSE)), VLOOKUP(A135,'M for Moray - Buckie oaout'!A:E,5,FALSE), VLOOKUP(A135,'M for Moray - Buckie oaout'!A:E,2,FALSE))</f>
        <v>18</v>
      </c>
      <c r="AL135">
        <f>IF(ISNUMBER(VLOOKUP(A135,'M for Moray - Forres oaout'!A:E,5,FALSE)), VLOOKUP(A135,'M for Moray - Forres oaout'!A:E,5,FALSE), VLOOKUP(A135,'M for Moray - Forres oaout'!A:E,2,FALSE))</f>
        <v>12</v>
      </c>
      <c r="AM135">
        <f>IF(ISNUMBER(VLOOKUP(A135,'M for Moray - Keith oaout'!A:E,5,FALSE)), VLOOKUP(A135,'M for Moray - Keith oaout'!A:E,5,FALSE), VLOOKUP(A135,'M for Moray - Keith oaout'!A:E,2,FALSE))</f>
        <v>21</v>
      </c>
      <c r="AN135">
        <f>IF(ISNUMBER(VLOOKUP(A135,'M for Moray - Speyside oaout'!A:E,5,FALSE)), VLOOKUP(A135,'M for Moray - Speyside oaout'!A:E,5,FALSE), VLOOKUP(A135,'M for Moray - Speyside oaout'!A:E,2,FALSE))</f>
        <v>19</v>
      </c>
      <c r="AO135">
        <v>0</v>
      </c>
      <c r="AP135" t="str">
        <f>IF(ISNUMBER(VLOOKUP(A135,'Banffshire Partnership oaout'!A:E,5,FALSE)), VLOOKUP(A135,'Banffshire Partnership oaout'!A:E,5,FALSE), VLOOKUP(A135,'Banffshire Partnership oaout'!A:E,2,FALSE))</f>
        <v xml:space="preserve"> N/A</v>
      </c>
      <c r="AR135">
        <f>IF(ISNUMBER(VLOOKUP(A135,'Huntly A2B service oawut'!A:E,5,FALSE)), VLOOKUP(A135,'Huntly A2B service oawut'!A:E,5,FALSE), 1000)</f>
        <v>1000</v>
      </c>
      <c r="AS135">
        <f>IF(ISNUMBER(VLOOKUP(A135,'M for Moray - Buckie oawut'!A:E,5,FALSE)), VLOOKUP(A135,'M for Moray - Buckie oawut'!A:E,5,FALSE), 1000)</f>
        <v>1000</v>
      </c>
      <c r="AT135">
        <f>IF(ISNUMBER(VLOOKUP(A135,'M for Moray - Forres oawut'!A:E,5,FALSE)), VLOOKUP(A135,'M for Moray - Forres oawut'!A:E,5,FALSE), 1000)</f>
        <v>1000</v>
      </c>
      <c r="AU135">
        <f>IF(ISNUMBER(VLOOKUP(A135,'M for Moray - Keith oawut'!A:E,5,FALSE)), VLOOKUP(A135,'M for Moray - Keith oawut'!A:E,5,FALSE), 1000)</f>
        <v>1000</v>
      </c>
      <c r="AV135">
        <f>IF(ISNUMBER(VLOOKUP(A135,'M for Moray - Speyside oawut'!A:E,5,FALSE)), VLOOKUP(A135,'M for Moray - Speyside oawut'!A:E,5,FALSE), 1000)</f>
        <v>1000</v>
      </c>
      <c r="AW135">
        <f>IF(ISNUMBER(VLOOKUP(A135,'M for Moray - Elgin oawut'!A:E,5,FALSE)), VLOOKUP(A135,'M for Moray - Elgin oawut'!A:E,5,FALSE), 1000)</f>
        <v>1000</v>
      </c>
      <c r="AX135">
        <f>IF(ISNUMBER(VLOOKUP(A135,'Banffshire Partnership oawut'!A:E,5,FALSE)), VLOOKUP(A135,'Banffshire Partnership oawut'!A:E,5,FALSE), 1000)</f>
        <v>58</v>
      </c>
      <c r="AZ135">
        <f>IF(ISNUMBER(VLOOKUP(A135,'Huntly A2B service ot'!A:E,4,FALSE)), VLOOKUP(A135,'Huntly A2B service ot'!A:E,4,FALSE), 0)</f>
        <v>4.5</v>
      </c>
      <c r="BA135">
        <f>IF(ISNUMBER(VLOOKUP(A135,'M for Moray - Buckie ot'!A:E,4,FALSE)), VLOOKUP(A135,'M for Moray - Buckie ot'!A:E,4,FALSE), 0)</f>
        <v>4.5</v>
      </c>
      <c r="BB135">
        <f>IF(ISNUMBER(VLOOKUP(A135,'M for Moray - Forres ot'!A:E,4,FALSE)), VLOOKUP(A135,'M for Moray - Forres ot'!A:E,4,FALSE), 0)</f>
        <v>4.5</v>
      </c>
      <c r="BC135">
        <f>IF(ISNUMBER(VLOOKUP(A135,'M for Moray - Keith ot'!A:E,4,FALSE)), VLOOKUP(A135,'M for Moray - Keith ot'!A:E,4,FALSE), 0)</f>
        <v>4.5</v>
      </c>
      <c r="BD135">
        <f>IF(ISNUMBER(VLOOKUP(A135,'M for Moray - Speyside ot'!A:E,4,FALSE)), VLOOKUP(A135,'M for Moray - Speyside ot'!A:E,4,FALSE), 0)</f>
        <v>4.5</v>
      </c>
      <c r="BE135">
        <f>IF(ISNUMBER(VLOOKUP(A135,'M for Moray - Elgin ot'!A:E,4,FALSE)), VLOOKUP(A135,'M for Moray - Elgin ot'!A:E,4,FALSE), 0)</f>
        <v>4.5</v>
      </c>
      <c r="BF135">
        <f>IF(ISNUMBER(VLOOKUP(A135,'Banffshire Partnership ot'!A:E,4,FALSE)), VLOOKUP(A135,'Banffshire Partnership ot'!A:E,4,FALSE), 0)</f>
        <v>0</v>
      </c>
      <c r="BI135">
        <f>IF(ISNUMBER(VLOOKUP(A135,'Huntly A2B service oaout'!A:E,3,FALSE)), VLOOKUP(A135,'Huntly A2B service oaout'!A:E,3,FALSE), VLOOKUP(A135,'Huntly A2B service oaout'!A:E,2,FALSE))</f>
        <v>18.100000000000001</v>
      </c>
      <c r="BJ135">
        <f>IF(ISNUMBER(VLOOKUP(A135,'M for Moray - Buckie oaout'!A:E,3,FALSE)), VLOOKUP(A135,'M for Moray - Buckie oaout'!A:E,3,FALSE), VLOOKUP(A135,'M for Moray - Buckie oaout'!A:E,2,FALSE))</f>
        <v>8.9</v>
      </c>
      <c r="BK135">
        <f>IF(ISNUMBER(VLOOKUP(A135,'M for Moray - Forres oaout'!A:E,3,FALSE)), VLOOKUP(A135,'M for Moray - Forres oaout'!A:E,3,FALSE), VLOOKUP(A135,'M for Moray - Forres oaout'!A:E,2,FALSE))</f>
        <v>6.9</v>
      </c>
      <c r="BL135">
        <f>IF(ISNUMBER(VLOOKUP(A135,'M for Moray - Keith oaout'!A:E,3,FALSE)), VLOOKUP(A135,'M for Moray - Keith oaout'!A:E,3,FALSE), VLOOKUP(A135,'M for Moray - Keith oaout'!A:E,2,FALSE))</f>
        <v>10.7</v>
      </c>
      <c r="BM135">
        <f>IF(ISNUMBER(VLOOKUP(A135,'M for Moray - Speyside oaout'!A:E,3,FALSE)), VLOOKUP(A135,'M for Moray - Speyside oaout'!A:E,3,FALSE), VLOOKUP(A135,'M for Moray - Speyside oaout'!A:E,2,FALSE))</f>
        <v>11.4</v>
      </c>
      <c r="BN135">
        <v>0</v>
      </c>
      <c r="BO135" t="str">
        <f>IF(ISNUMBER(VLOOKUP(A135,'Banffshire Partnership oaout'!A:E,3,FALSE)), VLOOKUP(A135,'Banffshire Partnership oaout'!A:E,3,FALSE), VLOOKUP(A135,'Banffshire Partnership oaout'!A:E,2,FALSE))</f>
        <v xml:space="preserve"> N/A</v>
      </c>
      <c r="BQ135" t="str">
        <f>IF(ISNUMBER(VLOOKUP(A135,'Huntly A2B service oawut'!A:E,3,FALSE)), VLOOKUP(A135,'Huntly A2B service oawut'!A:E,3,FALSE), VLOOKUP(A135,'Huntly A2B service oawut'!A:E,2,FALSE))</f>
        <v xml:space="preserve"> N/A</v>
      </c>
      <c r="BR135" t="str">
        <f>IF(ISNUMBER(VLOOKUP(A135,'M for Moray - Buckie oawut'!A:E,3,FALSE)), VLOOKUP(A135,'M for Moray - Buckie oawut'!A:E,3,FALSE), VLOOKUP(A135,'M for Moray - Buckie oawut'!A:E,2,FALSE))</f>
        <v xml:space="preserve"> N/A</v>
      </c>
      <c r="BS135" t="str">
        <f>IF(ISNUMBER(VLOOKUP(A135,'M for Moray - Forres oawut'!A:E,3,FALSE)), VLOOKUP(A135,'M for Moray - Forres oawut'!A:E,3,FALSE), VLOOKUP(A135,'M for Moray - Forres oawut'!A:E,2,FALSE))</f>
        <v xml:space="preserve"> N/A</v>
      </c>
      <c r="BT135" t="str">
        <f>IF(ISNUMBER(VLOOKUP(A135,'M for Moray - Keith oawut'!A:E,3,FALSE)), VLOOKUP(A135,'M for Moray - Keith oawut'!A:E,3,FALSE), VLOOKUP(A135,'M for Moray - Keith oawut'!A:E,2,FALSE))</f>
        <v xml:space="preserve"> N/A</v>
      </c>
      <c r="BU135" t="str">
        <f>IF(ISNUMBER(VLOOKUP(A135,'M for Moray - Speyside oawut'!A:E,3,FALSE)), VLOOKUP(A135,'M for Moray - Speyside oawut'!A:E,3,FALSE), VLOOKUP(A135,'M for Moray - Speyside oawut'!A:E,2,FALSE))</f>
        <v xml:space="preserve"> N/A</v>
      </c>
      <c r="BV135" t="str">
        <f>IF(ISNUMBER(VLOOKUP(A135,'M for Moray - Elgin oawut'!A:E,3,FALSE)), VLOOKUP(A135,'M for Moray - Elgin oawut'!A:E,3,FALSE), VLOOKUP(A135,'M for Moray - Elgin oawut'!A:E,2,FALSE))</f>
        <v xml:space="preserve"> N/A</v>
      </c>
      <c r="BW135">
        <f>IF(ISNUMBER(VLOOKUP(A135,'Banffshire Partnership oawut'!A:E,3,FALSE)), VLOOKUP(A135,'Banffshire Partnership oawut'!A:E,3,FALSE), VLOOKUP(A135,'Banffshire Partnership oawut'!A:E,2,FALSE))</f>
        <v>20.5</v>
      </c>
      <c r="BZ135">
        <f>IF(ISNUMBER(VLOOKUP(A135,'Huntly A2B service ot'!A:E,3,FALSE)), VLOOKUP(A135,'Huntly A2B service ot'!A:E,3,FALSE), VLOOKUP(A135,'Huntly A2B service ot'!A:E,2,FALSE))</f>
        <v>30</v>
      </c>
      <c r="CA135">
        <f>IF(ISNUMBER(VLOOKUP(A135,'M for Moray - Buckie ot'!A:E,3,FALSE)), VLOOKUP(A135,'M for Moray - Buckie ot'!A:E,3,FALSE), VLOOKUP(A135,'M for Moray - Buckie ot'!A:E,2,FALSE))</f>
        <v>30</v>
      </c>
      <c r="CB135">
        <f>IF(ISNUMBER(VLOOKUP(A135,'M for Moray - Forres ot'!A:E,3,FALSE)), VLOOKUP(A135,'M for Moray - Forres ot'!A:E,3,FALSE), VLOOKUP(A135,'M for Moray - Forres ot'!A:E,2,FALSE))</f>
        <v>30</v>
      </c>
      <c r="CC135">
        <f>IF(ISNUMBER(VLOOKUP(A135,'M for Moray - Keith ot'!A:E,3,FALSE)), VLOOKUP(A135,'M for Moray - Keith ot'!A:E,3,FALSE), VLOOKUP(A135,'M for Moray - Keith ot'!A:E,2,FALSE))</f>
        <v>30</v>
      </c>
      <c r="CD135">
        <f>IF(ISNUMBER(VLOOKUP(A135,'M for Moray - Speyside ot'!A:E,3,FALSE)), VLOOKUP(A135,'M for Moray - Speyside ot'!A:E,3,FALSE), VLOOKUP(A135,'M for Moray - Speyside ot'!A:E,2,FALSE))</f>
        <v>30</v>
      </c>
      <c r="CE135">
        <f>IF(ISNUMBER(VLOOKUP(A135,'M for Moray - Elgin ot'!A:E,3,FALSE)), VLOOKUP(A135,'M for Moray - Elgin ot'!A:E,3,FALSE), VLOOKUP(A135,'M for Moray - Elgin ot'!A:E,2,FALSE))</f>
        <v>30</v>
      </c>
      <c r="CF135">
        <f>IF(ISNUMBER(VLOOKUP(A135,'Banffshire Partnership ot'!A:E,3,FALSE)), VLOOKUP(A135,'Banffshire Partnership ot'!A:E,3,FALSE), VLOOKUP(A135,'Banffshire Partnership ot'!A:E,2,FALSE))</f>
        <v>0</v>
      </c>
    </row>
    <row r="136" spans="1:84">
      <c r="A136" t="s">
        <v>394</v>
      </c>
      <c r="B136" t="str">
        <f t="shared" si="106"/>
        <v>M for Moray - Elgin service</v>
      </c>
      <c r="C136">
        <f t="shared" si="79"/>
        <v>4.45</v>
      </c>
      <c r="D136">
        <f t="shared" si="80"/>
        <v>0</v>
      </c>
      <c r="E136">
        <f t="shared" si="81"/>
        <v>4.5</v>
      </c>
      <c r="F136">
        <f t="shared" si="82"/>
        <v>0</v>
      </c>
      <c r="G136" s="18">
        <f t="shared" si="83"/>
        <v>0.5</v>
      </c>
      <c r="H136">
        <f t="shared" si="90"/>
        <v>0</v>
      </c>
      <c r="I136">
        <v>7.8</v>
      </c>
      <c r="J136">
        <f t="shared" si="91"/>
        <v>16.439999999999998</v>
      </c>
      <c r="K136">
        <f t="shared" si="92"/>
        <v>8.9499999999999993</v>
      </c>
      <c r="L136">
        <f t="shared" si="93"/>
        <v>1</v>
      </c>
      <c r="M136">
        <f t="shared" si="94"/>
        <v>1</v>
      </c>
      <c r="N136">
        <f t="shared" si="95"/>
        <v>7.4899999999999984</v>
      </c>
      <c r="O136">
        <f t="shared" si="96"/>
        <v>7.4899999999999984</v>
      </c>
      <c r="P136">
        <f t="shared" si="97"/>
        <v>4.5</v>
      </c>
      <c r="Q136">
        <f t="shared" si="98"/>
        <v>4.5</v>
      </c>
      <c r="S136">
        <f t="shared" si="99"/>
        <v>45</v>
      </c>
      <c r="T136">
        <f t="shared" si="100"/>
        <v>32.950000000000003</v>
      </c>
      <c r="U136">
        <f t="shared" si="101"/>
        <v>15.95</v>
      </c>
      <c r="V136">
        <f t="shared" si="102"/>
        <v>35.950000000000003</v>
      </c>
      <c r="W136">
        <f t="shared" si="103"/>
        <v>27.95</v>
      </c>
      <c r="X136">
        <f t="shared" si="104"/>
        <v>8.9499999999999993</v>
      </c>
      <c r="Y136">
        <f t="shared" si="105"/>
        <v>72.36</v>
      </c>
      <c r="AA136">
        <v>0</v>
      </c>
      <c r="AB136">
        <f t="shared" si="84"/>
        <v>4.45</v>
      </c>
      <c r="AC136">
        <f t="shared" si="85"/>
        <v>4.45</v>
      </c>
      <c r="AD136">
        <f t="shared" si="86"/>
        <v>4.45</v>
      </c>
      <c r="AE136">
        <f t="shared" si="87"/>
        <v>4.45</v>
      </c>
      <c r="AF136">
        <f t="shared" si="88"/>
        <v>4.45</v>
      </c>
      <c r="AG136">
        <f t="shared" si="89"/>
        <v>3.86</v>
      </c>
      <c r="AJ136">
        <f>IF(ISNUMBER(VLOOKUP(A136,'Huntly A2B service oaout'!A:E,5,FALSE)), VLOOKUP(A136,'Huntly A2B service oaout'!A:E,5,FALSE), VLOOKUP(A136,'Huntly A2B service oaout'!A:E,2,FALSE))</f>
        <v>40.5</v>
      </c>
      <c r="AK136">
        <f>IF(ISNUMBER(VLOOKUP(A136,'M for Moray - Buckie oaout'!A:E,5,FALSE)), VLOOKUP(A136,'M for Moray - Buckie oaout'!A:E,5,FALSE), VLOOKUP(A136,'M for Moray - Buckie oaout'!A:E,2,FALSE))</f>
        <v>24</v>
      </c>
      <c r="AL136">
        <f>IF(ISNUMBER(VLOOKUP(A136,'M for Moray - Forres oaout'!A:E,5,FALSE)), VLOOKUP(A136,'M for Moray - Forres oaout'!A:E,5,FALSE), VLOOKUP(A136,'M for Moray - Forres oaout'!A:E,2,FALSE))</f>
        <v>7</v>
      </c>
      <c r="AM136">
        <f>IF(ISNUMBER(VLOOKUP(A136,'M for Moray - Keith oaout'!A:E,5,FALSE)), VLOOKUP(A136,'M for Moray - Keith oaout'!A:E,5,FALSE), VLOOKUP(A136,'M for Moray - Keith oaout'!A:E,2,FALSE))</f>
        <v>27</v>
      </c>
      <c r="AN136">
        <f>IF(ISNUMBER(VLOOKUP(A136,'M for Moray - Speyside oaout'!A:E,5,FALSE)), VLOOKUP(A136,'M for Moray - Speyside oaout'!A:E,5,FALSE), VLOOKUP(A136,'M for Moray - Speyside oaout'!A:E,2,FALSE))</f>
        <v>19</v>
      </c>
      <c r="AO136">
        <v>0</v>
      </c>
      <c r="AP136" t="str">
        <f>IF(ISNUMBER(VLOOKUP(A136,'Banffshire Partnership oaout'!A:E,5,FALSE)), VLOOKUP(A136,'Banffshire Partnership oaout'!A:E,5,FALSE), VLOOKUP(A136,'Banffshire Partnership oaout'!A:E,2,FALSE))</f>
        <v xml:space="preserve"> N/A</v>
      </c>
      <c r="AR136">
        <f>IF(ISNUMBER(VLOOKUP(A136,'Huntly A2B service oawut'!A:E,5,FALSE)), VLOOKUP(A136,'Huntly A2B service oawut'!A:E,5,FALSE), 1000)</f>
        <v>1000</v>
      </c>
      <c r="AS136">
        <f>IF(ISNUMBER(VLOOKUP(A136,'M for Moray - Buckie oawut'!A:E,5,FALSE)), VLOOKUP(A136,'M for Moray - Buckie oawut'!A:E,5,FALSE), 1000)</f>
        <v>1000</v>
      </c>
      <c r="AT136">
        <f>IF(ISNUMBER(VLOOKUP(A136,'M for Moray - Forres oawut'!A:E,5,FALSE)), VLOOKUP(A136,'M for Moray - Forres oawut'!A:E,5,FALSE), 1000)</f>
        <v>1000</v>
      </c>
      <c r="AU136">
        <f>IF(ISNUMBER(VLOOKUP(A136,'M for Moray - Keith oawut'!A:E,5,FALSE)), VLOOKUP(A136,'M for Moray - Keith oawut'!A:E,5,FALSE), 1000)</f>
        <v>1000</v>
      </c>
      <c r="AV136">
        <f>IF(ISNUMBER(VLOOKUP(A136,'M for Moray - Speyside oawut'!A:E,5,FALSE)), VLOOKUP(A136,'M for Moray - Speyside oawut'!A:E,5,FALSE), 1000)</f>
        <v>1000</v>
      </c>
      <c r="AW136">
        <f>IF(ISNUMBER(VLOOKUP(A136,'M for Moray - Elgin oawut'!A:E,5,FALSE)), VLOOKUP(A136,'M for Moray - Elgin oawut'!A:E,5,FALSE), 1000)</f>
        <v>1000</v>
      </c>
      <c r="AX136">
        <f>IF(ISNUMBER(VLOOKUP(A136,'Banffshire Partnership oawut'!A:E,5,FALSE)), VLOOKUP(A136,'Banffshire Partnership oawut'!A:E,5,FALSE), 1000)</f>
        <v>68.5</v>
      </c>
      <c r="AZ136">
        <f>IF(ISNUMBER(VLOOKUP(A136,'Huntly A2B service ot'!A:E,4,FALSE)), VLOOKUP(A136,'Huntly A2B service ot'!A:E,4,FALSE), 0)</f>
        <v>4.5</v>
      </c>
      <c r="BA136">
        <f>IF(ISNUMBER(VLOOKUP(A136,'M for Moray - Buckie ot'!A:E,4,FALSE)), VLOOKUP(A136,'M for Moray - Buckie ot'!A:E,4,FALSE), 0)</f>
        <v>4.5</v>
      </c>
      <c r="BB136">
        <f>IF(ISNUMBER(VLOOKUP(A136,'M for Moray - Forres ot'!A:E,4,FALSE)), VLOOKUP(A136,'M for Moray - Forres ot'!A:E,4,FALSE), 0)</f>
        <v>4.5</v>
      </c>
      <c r="BC136">
        <f>IF(ISNUMBER(VLOOKUP(A136,'M for Moray - Keith ot'!A:E,4,FALSE)), VLOOKUP(A136,'M for Moray - Keith ot'!A:E,4,FALSE), 0)</f>
        <v>4.5</v>
      </c>
      <c r="BD136">
        <f>IF(ISNUMBER(VLOOKUP(A136,'M for Moray - Speyside ot'!A:E,4,FALSE)), VLOOKUP(A136,'M for Moray - Speyside ot'!A:E,4,FALSE), 0)</f>
        <v>4.5</v>
      </c>
      <c r="BE136">
        <f>IF(ISNUMBER(VLOOKUP(A136,'M for Moray - Elgin ot'!A:E,4,FALSE)), VLOOKUP(A136,'M for Moray - Elgin ot'!A:E,4,FALSE), 0)</f>
        <v>4.5</v>
      </c>
      <c r="BF136">
        <f>IF(ISNUMBER(VLOOKUP(A136,'Banffshire Partnership ot'!A:E,4,FALSE)), VLOOKUP(A136,'Banffshire Partnership ot'!A:E,4,FALSE), 0)</f>
        <v>0</v>
      </c>
      <c r="BI136">
        <f>IF(ISNUMBER(VLOOKUP(A136,'Huntly A2B service oaout'!A:E,3,FALSE)), VLOOKUP(A136,'Huntly A2B service oaout'!A:E,3,FALSE), VLOOKUP(A136,'Huntly A2B service oaout'!A:E,2,FALSE))</f>
        <v>22.6</v>
      </c>
      <c r="BJ136">
        <f>IF(ISNUMBER(VLOOKUP(A136,'M for Moray - Buckie oaout'!A:E,3,FALSE)), VLOOKUP(A136,'M for Moray - Buckie oaout'!A:E,3,FALSE), VLOOKUP(A136,'M for Moray - Buckie oaout'!A:E,2,FALSE))</f>
        <v>14.7</v>
      </c>
      <c r="BK136">
        <f>IF(ISNUMBER(VLOOKUP(A136,'M for Moray - Forres oaout'!A:E,3,FALSE)), VLOOKUP(A136,'M for Moray - Forres oaout'!A:E,3,FALSE), VLOOKUP(A136,'M for Moray - Forres oaout'!A:E,2,FALSE))</f>
        <v>4.2</v>
      </c>
      <c r="BL136">
        <f>IF(ISNUMBER(VLOOKUP(A136,'M for Moray - Keith oaout'!A:E,3,FALSE)), VLOOKUP(A136,'M for Moray - Keith oaout'!A:E,3,FALSE), VLOOKUP(A136,'M for Moray - Keith oaout'!A:E,2,FALSE))</f>
        <v>16.2</v>
      </c>
      <c r="BM136">
        <f>IF(ISNUMBER(VLOOKUP(A136,'M for Moray - Speyside oaout'!A:E,3,FALSE)), VLOOKUP(A136,'M for Moray - Speyside oaout'!A:E,3,FALSE), VLOOKUP(A136,'M for Moray - Speyside oaout'!A:E,2,FALSE))</f>
        <v>11.9</v>
      </c>
      <c r="BN136">
        <v>0</v>
      </c>
      <c r="BO136" t="str">
        <f>IF(ISNUMBER(VLOOKUP(A136,'Banffshire Partnership oaout'!A:E,3,FALSE)), VLOOKUP(A136,'Banffshire Partnership oaout'!A:E,3,FALSE), VLOOKUP(A136,'Banffshire Partnership oaout'!A:E,2,FALSE))</f>
        <v xml:space="preserve"> N/A</v>
      </c>
      <c r="BQ136" t="str">
        <f>IF(ISNUMBER(VLOOKUP(A136,'Huntly A2B service oawut'!A:E,3,FALSE)), VLOOKUP(A136,'Huntly A2B service oawut'!A:E,3,FALSE), VLOOKUP(A136,'Huntly A2B service oawut'!A:E,2,FALSE))</f>
        <v xml:space="preserve"> N/A</v>
      </c>
      <c r="BR136" t="str">
        <f>IF(ISNUMBER(VLOOKUP(A136,'M for Moray - Buckie oawut'!A:E,3,FALSE)), VLOOKUP(A136,'M for Moray - Buckie oawut'!A:E,3,FALSE), VLOOKUP(A136,'M for Moray - Buckie oawut'!A:E,2,FALSE))</f>
        <v xml:space="preserve"> N/A</v>
      </c>
      <c r="BS136" t="str">
        <f>IF(ISNUMBER(VLOOKUP(A136,'M for Moray - Forres oawut'!A:E,3,FALSE)), VLOOKUP(A136,'M for Moray - Forres oawut'!A:E,3,FALSE), VLOOKUP(A136,'M for Moray - Forres oawut'!A:E,2,FALSE))</f>
        <v xml:space="preserve"> N/A</v>
      </c>
      <c r="BT136" t="str">
        <f>IF(ISNUMBER(VLOOKUP(A136,'M for Moray - Keith oawut'!A:E,3,FALSE)), VLOOKUP(A136,'M for Moray - Keith oawut'!A:E,3,FALSE), VLOOKUP(A136,'M for Moray - Keith oawut'!A:E,2,FALSE))</f>
        <v xml:space="preserve"> N/A</v>
      </c>
      <c r="BU136" t="str">
        <f>IF(ISNUMBER(VLOOKUP(A136,'M for Moray - Speyside oawut'!A:E,3,FALSE)), VLOOKUP(A136,'M for Moray - Speyside oawut'!A:E,3,FALSE), VLOOKUP(A136,'M for Moray - Speyside oawut'!A:E,2,FALSE))</f>
        <v xml:space="preserve"> N/A</v>
      </c>
      <c r="BV136" t="str">
        <f>IF(ISNUMBER(VLOOKUP(A136,'M for Moray - Elgin oawut'!A:E,3,FALSE)), VLOOKUP(A136,'M for Moray - Elgin oawut'!A:E,3,FALSE), VLOOKUP(A136,'M for Moray - Elgin oawut'!A:E,2,FALSE))</f>
        <v xml:space="preserve"> N/A</v>
      </c>
      <c r="BW136">
        <f>IF(ISNUMBER(VLOOKUP(A136,'Banffshire Partnership oawut'!A:E,3,FALSE)), VLOOKUP(A136,'Banffshire Partnership oawut'!A:E,3,FALSE), VLOOKUP(A136,'Banffshire Partnership oawut'!A:E,2,FALSE))</f>
        <v>26.7</v>
      </c>
      <c r="BZ136">
        <f>IF(ISNUMBER(VLOOKUP(A136,'Huntly A2B service ot'!A:E,3,FALSE)), VLOOKUP(A136,'Huntly A2B service ot'!A:E,3,FALSE), VLOOKUP(A136,'Huntly A2B service ot'!A:E,2,FALSE))</f>
        <v>30</v>
      </c>
      <c r="CA136">
        <f>IF(ISNUMBER(VLOOKUP(A136,'M for Moray - Buckie ot'!A:E,3,FALSE)), VLOOKUP(A136,'M for Moray - Buckie ot'!A:E,3,FALSE), VLOOKUP(A136,'M for Moray - Buckie ot'!A:E,2,FALSE))</f>
        <v>30</v>
      </c>
      <c r="CB136">
        <f>IF(ISNUMBER(VLOOKUP(A136,'M for Moray - Forres ot'!A:E,3,FALSE)), VLOOKUP(A136,'M for Moray - Forres ot'!A:E,3,FALSE), VLOOKUP(A136,'M for Moray - Forres ot'!A:E,2,FALSE))</f>
        <v>30</v>
      </c>
      <c r="CC136">
        <f>IF(ISNUMBER(VLOOKUP(A136,'M for Moray - Keith ot'!A:E,3,FALSE)), VLOOKUP(A136,'M for Moray - Keith ot'!A:E,3,FALSE), VLOOKUP(A136,'M for Moray - Keith ot'!A:E,2,FALSE))</f>
        <v>30</v>
      </c>
      <c r="CD136">
        <f>IF(ISNUMBER(VLOOKUP(A136,'M for Moray - Speyside ot'!A:E,3,FALSE)), VLOOKUP(A136,'M for Moray - Speyside ot'!A:E,3,FALSE), VLOOKUP(A136,'M for Moray - Speyside ot'!A:E,2,FALSE))</f>
        <v>30</v>
      </c>
      <c r="CE136">
        <f>IF(ISNUMBER(VLOOKUP(A136,'M for Moray - Elgin ot'!A:E,3,FALSE)), VLOOKUP(A136,'M for Moray - Elgin ot'!A:E,3,FALSE), VLOOKUP(A136,'M for Moray - Elgin ot'!A:E,2,FALSE))</f>
        <v>30</v>
      </c>
      <c r="CF136">
        <f>IF(ISNUMBER(VLOOKUP(A136,'Banffshire Partnership ot'!A:E,3,FALSE)), VLOOKUP(A136,'Banffshire Partnership ot'!A:E,3,FALSE), VLOOKUP(A136,'Banffshire Partnership ot'!A:E,2,FALSE))</f>
        <v>0</v>
      </c>
    </row>
    <row r="137" spans="1:84">
      <c r="A137" t="s">
        <v>395</v>
      </c>
      <c r="B137" t="str">
        <f t="shared" si="106"/>
        <v>M for Moray - Elgin service</v>
      </c>
      <c r="C137">
        <f t="shared" si="79"/>
        <v>5.05</v>
      </c>
      <c r="D137">
        <f t="shared" si="80"/>
        <v>0</v>
      </c>
      <c r="E137">
        <f t="shared" si="81"/>
        <v>4.5</v>
      </c>
      <c r="F137">
        <f t="shared" si="82"/>
        <v>0</v>
      </c>
      <c r="G137" s="18">
        <f t="shared" si="83"/>
        <v>0.5</v>
      </c>
      <c r="H137">
        <f t="shared" si="90"/>
        <v>0</v>
      </c>
      <c r="I137">
        <v>9</v>
      </c>
      <c r="J137">
        <f t="shared" si="91"/>
        <v>18.599999999999998</v>
      </c>
      <c r="K137">
        <f t="shared" si="92"/>
        <v>9.5500000000000007</v>
      </c>
      <c r="L137">
        <f t="shared" si="93"/>
        <v>1</v>
      </c>
      <c r="M137">
        <f t="shared" si="94"/>
        <v>1</v>
      </c>
      <c r="N137">
        <f t="shared" si="95"/>
        <v>9.0499999999999972</v>
      </c>
      <c r="O137">
        <f t="shared" si="96"/>
        <v>9.0499999999999972</v>
      </c>
      <c r="P137">
        <f t="shared" si="97"/>
        <v>4.5</v>
      </c>
      <c r="Q137">
        <f t="shared" si="98"/>
        <v>4.5</v>
      </c>
      <c r="S137">
        <f t="shared" si="99"/>
        <v>43.5</v>
      </c>
      <c r="T137">
        <f t="shared" si="100"/>
        <v>31.55</v>
      </c>
      <c r="U137">
        <f t="shared" si="101"/>
        <v>17.55</v>
      </c>
      <c r="V137">
        <f t="shared" si="102"/>
        <v>34.549999999999997</v>
      </c>
      <c r="W137">
        <f t="shared" si="103"/>
        <v>28.55</v>
      </c>
      <c r="X137">
        <f t="shared" si="104"/>
        <v>9.5500000000000007</v>
      </c>
      <c r="Y137">
        <f t="shared" si="105"/>
        <v>69.599999999999994</v>
      </c>
      <c r="AA137">
        <v>0</v>
      </c>
      <c r="AB137">
        <f t="shared" si="84"/>
        <v>5.05</v>
      </c>
      <c r="AC137">
        <f t="shared" si="85"/>
        <v>5.05</v>
      </c>
      <c r="AD137">
        <f t="shared" si="86"/>
        <v>5.05</v>
      </c>
      <c r="AE137">
        <f t="shared" si="87"/>
        <v>5.05</v>
      </c>
      <c r="AF137">
        <f t="shared" si="88"/>
        <v>5.05</v>
      </c>
      <c r="AG137">
        <f t="shared" si="89"/>
        <v>4.0999999999999996</v>
      </c>
      <c r="AJ137">
        <f>IF(ISNUMBER(VLOOKUP(A137,'Huntly A2B service oaout'!A:E,5,FALSE)), VLOOKUP(A137,'Huntly A2B service oaout'!A:E,5,FALSE), VLOOKUP(A137,'Huntly A2B service oaout'!A:E,2,FALSE))</f>
        <v>39</v>
      </c>
      <c r="AK137">
        <f>IF(ISNUMBER(VLOOKUP(A137,'M for Moray - Buckie oaout'!A:E,5,FALSE)), VLOOKUP(A137,'M for Moray - Buckie oaout'!A:E,5,FALSE), VLOOKUP(A137,'M for Moray - Buckie oaout'!A:E,2,FALSE))</f>
        <v>22</v>
      </c>
      <c r="AL137">
        <f>IF(ISNUMBER(VLOOKUP(A137,'M for Moray - Forres oaout'!A:E,5,FALSE)), VLOOKUP(A137,'M for Moray - Forres oaout'!A:E,5,FALSE), VLOOKUP(A137,'M for Moray - Forres oaout'!A:E,2,FALSE))</f>
        <v>8</v>
      </c>
      <c r="AM137">
        <f>IF(ISNUMBER(VLOOKUP(A137,'M for Moray - Keith oaout'!A:E,5,FALSE)), VLOOKUP(A137,'M for Moray - Keith oaout'!A:E,5,FALSE), VLOOKUP(A137,'M for Moray - Keith oaout'!A:E,2,FALSE))</f>
        <v>25</v>
      </c>
      <c r="AN137">
        <f>IF(ISNUMBER(VLOOKUP(A137,'M for Moray - Speyside oaout'!A:E,5,FALSE)), VLOOKUP(A137,'M for Moray - Speyside oaout'!A:E,5,FALSE), VLOOKUP(A137,'M for Moray - Speyside oaout'!A:E,2,FALSE))</f>
        <v>19</v>
      </c>
      <c r="AO137">
        <v>0</v>
      </c>
      <c r="AP137" t="str">
        <f>IF(ISNUMBER(VLOOKUP(A137,'Banffshire Partnership oaout'!A:E,5,FALSE)), VLOOKUP(A137,'Banffshire Partnership oaout'!A:E,5,FALSE), VLOOKUP(A137,'Banffshire Partnership oaout'!A:E,2,FALSE))</f>
        <v xml:space="preserve"> N/A</v>
      </c>
      <c r="AR137">
        <f>IF(ISNUMBER(VLOOKUP(A137,'Huntly A2B service oawut'!A:E,5,FALSE)), VLOOKUP(A137,'Huntly A2B service oawut'!A:E,5,FALSE), 1000)</f>
        <v>1000</v>
      </c>
      <c r="AS137">
        <f>IF(ISNUMBER(VLOOKUP(A137,'M for Moray - Buckie oawut'!A:E,5,FALSE)), VLOOKUP(A137,'M for Moray - Buckie oawut'!A:E,5,FALSE), 1000)</f>
        <v>1000</v>
      </c>
      <c r="AT137">
        <f>IF(ISNUMBER(VLOOKUP(A137,'M for Moray - Forres oawut'!A:E,5,FALSE)), VLOOKUP(A137,'M for Moray - Forres oawut'!A:E,5,FALSE), 1000)</f>
        <v>1000</v>
      </c>
      <c r="AU137">
        <f>IF(ISNUMBER(VLOOKUP(A137,'M for Moray - Keith oawut'!A:E,5,FALSE)), VLOOKUP(A137,'M for Moray - Keith oawut'!A:E,5,FALSE), 1000)</f>
        <v>1000</v>
      </c>
      <c r="AV137">
        <f>IF(ISNUMBER(VLOOKUP(A137,'M for Moray - Speyside oawut'!A:E,5,FALSE)), VLOOKUP(A137,'M for Moray - Speyside oawut'!A:E,5,FALSE), 1000)</f>
        <v>1000</v>
      </c>
      <c r="AW137">
        <f>IF(ISNUMBER(VLOOKUP(A137,'M for Moray - Elgin oawut'!A:E,5,FALSE)), VLOOKUP(A137,'M for Moray - Elgin oawut'!A:E,5,FALSE), 1000)</f>
        <v>1000</v>
      </c>
      <c r="AX137">
        <f>IF(ISNUMBER(VLOOKUP(A137,'Banffshire Partnership oawut'!A:E,5,FALSE)), VLOOKUP(A137,'Banffshire Partnership oawut'!A:E,5,FALSE), 1000)</f>
        <v>65.5</v>
      </c>
      <c r="AZ137">
        <f>IF(ISNUMBER(VLOOKUP(A137,'Huntly A2B service ot'!A:E,4,FALSE)), VLOOKUP(A137,'Huntly A2B service ot'!A:E,4,FALSE), 0)</f>
        <v>4.5</v>
      </c>
      <c r="BA137">
        <f>IF(ISNUMBER(VLOOKUP(A137,'M for Moray - Buckie ot'!A:E,4,FALSE)), VLOOKUP(A137,'M for Moray - Buckie ot'!A:E,4,FALSE), 0)</f>
        <v>4.5</v>
      </c>
      <c r="BB137">
        <f>IF(ISNUMBER(VLOOKUP(A137,'M for Moray - Forres ot'!A:E,4,FALSE)), VLOOKUP(A137,'M for Moray - Forres ot'!A:E,4,FALSE), 0)</f>
        <v>4.5</v>
      </c>
      <c r="BC137">
        <f>IF(ISNUMBER(VLOOKUP(A137,'M for Moray - Keith ot'!A:E,4,FALSE)), VLOOKUP(A137,'M for Moray - Keith ot'!A:E,4,FALSE), 0)</f>
        <v>4.5</v>
      </c>
      <c r="BD137">
        <f>IF(ISNUMBER(VLOOKUP(A137,'M for Moray - Speyside ot'!A:E,4,FALSE)), VLOOKUP(A137,'M for Moray - Speyside ot'!A:E,4,FALSE), 0)</f>
        <v>4.5</v>
      </c>
      <c r="BE137">
        <f>IF(ISNUMBER(VLOOKUP(A137,'M for Moray - Elgin ot'!A:E,4,FALSE)), VLOOKUP(A137,'M for Moray - Elgin ot'!A:E,4,FALSE), 0)</f>
        <v>4.5</v>
      </c>
      <c r="BF137">
        <f>IF(ISNUMBER(VLOOKUP(A137,'Banffshire Partnership ot'!A:E,4,FALSE)), VLOOKUP(A137,'Banffshire Partnership ot'!A:E,4,FALSE), 0)</f>
        <v>0</v>
      </c>
      <c r="BI137">
        <f>IF(ISNUMBER(VLOOKUP(A137,'Huntly A2B service oaout'!A:E,3,FALSE)), VLOOKUP(A137,'Huntly A2B service oaout'!A:E,3,FALSE), VLOOKUP(A137,'Huntly A2B service oaout'!A:E,2,FALSE))</f>
        <v>21.3</v>
      </c>
      <c r="BJ137">
        <f>IF(ISNUMBER(VLOOKUP(A137,'M for Moray - Buckie oaout'!A:E,3,FALSE)), VLOOKUP(A137,'M for Moray - Buckie oaout'!A:E,3,FALSE), VLOOKUP(A137,'M for Moray - Buckie oaout'!A:E,2,FALSE))</f>
        <v>12.8</v>
      </c>
      <c r="BK137">
        <f>IF(ISNUMBER(VLOOKUP(A137,'M for Moray - Forres oaout'!A:E,3,FALSE)), VLOOKUP(A137,'M for Moray - Forres oaout'!A:E,3,FALSE), VLOOKUP(A137,'M for Moray - Forres oaout'!A:E,2,FALSE))</f>
        <v>4.2</v>
      </c>
      <c r="BL137">
        <f>IF(ISNUMBER(VLOOKUP(A137,'M for Moray - Keith oaout'!A:E,3,FALSE)), VLOOKUP(A137,'M for Moray - Keith oaout'!A:E,3,FALSE), VLOOKUP(A137,'M for Moray - Keith oaout'!A:E,2,FALSE))</f>
        <v>14.5</v>
      </c>
      <c r="BM137">
        <f>IF(ISNUMBER(VLOOKUP(A137,'M for Moray - Speyside oaout'!A:E,3,FALSE)), VLOOKUP(A137,'M for Moray - Speyside oaout'!A:E,3,FALSE), VLOOKUP(A137,'M for Moray - Speyside oaout'!A:E,2,FALSE))</f>
        <v>11.6</v>
      </c>
      <c r="BN137">
        <v>0</v>
      </c>
      <c r="BO137" t="str">
        <f>IF(ISNUMBER(VLOOKUP(A137,'Banffshire Partnership oaout'!A:E,3,FALSE)), VLOOKUP(A137,'Banffshire Partnership oaout'!A:E,3,FALSE), VLOOKUP(A137,'Banffshire Partnership oaout'!A:E,2,FALSE))</f>
        <v xml:space="preserve"> N/A</v>
      </c>
      <c r="BQ137" t="str">
        <f>IF(ISNUMBER(VLOOKUP(A137,'Huntly A2B service oawut'!A:E,3,FALSE)), VLOOKUP(A137,'Huntly A2B service oawut'!A:E,3,FALSE), VLOOKUP(A137,'Huntly A2B service oawut'!A:E,2,FALSE))</f>
        <v xml:space="preserve"> N/A</v>
      </c>
      <c r="BR137" t="str">
        <f>IF(ISNUMBER(VLOOKUP(A137,'M for Moray - Buckie oawut'!A:E,3,FALSE)), VLOOKUP(A137,'M for Moray - Buckie oawut'!A:E,3,FALSE), VLOOKUP(A137,'M for Moray - Buckie oawut'!A:E,2,FALSE))</f>
        <v xml:space="preserve"> N/A</v>
      </c>
      <c r="BS137" t="str">
        <f>IF(ISNUMBER(VLOOKUP(A137,'M for Moray - Forres oawut'!A:E,3,FALSE)), VLOOKUP(A137,'M for Moray - Forres oawut'!A:E,3,FALSE), VLOOKUP(A137,'M for Moray - Forres oawut'!A:E,2,FALSE))</f>
        <v xml:space="preserve"> N/A</v>
      </c>
      <c r="BT137" t="str">
        <f>IF(ISNUMBER(VLOOKUP(A137,'M for Moray - Keith oawut'!A:E,3,FALSE)), VLOOKUP(A137,'M for Moray - Keith oawut'!A:E,3,FALSE), VLOOKUP(A137,'M for Moray - Keith oawut'!A:E,2,FALSE))</f>
        <v xml:space="preserve"> N/A</v>
      </c>
      <c r="BU137" t="str">
        <f>IF(ISNUMBER(VLOOKUP(A137,'M for Moray - Speyside oawut'!A:E,3,FALSE)), VLOOKUP(A137,'M for Moray - Speyside oawut'!A:E,3,FALSE), VLOOKUP(A137,'M for Moray - Speyside oawut'!A:E,2,FALSE))</f>
        <v xml:space="preserve"> N/A</v>
      </c>
      <c r="BV137" t="str">
        <f>IF(ISNUMBER(VLOOKUP(A137,'M for Moray - Elgin oawut'!A:E,3,FALSE)), VLOOKUP(A137,'M for Moray - Elgin oawut'!A:E,3,FALSE), VLOOKUP(A137,'M for Moray - Elgin oawut'!A:E,2,FALSE))</f>
        <v xml:space="preserve"> N/A</v>
      </c>
      <c r="BW137">
        <f>IF(ISNUMBER(VLOOKUP(A137,'Banffshire Partnership oawut'!A:E,3,FALSE)), VLOOKUP(A137,'Banffshire Partnership oawut'!A:E,3,FALSE), VLOOKUP(A137,'Banffshire Partnership oawut'!A:E,2,FALSE))</f>
        <v>24.8</v>
      </c>
      <c r="BZ137">
        <f>IF(ISNUMBER(VLOOKUP(A137,'Huntly A2B service ot'!A:E,3,FALSE)), VLOOKUP(A137,'Huntly A2B service ot'!A:E,3,FALSE), VLOOKUP(A137,'Huntly A2B service ot'!A:E,2,FALSE))</f>
        <v>30</v>
      </c>
      <c r="CA137">
        <f>IF(ISNUMBER(VLOOKUP(A137,'M for Moray - Buckie ot'!A:E,3,FALSE)), VLOOKUP(A137,'M for Moray - Buckie ot'!A:E,3,FALSE), VLOOKUP(A137,'M for Moray - Buckie ot'!A:E,2,FALSE))</f>
        <v>30</v>
      </c>
      <c r="CB137">
        <f>IF(ISNUMBER(VLOOKUP(A137,'M for Moray - Forres ot'!A:E,3,FALSE)), VLOOKUP(A137,'M for Moray - Forres ot'!A:E,3,FALSE), VLOOKUP(A137,'M for Moray - Forres ot'!A:E,2,FALSE))</f>
        <v>30</v>
      </c>
      <c r="CC137">
        <f>IF(ISNUMBER(VLOOKUP(A137,'M for Moray - Keith ot'!A:E,3,FALSE)), VLOOKUP(A137,'M for Moray - Keith ot'!A:E,3,FALSE), VLOOKUP(A137,'M for Moray - Keith ot'!A:E,2,FALSE))</f>
        <v>30</v>
      </c>
      <c r="CD137">
        <f>IF(ISNUMBER(VLOOKUP(A137,'M for Moray - Speyside ot'!A:E,3,FALSE)), VLOOKUP(A137,'M for Moray - Speyside ot'!A:E,3,FALSE), VLOOKUP(A137,'M for Moray - Speyside ot'!A:E,2,FALSE))</f>
        <v>30</v>
      </c>
      <c r="CE137">
        <f>IF(ISNUMBER(VLOOKUP(A137,'M for Moray - Elgin ot'!A:E,3,FALSE)), VLOOKUP(A137,'M for Moray - Elgin ot'!A:E,3,FALSE), VLOOKUP(A137,'M for Moray - Elgin ot'!A:E,2,FALSE))</f>
        <v>30</v>
      </c>
      <c r="CF137">
        <f>IF(ISNUMBER(VLOOKUP(A137,'Banffshire Partnership ot'!A:E,3,FALSE)), VLOOKUP(A137,'Banffshire Partnership ot'!A:E,3,FALSE), VLOOKUP(A137,'Banffshire Partnership ot'!A:E,2,FALSE))</f>
        <v>0</v>
      </c>
    </row>
    <row r="138" spans="1:84">
      <c r="A138" t="s">
        <v>396</v>
      </c>
      <c r="B138" t="str">
        <f t="shared" si="106"/>
        <v>M for Moray - Keith service</v>
      </c>
      <c r="C138">
        <f t="shared" si="79"/>
        <v>7.1</v>
      </c>
      <c r="D138">
        <f t="shared" si="80"/>
        <v>10</v>
      </c>
      <c r="E138">
        <f t="shared" si="81"/>
        <v>9</v>
      </c>
      <c r="F138">
        <f t="shared" si="82"/>
        <v>9.1</v>
      </c>
      <c r="G138" s="18">
        <f t="shared" si="83"/>
        <v>1</v>
      </c>
      <c r="H138">
        <f t="shared" si="90"/>
        <v>9.1</v>
      </c>
      <c r="I138">
        <v>31.4</v>
      </c>
      <c r="J138">
        <f t="shared" si="91"/>
        <v>58.919999999999995</v>
      </c>
      <c r="K138">
        <f t="shared" si="92"/>
        <v>26.1</v>
      </c>
      <c r="L138">
        <f t="shared" si="93"/>
        <v>1</v>
      </c>
      <c r="M138">
        <f t="shared" si="94"/>
        <v>1</v>
      </c>
      <c r="N138">
        <f t="shared" si="95"/>
        <v>32.819999999999993</v>
      </c>
      <c r="O138">
        <f t="shared" si="96"/>
        <v>32.819999999999993</v>
      </c>
      <c r="P138">
        <f t="shared" si="97"/>
        <v>19</v>
      </c>
      <c r="Q138">
        <f t="shared" si="98"/>
        <v>19</v>
      </c>
      <c r="S138">
        <f t="shared" si="99"/>
        <v>27</v>
      </c>
      <c r="T138">
        <f t="shared" si="100"/>
        <v>35.1</v>
      </c>
      <c r="U138">
        <f t="shared" si="101"/>
        <v>54.6</v>
      </c>
      <c r="V138">
        <f t="shared" si="102"/>
        <v>26.1</v>
      </c>
      <c r="W138">
        <f t="shared" si="103"/>
        <v>38.1</v>
      </c>
      <c r="X138">
        <f t="shared" si="104"/>
        <v>34.1</v>
      </c>
      <c r="Y138">
        <f t="shared" si="105"/>
        <v>44.25</v>
      </c>
      <c r="AA138">
        <v>0</v>
      </c>
      <c r="AB138">
        <f t="shared" si="84"/>
        <v>7.1</v>
      </c>
      <c r="AC138">
        <f t="shared" si="85"/>
        <v>7.1</v>
      </c>
      <c r="AD138">
        <f t="shared" si="86"/>
        <v>7.1</v>
      </c>
      <c r="AE138">
        <f t="shared" si="87"/>
        <v>7.1</v>
      </c>
      <c r="AF138">
        <f t="shared" si="88"/>
        <v>7.1</v>
      </c>
      <c r="AG138">
        <f t="shared" si="89"/>
        <v>5.5</v>
      </c>
      <c r="AJ138">
        <f>IF(ISNUMBER(VLOOKUP(A138,'Huntly A2B service oaout'!A:E,5,FALSE)), VLOOKUP(A138,'Huntly A2B service oaout'!A:E,5,FALSE), VLOOKUP(A138,'Huntly A2B service oaout'!A:E,2,FALSE))</f>
        <v>18</v>
      </c>
      <c r="AK138">
        <f>IF(ISNUMBER(VLOOKUP(A138,'M for Moray - Buckie oaout'!A:E,5,FALSE)), VLOOKUP(A138,'M for Moray - Buckie oaout'!A:E,5,FALSE), VLOOKUP(A138,'M for Moray - Buckie oaout'!A:E,2,FALSE))</f>
        <v>19</v>
      </c>
      <c r="AL138">
        <f>IF(ISNUMBER(VLOOKUP(A138,'M for Moray - Forres oaout'!A:E,5,FALSE)), VLOOKUP(A138,'M for Moray - Forres oaout'!A:E,5,FALSE), VLOOKUP(A138,'M for Moray - Forres oaout'!A:E,2,FALSE))</f>
        <v>38.5</v>
      </c>
      <c r="AM138">
        <f>IF(ISNUMBER(VLOOKUP(A138,'M for Moray - Keith oaout'!A:E,5,FALSE)), VLOOKUP(A138,'M for Moray - Keith oaout'!A:E,5,FALSE), VLOOKUP(A138,'M for Moray - Keith oaout'!A:E,2,FALSE))</f>
        <v>10</v>
      </c>
      <c r="AN138">
        <f>IF(ISNUMBER(VLOOKUP(A138,'M for Moray - Speyside oaout'!A:E,5,FALSE)), VLOOKUP(A138,'M for Moray - Speyside oaout'!A:E,5,FALSE), VLOOKUP(A138,'M for Moray - Speyside oaout'!A:E,2,FALSE))</f>
        <v>22</v>
      </c>
      <c r="AO138">
        <f>IF(ISNUMBER(VLOOKUP(A138,'M for Moray - Elgin oaout'!A:E,5,FALSE)), VLOOKUP(A138,'M for Moray - Elgin oaout'!A:E,5,FALSE), VLOOKUP(A138,'M for Moray - Elgin oaout'!A:E,2,FALSE))</f>
        <v>18</v>
      </c>
      <c r="AP138">
        <f>IF(ISNUMBER(VLOOKUP(A138,'Banffshire Partnership oaout'!A:E,5,FALSE)), VLOOKUP(A138,'Banffshire Partnership oaout'!A:E,5,FALSE), VLOOKUP(A138,'Banffshire Partnership oaout'!A:E,2,FALSE))</f>
        <v>33.75</v>
      </c>
      <c r="AR138">
        <f>IF(ISNUMBER(VLOOKUP(A138,'Huntly A2B service oawut'!A:E,5,FALSE)), VLOOKUP(A138,'Huntly A2B service oawut'!A:E,5,FALSE), 1000)</f>
        <v>1000</v>
      </c>
      <c r="AS138">
        <f>IF(ISNUMBER(VLOOKUP(A138,'M for Moray - Buckie oawut'!A:E,5,FALSE)), VLOOKUP(A138,'M for Moray - Buckie oawut'!A:E,5,FALSE), 1000)</f>
        <v>1000</v>
      </c>
      <c r="AT138">
        <f>IF(ISNUMBER(VLOOKUP(A138,'M for Moray - Forres oawut'!A:E,5,FALSE)), VLOOKUP(A138,'M for Moray - Forres oawut'!A:E,5,FALSE), 1000)</f>
        <v>1000</v>
      </c>
      <c r="AU138">
        <f>IF(ISNUMBER(VLOOKUP(A138,'M for Moray - Keith oawut'!A:E,5,FALSE)), VLOOKUP(A138,'M for Moray - Keith oawut'!A:E,5,FALSE), 1000)</f>
        <v>1000</v>
      </c>
      <c r="AV138">
        <f>IF(ISNUMBER(VLOOKUP(A138,'M for Moray - Speyside oawut'!A:E,5,FALSE)), VLOOKUP(A138,'M for Moray - Speyside oawut'!A:E,5,FALSE), 1000)</f>
        <v>1000</v>
      </c>
      <c r="AW138">
        <f>IF(ISNUMBER(VLOOKUP(A138,'M for Moray - Elgin oawut'!A:E,5,FALSE)), VLOOKUP(A138,'M for Moray - Elgin oawut'!A:E,5,FALSE), 1000)</f>
        <v>1000</v>
      </c>
      <c r="AX138">
        <f>IF(ISNUMBER(VLOOKUP(A138,'Banffshire Partnership oawut'!A:E,5,FALSE)), VLOOKUP(A138,'Banffshire Partnership oawut'!A:E,5,FALSE), 1000)</f>
        <v>1000</v>
      </c>
      <c r="AZ138">
        <f>IF(ISNUMBER(VLOOKUP(A138,'Huntly A2B service ot'!A:E,4,FALSE)), VLOOKUP(A138,'Huntly A2B service ot'!A:E,4,FALSE), 0)</f>
        <v>9</v>
      </c>
      <c r="BA138">
        <f>IF(ISNUMBER(VLOOKUP(A138,'M for Moray - Buckie ot'!A:E,4,FALSE)), VLOOKUP(A138,'M for Moray - Buckie ot'!A:E,4,FALSE), 0)</f>
        <v>9</v>
      </c>
      <c r="BB138">
        <f>IF(ISNUMBER(VLOOKUP(A138,'M for Moray - Forres ot'!A:E,4,FALSE)), VLOOKUP(A138,'M for Moray - Forres ot'!A:E,4,FALSE), 0)</f>
        <v>9</v>
      </c>
      <c r="BC138">
        <f>IF(ISNUMBER(VLOOKUP(A138,'M for Moray - Keith ot'!A:E,4,FALSE)), VLOOKUP(A138,'M for Moray - Keith ot'!A:E,4,FALSE), 0)</f>
        <v>9</v>
      </c>
      <c r="BD138">
        <f>IF(ISNUMBER(VLOOKUP(A138,'M for Moray - Speyside ot'!A:E,4,FALSE)), VLOOKUP(A138,'M for Moray - Speyside ot'!A:E,4,FALSE), 0)</f>
        <v>9</v>
      </c>
      <c r="BE138">
        <f>IF(ISNUMBER(VLOOKUP(A138,'M for Moray - Elgin ot'!A:E,4,FALSE)), VLOOKUP(A138,'M for Moray - Elgin ot'!A:E,4,FALSE), 0)</f>
        <v>9</v>
      </c>
      <c r="BF138">
        <f>IF(ISNUMBER(VLOOKUP(A138,'Banffshire Partnership ot'!A:E,4,FALSE)), VLOOKUP(A138,'Banffshire Partnership ot'!A:E,4,FALSE), 0)</f>
        <v>5</v>
      </c>
      <c r="BI138">
        <f>IF(ISNUMBER(VLOOKUP(A138,'Huntly A2B service oaout'!A:E,3,FALSE)), VLOOKUP(A138,'Huntly A2B service oaout'!A:E,3,FALSE), VLOOKUP(A138,'Huntly A2B service oaout'!A:E,2,FALSE))</f>
        <v>15.5</v>
      </c>
      <c r="BJ138">
        <f>IF(ISNUMBER(VLOOKUP(A138,'M for Moray - Buckie oaout'!A:E,3,FALSE)), VLOOKUP(A138,'M for Moray - Buckie oaout'!A:E,3,FALSE), VLOOKUP(A138,'M for Moray - Buckie oaout'!A:E,2,FALSE))</f>
        <v>9.9</v>
      </c>
      <c r="BK138">
        <f>IF(ISNUMBER(VLOOKUP(A138,'M for Moray - Forres oaout'!A:E,3,FALSE)), VLOOKUP(A138,'M for Moray - Forres oaout'!A:E,3,FALSE), VLOOKUP(A138,'M for Moray - Forres oaout'!A:E,2,FALSE))</f>
        <v>28.7</v>
      </c>
      <c r="BL138">
        <f>IF(ISNUMBER(VLOOKUP(A138,'M for Moray - Keith oaout'!A:E,3,FALSE)), VLOOKUP(A138,'M for Moray - Keith oaout'!A:E,3,FALSE), VLOOKUP(A138,'M for Moray - Keith oaout'!A:E,2,FALSE))</f>
        <v>9.1</v>
      </c>
      <c r="BM138">
        <f>IF(ISNUMBER(VLOOKUP(A138,'M for Moray - Speyside oaout'!A:E,3,FALSE)), VLOOKUP(A138,'M for Moray - Speyside oaout'!A:E,3,FALSE), VLOOKUP(A138,'M for Moray - Speyside oaout'!A:E,2,FALSE))</f>
        <v>14.2</v>
      </c>
      <c r="BN138">
        <f>IF(ISNUMBER(VLOOKUP(A138,'M for Moray - Elgin oaout'!A:E,3,FALSE)), VLOOKUP(A138,'M for Moray - Elgin oaout'!A:E,3,FALSE), VLOOKUP(A138,'M for Moray - Elgin oaout'!A:E,2,FALSE))</f>
        <v>17.600000000000001</v>
      </c>
      <c r="BO138">
        <f>IF(ISNUMBER(VLOOKUP(A138,'Banffshire Partnership oaout'!A:E,3,FALSE)), VLOOKUP(A138,'Banffshire Partnership oaout'!A:E,3,FALSE), VLOOKUP(A138,'Banffshire Partnership oaout'!A:E,2,FALSE))</f>
        <v>20.5</v>
      </c>
      <c r="BQ138" t="str">
        <f>IF(ISNUMBER(VLOOKUP(A138,'Huntly A2B service oawut'!A:E,3,FALSE)), VLOOKUP(A138,'Huntly A2B service oawut'!A:E,3,FALSE), VLOOKUP(A138,'Huntly A2B service oawut'!A:E,2,FALSE))</f>
        <v xml:space="preserve"> N/A</v>
      </c>
      <c r="BR138" t="str">
        <f>IF(ISNUMBER(VLOOKUP(A138,'M for Moray - Buckie oawut'!A:E,3,FALSE)), VLOOKUP(A138,'M for Moray - Buckie oawut'!A:E,3,FALSE), VLOOKUP(A138,'M for Moray - Buckie oawut'!A:E,2,FALSE))</f>
        <v xml:space="preserve"> N/A</v>
      </c>
      <c r="BS138" t="str">
        <f>IF(ISNUMBER(VLOOKUP(A138,'M for Moray - Forres oawut'!A:E,3,FALSE)), VLOOKUP(A138,'M for Moray - Forres oawut'!A:E,3,FALSE), VLOOKUP(A138,'M for Moray - Forres oawut'!A:E,2,FALSE))</f>
        <v xml:space="preserve"> N/A</v>
      </c>
      <c r="BT138" t="str">
        <f>IF(ISNUMBER(VLOOKUP(A138,'M for Moray - Keith oawut'!A:E,3,FALSE)), VLOOKUP(A138,'M for Moray - Keith oawut'!A:E,3,FALSE), VLOOKUP(A138,'M for Moray - Keith oawut'!A:E,2,FALSE))</f>
        <v xml:space="preserve"> N/A</v>
      </c>
      <c r="BU138" t="str">
        <f>IF(ISNUMBER(VLOOKUP(A138,'M for Moray - Speyside oawut'!A:E,3,FALSE)), VLOOKUP(A138,'M for Moray - Speyside oawut'!A:E,3,FALSE), VLOOKUP(A138,'M for Moray - Speyside oawut'!A:E,2,FALSE))</f>
        <v xml:space="preserve"> N/A</v>
      </c>
      <c r="BV138" t="str">
        <f>IF(ISNUMBER(VLOOKUP(A138,'M for Moray - Elgin oawut'!A:E,3,FALSE)), VLOOKUP(A138,'M for Moray - Elgin oawut'!A:E,3,FALSE), VLOOKUP(A138,'M for Moray - Elgin oawut'!A:E,2,FALSE))</f>
        <v xml:space="preserve"> N/A</v>
      </c>
      <c r="BW138" t="str">
        <f>IF(ISNUMBER(VLOOKUP(A138,'Banffshire Partnership oawut'!A:E,3,FALSE)), VLOOKUP(A138,'Banffshire Partnership oawut'!A:E,3,FALSE), VLOOKUP(A138,'Banffshire Partnership oawut'!A:E,2,FALSE))</f>
        <v xml:space="preserve"> N/A</v>
      </c>
      <c r="BZ138">
        <f>IF(ISNUMBER(VLOOKUP(A138,'Huntly A2B service ot'!A:E,3,FALSE)), VLOOKUP(A138,'Huntly A2B service ot'!A:E,3,FALSE), VLOOKUP(A138,'Huntly A2B service ot'!A:E,2,FALSE))</f>
        <v>60</v>
      </c>
      <c r="CA138">
        <f>IF(ISNUMBER(VLOOKUP(A138,'M for Moray - Buckie ot'!A:E,3,FALSE)), VLOOKUP(A138,'M for Moray - Buckie ot'!A:E,3,FALSE), VLOOKUP(A138,'M for Moray - Buckie ot'!A:E,2,FALSE))</f>
        <v>60</v>
      </c>
      <c r="CB138">
        <f>IF(ISNUMBER(VLOOKUP(A138,'M for Moray - Forres ot'!A:E,3,FALSE)), VLOOKUP(A138,'M for Moray - Forres ot'!A:E,3,FALSE), VLOOKUP(A138,'M for Moray - Forres ot'!A:E,2,FALSE))</f>
        <v>60</v>
      </c>
      <c r="CC138">
        <f>IF(ISNUMBER(VLOOKUP(A138,'M for Moray - Keith ot'!A:E,3,FALSE)), VLOOKUP(A138,'M for Moray - Keith ot'!A:E,3,FALSE), VLOOKUP(A138,'M for Moray - Keith ot'!A:E,2,FALSE))</f>
        <v>60</v>
      </c>
      <c r="CD138">
        <f>IF(ISNUMBER(VLOOKUP(A138,'M for Moray - Speyside ot'!A:E,3,FALSE)), VLOOKUP(A138,'M for Moray - Speyside ot'!A:E,3,FALSE), VLOOKUP(A138,'M for Moray - Speyside ot'!A:E,2,FALSE))</f>
        <v>60</v>
      </c>
      <c r="CE138">
        <f>IF(ISNUMBER(VLOOKUP(A138,'M for Moray - Elgin ot'!A:E,3,FALSE)), VLOOKUP(A138,'M for Moray - Elgin ot'!A:E,3,FALSE), VLOOKUP(A138,'M for Moray - Elgin ot'!A:E,2,FALSE))</f>
        <v>60</v>
      </c>
      <c r="CF138">
        <f>IF(ISNUMBER(VLOOKUP(A138,'Banffshire Partnership ot'!A:E,3,FALSE)), VLOOKUP(A138,'Banffshire Partnership ot'!A:E,3,FALSE), VLOOKUP(A138,'Banffshire Partnership ot'!A:E,2,FALSE))</f>
        <v>30</v>
      </c>
    </row>
    <row r="139" spans="1:84">
      <c r="A139" t="s">
        <v>397</v>
      </c>
      <c r="B139" t="str">
        <f t="shared" si="106"/>
        <v>M for Moray - Keith service</v>
      </c>
      <c r="C139">
        <f t="shared" si="79"/>
        <v>7.1</v>
      </c>
      <c r="D139">
        <f t="shared" si="80"/>
        <v>10</v>
      </c>
      <c r="E139">
        <f t="shared" si="81"/>
        <v>4.5</v>
      </c>
      <c r="F139">
        <f t="shared" si="82"/>
        <v>9.1</v>
      </c>
      <c r="G139" s="18">
        <f t="shared" si="83"/>
        <v>0.5</v>
      </c>
      <c r="H139">
        <f t="shared" si="90"/>
        <v>18.2</v>
      </c>
      <c r="I139">
        <v>24.2</v>
      </c>
      <c r="J139">
        <f t="shared" si="91"/>
        <v>45.96</v>
      </c>
      <c r="K139">
        <f t="shared" si="92"/>
        <v>21.6</v>
      </c>
      <c r="L139">
        <f t="shared" si="93"/>
        <v>1</v>
      </c>
      <c r="M139">
        <f t="shared" si="94"/>
        <v>1</v>
      </c>
      <c r="N139">
        <f t="shared" si="95"/>
        <v>24.36</v>
      </c>
      <c r="O139">
        <f t="shared" si="96"/>
        <v>24.36</v>
      </c>
      <c r="P139">
        <f t="shared" si="97"/>
        <v>14.5</v>
      </c>
      <c r="Q139">
        <f t="shared" si="98"/>
        <v>14.5</v>
      </c>
      <c r="S139">
        <f t="shared" si="99"/>
        <v>27.5</v>
      </c>
      <c r="T139">
        <f t="shared" si="100"/>
        <v>1007.1</v>
      </c>
      <c r="U139">
        <f t="shared" si="101"/>
        <v>39.6</v>
      </c>
      <c r="V139">
        <f t="shared" si="102"/>
        <v>21.6</v>
      </c>
      <c r="W139">
        <f t="shared" si="103"/>
        <v>29.6</v>
      </c>
      <c r="X139">
        <f t="shared" si="104"/>
        <v>22.6</v>
      </c>
      <c r="Y139">
        <f t="shared" si="105"/>
        <v>41.25</v>
      </c>
      <c r="AA139">
        <v>0</v>
      </c>
      <c r="AB139">
        <f t="shared" si="84"/>
        <v>7.1</v>
      </c>
      <c r="AC139">
        <f t="shared" si="85"/>
        <v>7.1</v>
      </c>
      <c r="AD139">
        <f t="shared" si="86"/>
        <v>7.1</v>
      </c>
      <c r="AE139">
        <f t="shared" si="87"/>
        <v>7.1</v>
      </c>
      <c r="AF139">
        <f t="shared" si="88"/>
        <v>7.1</v>
      </c>
      <c r="AG139">
        <f t="shared" si="89"/>
        <v>5.5</v>
      </c>
      <c r="AJ139">
        <f>IF(ISNUMBER(VLOOKUP(A139,'Huntly A2B service oaout'!A:E,5,FALSE)), VLOOKUP(A139,'Huntly A2B service oaout'!A:E,5,FALSE), VLOOKUP(A139,'Huntly A2B service oaout'!A:E,2,FALSE))</f>
        <v>23</v>
      </c>
      <c r="AK139" t="str">
        <f>IF(ISNUMBER(VLOOKUP(A139,'M for Moray - Buckie oaout'!A:E,5,FALSE)), VLOOKUP(A139,'M for Moray - Buckie oaout'!A:E,5,FALSE), VLOOKUP(A139,'M for Moray - Buckie oaout'!A:E,2,FALSE))</f>
        <v xml:space="preserve"> not possible</v>
      </c>
      <c r="AL139">
        <f>IF(ISNUMBER(VLOOKUP(A139,'M for Moray - Forres oaout'!A:E,5,FALSE)), VLOOKUP(A139,'M for Moray - Forres oaout'!A:E,5,FALSE), VLOOKUP(A139,'M for Moray - Forres oaout'!A:E,2,FALSE))</f>
        <v>28</v>
      </c>
      <c r="AM139">
        <f>IF(ISNUMBER(VLOOKUP(A139,'M for Moray - Keith oaout'!A:E,5,FALSE)), VLOOKUP(A139,'M for Moray - Keith oaout'!A:E,5,FALSE), VLOOKUP(A139,'M for Moray - Keith oaout'!A:E,2,FALSE))</f>
        <v>10</v>
      </c>
      <c r="AN139">
        <f>IF(ISNUMBER(VLOOKUP(A139,'M for Moray - Speyside oaout'!A:E,5,FALSE)), VLOOKUP(A139,'M for Moray - Speyside oaout'!A:E,5,FALSE), VLOOKUP(A139,'M for Moray - Speyside oaout'!A:E,2,FALSE))</f>
        <v>18</v>
      </c>
      <c r="AO139">
        <f>IF(ISNUMBER(VLOOKUP(A139,'M for Moray - Elgin oaout'!A:E,5,FALSE)), VLOOKUP(A139,'M for Moray - Elgin oaout'!A:E,5,FALSE), VLOOKUP(A139,'M for Moray - Elgin oaout'!A:E,2,FALSE))</f>
        <v>11</v>
      </c>
      <c r="AP139" t="str">
        <f>IF(ISNUMBER(VLOOKUP(A139,'Banffshire Partnership oaout'!A:E,5,FALSE)), VLOOKUP(A139,'Banffshire Partnership oaout'!A:E,5,FALSE), VLOOKUP(A139,'Banffshire Partnership oaout'!A:E,2,FALSE))</f>
        <v xml:space="preserve"> N/A</v>
      </c>
      <c r="AR139">
        <f>IF(ISNUMBER(VLOOKUP(A139,'Huntly A2B service oawut'!A:E,5,FALSE)), VLOOKUP(A139,'Huntly A2B service oawut'!A:E,5,FALSE), 1000)</f>
        <v>1000</v>
      </c>
      <c r="AS139">
        <f>IF(ISNUMBER(VLOOKUP(A139,'M for Moray - Buckie oawut'!A:E,5,FALSE)), VLOOKUP(A139,'M for Moray - Buckie oawut'!A:E,5,FALSE), 1000)</f>
        <v>1000</v>
      </c>
      <c r="AT139">
        <f>IF(ISNUMBER(VLOOKUP(A139,'M for Moray - Forres oawut'!A:E,5,FALSE)), VLOOKUP(A139,'M for Moray - Forres oawut'!A:E,5,FALSE), 1000)</f>
        <v>1000</v>
      </c>
      <c r="AU139">
        <f>IF(ISNUMBER(VLOOKUP(A139,'M for Moray - Keith oawut'!A:E,5,FALSE)), VLOOKUP(A139,'M for Moray - Keith oawut'!A:E,5,FALSE), 1000)</f>
        <v>1000</v>
      </c>
      <c r="AV139">
        <f>IF(ISNUMBER(VLOOKUP(A139,'M for Moray - Speyside oawut'!A:E,5,FALSE)), VLOOKUP(A139,'M for Moray - Speyside oawut'!A:E,5,FALSE), 1000)</f>
        <v>1000</v>
      </c>
      <c r="AW139">
        <f>IF(ISNUMBER(VLOOKUP(A139,'M for Moray - Elgin oawut'!A:E,5,FALSE)), VLOOKUP(A139,'M for Moray - Elgin oawut'!A:E,5,FALSE), 1000)</f>
        <v>1000</v>
      </c>
      <c r="AX139">
        <f>IF(ISNUMBER(VLOOKUP(A139,'Banffshire Partnership oawut'!A:E,5,FALSE)), VLOOKUP(A139,'Banffshire Partnership oawut'!A:E,5,FALSE), 1000)</f>
        <v>35.75</v>
      </c>
      <c r="AZ139">
        <f>IF(ISNUMBER(VLOOKUP(A139,'Huntly A2B service ot'!A:E,4,FALSE)), VLOOKUP(A139,'Huntly A2B service ot'!A:E,4,FALSE), 0)</f>
        <v>4.5</v>
      </c>
      <c r="BA139">
        <f>IF(ISNUMBER(VLOOKUP(A139,'M for Moray - Buckie ot'!A:E,4,FALSE)), VLOOKUP(A139,'M for Moray - Buckie ot'!A:E,4,FALSE), 0)</f>
        <v>0</v>
      </c>
      <c r="BB139">
        <f>IF(ISNUMBER(VLOOKUP(A139,'M for Moray - Forres ot'!A:E,4,FALSE)), VLOOKUP(A139,'M for Moray - Forres ot'!A:E,4,FALSE), 0)</f>
        <v>4.5</v>
      </c>
      <c r="BC139">
        <f>IF(ISNUMBER(VLOOKUP(A139,'M for Moray - Keith ot'!A:E,4,FALSE)), VLOOKUP(A139,'M for Moray - Keith ot'!A:E,4,FALSE), 0)</f>
        <v>4.5</v>
      </c>
      <c r="BD139">
        <f>IF(ISNUMBER(VLOOKUP(A139,'M for Moray - Speyside ot'!A:E,4,FALSE)), VLOOKUP(A139,'M for Moray - Speyside ot'!A:E,4,FALSE), 0)</f>
        <v>4.5</v>
      </c>
      <c r="BE139">
        <f>IF(ISNUMBER(VLOOKUP(A139,'M for Moray - Elgin ot'!A:E,4,FALSE)), VLOOKUP(A139,'M for Moray - Elgin ot'!A:E,4,FALSE), 0)</f>
        <v>4.5</v>
      </c>
      <c r="BF139">
        <f>IF(ISNUMBER(VLOOKUP(A139,'Banffshire Partnership ot'!A:E,4,FALSE)), VLOOKUP(A139,'Banffshire Partnership ot'!A:E,4,FALSE), 0)</f>
        <v>0</v>
      </c>
      <c r="BI139">
        <f>IF(ISNUMBER(VLOOKUP(A139,'Huntly A2B service oaout'!A:E,3,FALSE)), VLOOKUP(A139,'Huntly A2B service oaout'!A:E,3,FALSE), VLOOKUP(A139,'Huntly A2B service oaout'!A:E,2,FALSE))</f>
        <v>15.5</v>
      </c>
      <c r="BJ139" t="str">
        <f>IF(ISNUMBER(VLOOKUP(A139,'M for Moray - Buckie oaout'!A:E,3,FALSE)), VLOOKUP(A139,'M for Moray - Buckie oaout'!A:E,3,FALSE), VLOOKUP(A139,'M for Moray - Buckie oaout'!A:E,2,FALSE))</f>
        <v xml:space="preserve"> not possible</v>
      </c>
      <c r="BK139">
        <f>IF(ISNUMBER(VLOOKUP(A139,'M for Moray - Forres oaout'!A:E,3,FALSE)), VLOOKUP(A139,'M for Moray - Forres oaout'!A:E,3,FALSE), VLOOKUP(A139,'M for Moray - Forres oaout'!A:E,2,FALSE))</f>
        <v>21.6</v>
      </c>
      <c r="BL139">
        <f>IF(ISNUMBER(VLOOKUP(A139,'M for Moray - Keith oaout'!A:E,3,FALSE)), VLOOKUP(A139,'M for Moray - Keith oaout'!A:E,3,FALSE), VLOOKUP(A139,'M for Moray - Keith oaout'!A:E,2,FALSE))</f>
        <v>9.1</v>
      </c>
      <c r="BM139">
        <f>IF(ISNUMBER(VLOOKUP(A139,'M for Moray - Speyside oaout'!A:E,3,FALSE)), VLOOKUP(A139,'M for Moray - Speyside oaout'!A:E,3,FALSE), VLOOKUP(A139,'M for Moray - Speyside oaout'!A:E,2,FALSE))</f>
        <v>10.4</v>
      </c>
      <c r="BN139">
        <f>IF(ISNUMBER(VLOOKUP(A139,'M for Moray - Elgin oaout'!A:E,3,FALSE)), VLOOKUP(A139,'M for Moray - Elgin oaout'!A:E,3,FALSE), VLOOKUP(A139,'M for Moray - Elgin oaout'!A:E,2,FALSE))</f>
        <v>10.6</v>
      </c>
      <c r="BO139" t="str">
        <f>IF(ISNUMBER(VLOOKUP(A139,'Banffshire Partnership oaout'!A:E,3,FALSE)), VLOOKUP(A139,'Banffshire Partnership oaout'!A:E,3,FALSE), VLOOKUP(A139,'Banffshire Partnership oaout'!A:E,2,FALSE))</f>
        <v xml:space="preserve"> N/A</v>
      </c>
      <c r="BQ139" t="str">
        <f>IF(ISNUMBER(VLOOKUP(A139,'Huntly A2B service oawut'!A:E,3,FALSE)), VLOOKUP(A139,'Huntly A2B service oawut'!A:E,3,FALSE), VLOOKUP(A139,'Huntly A2B service oawut'!A:E,2,FALSE))</f>
        <v xml:space="preserve"> N/A</v>
      </c>
      <c r="BR139" t="str">
        <f>IF(ISNUMBER(VLOOKUP(A139,'M for Moray - Buckie oawut'!A:E,3,FALSE)), VLOOKUP(A139,'M for Moray - Buckie oawut'!A:E,3,FALSE), VLOOKUP(A139,'M for Moray - Buckie oawut'!A:E,2,FALSE))</f>
        <v xml:space="preserve"> N/A</v>
      </c>
      <c r="BS139" t="str">
        <f>IF(ISNUMBER(VLOOKUP(A139,'M for Moray - Forres oawut'!A:E,3,FALSE)), VLOOKUP(A139,'M for Moray - Forres oawut'!A:E,3,FALSE), VLOOKUP(A139,'M for Moray - Forres oawut'!A:E,2,FALSE))</f>
        <v xml:space="preserve"> N/A</v>
      </c>
      <c r="BT139" t="str">
        <f>IF(ISNUMBER(VLOOKUP(A139,'M for Moray - Keith oawut'!A:E,3,FALSE)), VLOOKUP(A139,'M for Moray - Keith oawut'!A:E,3,FALSE), VLOOKUP(A139,'M for Moray - Keith oawut'!A:E,2,FALSE))</f>
        <v xml:space="preserve"> N/A</v>
      </c>
      <c r="BU139" t="str">
        <f>IF(ISNUMBER(VLOOKUP(A139,'M for Moray - Speyside oawut'!A:E,3,FALSE)), VLOOKUP(A139,'M for Moray - Speyside oawut'!A:E,3,FALSE), VLOOKUP(A139,'M for Moray - Speyside oawut'!A:E,2,FALSE))</f>
        <v xml:space="preserve"> N/A</v>
      </c>
      <c r="BV139" t="str">
        <f>IF(ISNUMBER(VLOOKUP(A139,'M for Moray - Elgin oawut'!A:E,3,FALSE)), VLOOKUP(A139,'M for Moray - Elgin oawut'!A:E,3,FALSE), VLOOKUP(A139,'M for Moray - Elgin oawut'!A:E,2,FALSE))</f>
        <v xml:space="preserve"> N/A</v>
      </c>
      <c r="BW139">
        <f>IF(ISNUMBER(VLOOKUP(A139,'Banffshire Partnership oawut'!A:E,3,FALSE)), VLOOKUP(A139,'Banffshire Partnership oawut'!A:E,3,FALSE), VLOOKUP(A139,'Banffshire Partnership oawut'!A:E,2,FALSE))</f>
        <v>20.5</v>
      </c>
      <c r="BZ139">
        <f>IF(ISNUMBER(VLOOKUP(A139,'Huntly A2B service ot'!A:E,3,FALSE)), VLOOKUP(A139,'Huntly A2B service ot'!A:E,3,FALSE), VLOOKUP(A139,'Huntly A2B service ot'!A:E,2,FALSE))</f>
        <v>30</v>
      </c>
      <c r="CA139" t="str">
        <f>IF(ISNUMBER(VLOOKUP(A139,'M for Moray - Buckie ot'!A:E,3,FALSE)), VLOOKUP(A139,'M for Moray - Buckie ot'!A:E,3,FALSE), VLOOKUP(A139,'M for Moray - Buckie ot'!A:E,2,FALSE))</f>
        <v xml:space="preserve"> not possible</v>
      </c>
      <c r="CB139">
        <f>IF(ISNUMBER(VLOOKUP(A139,'M for Moray - Forres ot'!A:E,3,FALSE)), VLOOKUP(A139,'M for Moray - Forres ot'!A:E,3,FALSE), VLOOKUP(A139,'M for Moray - Forres ot'!A:E,2,FALSE))</f>
        <v>30</v>
      </c>
      <c r="CC139">
        <f>IF(ISNUMBER(VLOOKUP(A139,'M for Moray - Keith ot'!A:E,3,FALSE)), VLOOKUP(A139,'M for Moray - Keith ot'!A:E,3,FALSE), VLOOKUP(A139,'M for Moray - Keith ot'!A:E,2,FALSE))</f>
        <v>30</v>
      </c>
      <c r="CD139">
        <f>IF(ISNUMBER(VLOOKUP(A139,'M for Moray - Speyside ot'!A:E,3,FALSE)), VLOOKUP(A139,'M for Moray - Speyside ot'!A:E,3,FALSE), VLOOKUP(A139,'M for Moray - Speyside ot'!A:E,2,FALSE))</f>
        <v>30</v>
      </c>
      <c r="CE139">
        <f>IF(ISNUMBER(VLOOKUP(A139,'M for Moray - Elgin ot'!A:E,3,FALSE)), VLOOKUP(A139,'M for Moray - Elgin ot'!A:E,3,FALSE), VLOOKUP(A139,'M for Moray - Elgin ot'!A:E,2,FALSE))</f>
        <v>30</v>
      </c>
      <c r="CF139">
        <f>IF(ISNUMBER(VLOOKUP(A139,'Banffshire Partnership ot'!A:E,3,FALSE)), VLOOKUP(A139,'Banffshire Partnership ot'!A:E,3,FALSE), VLOOKUP(A139,'Banffshire Partnership ot'!A:E,2,FALSE))</f>
        <v>0</v>
      </c>
    </row>
    <row r="140" spans="1:84">
      <c r="A140" t="s">
        <v>398</v>
      </c>
      <c r="B140" t="str">
        <f t="shared" si="106"/>
        <v>M for Moray - Keith service</v>
      </c>
      <c r="C140">
        <f t="shared" si="79"/>
        <v>7.1</v>
      </c>
      <c r="D140">
        <f t="shared" si="80"/>
        <v>10</v>
      </c>
      <c r="E140">
        <f t="shared" si="81"/>
        <v>4.5</v>
      </c>
      <c r="F140">
        <f t="shared" si="82"/>
        <v>9.1</v>
      </c>
      <c r="G140" s="18">
        <f t="shared" si="83"/>
        <v>0.5</v>
      </c>
      <c r="H140">
        <f t="shared" si="90"/>
        <v>18.2</v>
      </c>
      <c r="I140">
        <v>24.2</v>
      </c>
      <c r="J140">
        <f t="shared" si="91"/>
        <v>45.96</v>
      </c>
      <c r="K140">
        <f t="shared" si="92"/>
        <v>21.6</v>
      </c>
      <c r="L140">
        <f t="shared" si="93"/>
        <v>1</v>
      </c>
      <c r="M140">
        <f t="shared" si="94"/>
        <v>1</v>
      </c>
      <c r="N140">
        <f t="shared" si="95"/>
        <v>24.36</v>
      </c>
      <c r="O140">
        <f t="shared" si="96"/>
        <v>24.36</v>
      </c>
      <c r="P140">
        <f t="shared" si="97"/>
        <v>14.5</v>
      </c>
      <c r="Q140">
        <f t="shared" si="98"/>
        <v>14.5</v>
      </c>
      <c r="S140">
        <f t="shared" si="99"/>
        <v>27.5</v>
      </c>
      <c r="T140">
        <f t="shared" si="100"/>
        <v>23.6</v>
      </c>
      <c r="U140">
        <f t="shared" si="101"/>
        <v>39.6</v>
      </c>
      <c r="V140">
        <f t="shared" si="102"/>
        <v>21.6</v>
      </c>
      <c r="W140">
        <f t="shared" si="103"/>
        <v>29.6</v>
      </c>
      <c r="X140">
        <f t="shared" si="104"/>
        <v>22.6</v>
      </c>
      <c r="Y140">
        <f t="shared" si="105"/>
        <v>41.25</v>
      </c>
      <c r="AA140">
        <v>0</v>
      </c>
      <c r="AB140">
        <f t="shared" si="84"/>
        <v>7.1</v>
      </c>
      <c r="AC140">
        <f t="shared" si="85"/>
        <v>7.1</v>
      </c>
      <c r="AD140">
        <f t="shared" si="86"/>
        <v>7.1</v>
      </c>
      <c r="AE140">
        <f t="shared" si="87"/>
        <v>7.1</v>
      </c>
      <c r="AF140">
        <f t="shared" si="88"/>
        <v>7.1</v>
      </c>
      <c r="AG140">
        <f t="shared" si="89"/>
        <v>5.5</v>
      </c>
      <c r="AJ140">
        <f>IF(ISNUMBER(VLOOKUP(A140,'Huntly A2B service oaout'!A:E,5,FALSE)), VLOOKUP(A140,'Huntly A2B service oaout'!A:E,5,FALSE), VLOOKUP(A140,'Huntly A2B service oaout'!A:E,2,FALSE))</f>
        <v>23</v>
      </c>
      <c r="AK140">
        <f>IF(ISNUMBER(VLOOKUP(A140,'M for Moray - Buckie oaout'!A:E,5,FALSE)), VLOOKUP(A140,'M for Moray - Buckie oaout'!A:E,5,FALSE), VLOOKUP(A140,'M for Moray - Buckie oaout'!A:E,2,FALSE))</f>
        <v>12</v>
      </c>
      <c r="AL140">
        <f>IF(ISNUMBER(VLOOKUP(A140,'M for Moray - Forres oaout'!A:E,5,FALSE)), VLOOKUP(A140,'M for Moray - Forres oaout'!A:E,5,FALSE), VLOOKUP(A140,'M for Moray - Forres oaout'!A:E,2,FALSE))</f>
        <v>28</v>
      </c>
      <c r="AM140">
        <f>IF(ISNUMBER(VLOOKUP(A140,'M for Moray - Keith oaout'!A:E,5,FALSE)), VLOOKUP(A140,'M for Moray - Keith oaout'!A:E,5,FALSE), VLOOKUP(A140,'M for Moray - Keith oaout'!A:E,2,FALSE))</f>
        <v>10</v>
      </c>
      <c r="AN140">
        <f>IF(ISNUMBER(VLOOKUP(A140,'M for Moray - Speyside oaout'!A:E,5,FALSE)), VLOOKUP(A140,'M for Moray - Speyside oaout'!A:E,5,FALSE), VLOOKUP(A140,'M for Moray - Speyside oaout'!A:E,2,FALSE))</f>
        <v>18</v>
      </c>
      <c r="AO140">
        <f>IF(ISNUMBER(VLOOKUP(A140,'M for Moray - Elgin oaout'!A:E,5,FALSE)), VLOOKUP(A140,'M for Moray - Elgin oaout'!A:E,5,FALSE), VLOOKUP(A140,'M for Moray - Elgin oaout'!A:E,2,FALSE))</f>
        <v>11</v>
      </c>
      <c r="AP140" t="str">
        <f>IF(ISNUMBER(VLOOKUP(A140,'Banffshire Partnership oaout'!A:E,5,FALSE)), VLOOKUP(A140,'Banffshire Partnership oaout'!A:E,5,FALSE), VLOOKUP(A140,'Banffshire Partnership oaout'!A:E,2,FALSE))</f>
        <v xml:space="preserve"> N/A</v>
      </c>
      <c r="AR140">
        <f>IF(ISNUMBER(VLOOKUP(A140,'Huntly A2B service oawut'!A:E,5,FALSE)), VLOOKUP(A140,'Huntly A2B service oawut'!A:E,5,FALSE), 1000)</f>
        <v>1000</v>
      </c>
      <c r="AS140">
        <f>IF(ISNUMBER(VLOOKUP(A140,'M for Moray - Buckie oawut'!A:E,5,FALSE)), VLOOKUP(A140,'M for Moray - Buckie oawut'!A:E,5,FALSE), 1000)</f>
        <v>1000</v>
      </c>
      <c r="AT140">
        <f>IF(ISNUMBER(VLOOKUP(A140,'M for Moray - Forres oawut'!A:E,5,FALSE)), VLOOKUP(A140,'M for Moray - Forres oawut'!A:E,5,FALSE), 1000)</f>
        <v>1000</v>
      </c>
      <c r="AU140">
        <f>IF(ISNUMBER(VLOOKUP(A140,'M for Moray - Keith oawut'!A:E,5,FALSE)), VLOOKUP(A140,'M for Moray - Keith oawut'!A:E,5,FALSE), 1000)</f>
        <v>1000</v>
      </c>
      <c r="AV140">
        <f>IF(ISNUMBER(VLOOKUP(A140,'M for Moray - Speyside oawut'!A:E,5,FALSE)), VLOOKUP(A140,'M for Moray - Speyside oawut'!A:E,5,FALSE), 1000)</f>
        <v>1000</v>
      </c>
      <c r="AW140">
        <f>IF(ISNUMBER(VLOOKUP(A140,'M for Moray - Elgin oawut'!A:E,5,FALSE)), VLOOKUP(A140,'M for Moray - Elgin oawut'!A:E,5,FALSE), 1000)</f>
        <v>1000</v>
      </c>
      <c r="AX140">
        <f>IF(ISNUMBER(VLOOKUP(A140,'Banffshire Partnership oawut'!A:E,5,FALSE)), VLOOKUP(A140,'Banffshire Partnership oawut'!A:E,5,FALSE), 1000)</f>
        <v>35.75</v>
      </c>
      <c r="AZ140">
        <f>IF(ISNUMBER(VLOOKUP(A140,'Huntly A2B service ot'!A:E,4,FALSE)), VLOOKUP(A140,'Huntly A2B service ot'!A:E,4,FALSE), 0)</f>
        <v>4.5</v>
      </c>
      <c r="BA140">
        <f>IF(ISNUMBER(VLOOKUP(A140,'M for Moray - Buckie ot'!A:E,4,FALSE)), VLOOKUP(A140,'M for Moray - Buckie ot'!A:E,4,FALSE), 0)</f>
        <v>4.5</v>
      </c>
      <c r="BB140">
        <f>IF(ISNUMBER(VLOOKUP(A140,'M for Moray - Forres ot'!A:E,4,FALSE)), VLOOKUP(A140,'M for Moray - Forres ot'!A:E,4,FALSE), 0)</f>
        <v>4.5</v>
      </c>
      <c r="BC140">
        <f>IF(ISNUMBER(VLOOKUP(A140,'M for Moray - Keith ot'!A:E,4,FALSE)), VLOOKUP(A140,'M for Moray - Keith ot'!A:E,4,FALSE), 0)</f>
        <v>4.5</v>
      </c>
      <c r="BD140">
        <f>IF(ISNUMBER(VLOOKUP(A140,'M for Moray - Speyside ot'!A:E,4,FALSE)), VLOOKUP(A140,'M for Moray - Speyside ot'!A:E,4,FALSE), 0)</f>
        <v>4.5</v>
      </c>
      <c r="BE140">
        <f>IF(ISNUMBER(VLOOKUP(A140,'M for Moray - Elgin ot'!A:E,4,FALSE)), VLOOKUP(A140,'M for Moray - Elgin ot'!A:E,4,FALSE), 0)</f>
        <v>4.5</v>
      </c>
      <c r="BF140">
        <f>IF(ISNUMBER(VLOOKUP(A140,'Banffshire Partnership ot'!A:E,4,FALSE)), VLOOKUP(A140,'Banffshire Partnership ot'!A:E,4,FALSE), 0)</f>
        <v>0</v>
      </c>
      <c r="BI140">
        <f>IF(ISNUMBER(VLOOKUP(A140,'Huntly A2B service oaout'!A:E,3,FALSE)), VLOOKUP(A140,'Huntly A2B service oaout'!A:E,3,FALSE), VLOOKUP(A140,'Huntly A2B service oaout'!A:E,2,FALSE))</f>
        <v>15.5</v>
      </c>
      <c r="BJ140">
        <f>IF(ISNUMBER(VLOOKUP(A140,'M for Moray - Buckie oaout'!A:E,3,FALSE)), VLOOKUP(A140,'M for Moray - Buckie oaout'!A:E,3,FALSE), VLOOKUP(A140,'M for Moray - Buckie oaout'!A:E,2,FALSE))</f>
        <v>8.9</v>
      </c>
      <c r="BK140">
        <f>IF(ISNUMBER(VLOOKUP(A140,'M for Moray - Forres oaout'!A:E,3,FALSE)), VLOOKUP(A140,'M for Moray - Forres oaout'!A:E,3,FALSE), VLOOKUP(A140,'M for Moray - Forres oaout'!A:E,2,FALSE))</f>
        <v>21.6</v>
      </c>
      <c r="BL140">
        <f>IF(ISNUMBER(VLOOKUP(A140,'M for Moray - Keith oaout'!A:E,3,FALSE)), VLOOKUP(A140,'M for Moray - Keith oaout'!A:E,3,FALSE), VLOOKUP(A140,'M for Moray - Keith oaout'!A:E,2,FALSE))</f>
        <v>9.1</v>
      </c>
      <c r="BM140">
        <f>IF(ISNUMBER(VLOOKUP(A140,'M for Moray - Speyside oaout'!A:E,3,FALSE)), VLOOKUP(A140,'M for Moray - Speyside oaout'!A:E,3,FALSE), VLOOKUP(A140,'M for Moray - Speyside oaout'!A:E,2,FALSE))</f>
        <v>10.4</v>
      </c>
      <c r="BN140">
        <f>IF(ISNUMBER(VLOOKUP(A140,'M for Moray - Elgin oaout'!A:E,3,FALSE)), VLOOKUP(A140,'M for Moray - Elgin oaout'!A:E,3,FALSE), VLOOKUP(A140,'M for Moray - Elgin oaout'!A:E,2,FALSE))</f>
        <v>10.6</v>
      </c>
      <c r="BO140" t="str">
        <f>IF(ISNUMBER(VLOOKUP(A140,'Banffshire Partnership oaout'!A:E,3,FALSE)), VLOOKUP(A140,'Banffshire Partnership oaout'!A:E,3,FALSE), VLOOKUP(A140,'Banffshire Partnership oaout'!A:E,2,FALSE))</f>
        <v xml:space="preserve"> N/A</v>
      </c>
      <c r="BQ140" t="str">
        <f>IF(ISNUMBER(VLOOKUP(A140,'Huntly A2B service oawut'!A:E,3,FALSE)), VLOOKUP(A140,'Huntly A2B service oawut'!A:E,3,FALSE), VLOOKUP(A140,'Huntly A2B service oawut'!A:E,2,FALSE))</f>
        <v xml:space="preserve"> N/A</v>
      </c>
      <c r="BR140" t="str">
        <f>IF(ISNUMBER(VLOOKUP(A140,'M for Moray - Buckie oawut'!A:E,3,FALSE)), VLOOKUP(A140,'M for Moray - Buckie oawut'!A:E,3,FALSE), VLOOKUP(A140,'M for Moray - Buckie oawut'!A:E,2,FALSE))</f>
        <v xml:space="preserve"> N/A</v>
      </c>
      <c r="BS140" t="str">
        <f>IF(ISNUMBER(VLOOKUP(A140,'M for Moray - Forres oawut'!A:E,3,FALSE)), VLOOKUP(A140,'M for Moray - Forres oawut'!A:E,3,FALSE), VLOOKUP(A140,'M for Moray - Forres oawut'!A:E,2,FALSE))</f>
        <v xml:space="preserve"> N/A</v>
      </c>
      <c r="BT140" t="str">
        <f>IF(ISNUMBER(VLOOKUP(A140,'M for Moray - Keith oawut'!A:E,3,FALSE)), VLOOKUP(A140,'M for Moray - Keith oawut'!A:E,3,FALSE), VLOOKUP(A140,'M for Moray - Keith oawut'!A:E,2,FALSE))</f>
        <v xml:space="preserve"> N/A</v>
      </c>
      <c r="BU140" t="str">
        <f>IF(ISNUMBER(VLOOKUP(A140,'M for Moray - Speyside oawut'!A:E,3,FALSE)), VLOOKUP(A140,'M for Moray - Speyside oawut'!A:E,3,FALSE), VLOOKUP(A140,'M for Moray - Speyside oawut'!A:E,2,FALSE))</f>
        <v xml:space="preserve"> N/A</v>
      </c>
      <c r="BV140" t="str">
        <f>IF(ISNUMBER(VLOOKUP(A140,'M for Moray - Elgin oawut'!A:E,3,FALSE)), VLOOKUP(A140,'M for Moray - Elgin oawut'!A:E,3,FALSE), VLOOKUP(A140,'M for Moray - Elgin oawut'!A:E,2,FALSE))</f>
        <v xml:space="preserve"> N/A</v>
      </c>
      <c r="BW140">
        <f>IF(ISNUMBER(VLOOKUP(A140,'Banffshire Partnership oawut'!A:E,3,FALSE)), VLOOKUP(A140,'Banffshire Partnership oawut'!A:E,3,FALSE), VLOOKUP(A140,'Banffshire Partnership oawut'!A:E,2,FALSE))</f>
        <v>20.5</v>
      </c>
      <c r="BZ140">
        <f>IF(ISNUMBER(VLOOKUP(A140,'Huntly A2B service ot'!A:E,3,FALSE)), VLOOKUP(A140,'Huntly A2B service ot'!A:E,3,FALSE), VLOOKUP(A140,'Huntly A2B service ot'!A:E,2,FALSE))</f>
        <v>30</v>
      </c>
      <c r="CA140">
        <f>IF(ISNUMBER(VLOOKUP(A140,'M for Moray - Buckie ot'!A:E,3,FALSE)), VLOOKUP(A140,'M for Moray - Buckie ot'!A:E,3,FALSE), VLOOKUP(A140,'M for Moray - Buckie ot'!A:E,2,FALSE))</f>
        <v>30</v>
      </c>
      <c r="CB140">
        <f>IF(ISNUMBER(VLOOKUP(A140,'M for Moray - Forres ot'!A:E,3,FALSE)), VLOOKUP(A140,'M for Moray - Forres ot'!A:E,3,FALSE), VLOOKUP(A140,'M for Moray - Forres ot'!A:E,2,FALSE))</f>
        <v>30</v>
      </c>
      <c r="CC140">
        <f>IF(ISNUMBER(VLOOKUP(A140,'M for Moray - Keith ot'!A:E,3,FALSE)), VLOOKUP(A140,'M for Moray - Keith ot'!A:E,3,FALSE), VLOOKUP(A140,'M for Moray - Keith ot'!A:E,2,FALSE))</f>
        <v>30</v>
      </c>
      <c r="CD140">
        <f>IF(ISNUMBER(VLOOKUP(A140,'M for Moray - Speyside ot'!A:E,3,FALSE)), VLOOKUP(A140,'M for Moray - Speyside ot'!A:E,3,FALSE), VLOOKUP(A140,'M for Moray - Speyside ot'!A:E,2,FALSE))</f>
        <v>30</v>
      </c>
      <c r="CE140">
        <f>IF(ISNUMBER(VLOOKUP(A140,'M for Moray - Elgin ot'!A:E,3,FALSE)), VLOOKUP(A140,'M for Moray - Elgin ot'!A:E,3,FALSE), VLOOKUP(A140,'M for Moray - Elgin ot'!A:E,2,FALSE))</f>
        <v>30</v>
      </c>
      <c r="CF140">
        <f>IF(ISNUMBER(VLOOKUP(A140,'Banffshire Partnership ot'!A:E,3,FALSE)), VLOOKUP(A140,'Banffshire Partnership ot'!A:E,3,FALSE), VLOOKUP(A140,'Banffshire Partnership ot'!A:E,2,FALSE))</f>
        <v>0</v>
      </c>
    </row>
    <row r="141" spans="1:84">
      <c r="A141" t="s">
        <v>399</v>
      </c>
      <c r="B141" t="str">
        <f t="shared" si="106"/>
        <v>M for Moray - Elgin service</v>
      </c>
      <c r="C141">
        <f t="shared" si="79"/>
        <v>7.1</v>
      </c>
      <c r="D141">
        <f t="shared" si="80"/>
        <v>8</v>
      </c>
      <c r="E141">
        <f t="shared" si="81"/>
        <v>4.5</v>
      </c>
      <c r="F141">
        <f t="shared" si="82"/>
        <v>7.1</v>
      </c>
      <c r="G141" s="18">
        <f t="shared" si="83"/>
        <v>0.5</v>
      </c>
      <c r="H141">
        <f t="shared" si="90"/>
        <v>14.2</v>
      </c>
      <c r="I141">
        <v>17.5</v>
      </c>
      <c r="J141">
        <f t="shared" si="91"/>
        <v>33.9</v>
      </c>
      <c r="K141">
        <f t="shared" si="92"/>
        <v>19.600000000000001</v>
      </c>
      <c r="L141">
        <f t="shared" si="93"/>
        <v>1</v>
      </c>
      <c r="M141">
        <f t="shared" si="94"/>
        <v>1</v>
      </c>
      <c r="N141">
        <f t="shared" si="95"/>
        <v>14.299999999999997</v>
      </c>
      <c r="O141">
        <f t="shared" si="96"/>
        <v>14.299999999999997</v>
      </c>
      <c r="P141">
        <f t="shared" si="97"/>
        <v>12.5</v>
      </c>
      <c r="Q141">
        <f t="shared" si="98"/>
        <v>12.5</v>
      </c>
      <c r="S141">
        <f t="shared" si="99"/>
        <v>23.5</v>
      </c>
      <c r="T141">
        <f t="shared" si="100"/>
        <v>28.6</v>
      </c>
      <c r="U141">
        <f t="shared" si="101"/>
        <v>35.6</v>
      </c>
      <c r="V141">
        <f t="shared" si="102"/>
        <v>21.6</v>
      </c>
      <c r="W141">
        <f t="shared" si="103"/>
        <v>23.6</v>
      </c>
      <c r="X141">
        <f t="shared" si="104"/>
        <v>19.600000000000001</v>
      </c>
      <c r="Y141">
        <f t="shared" si="105"/>
        <v>47.25</v>
      </c>
      <c r="AA141">
        <v>0</v>
      </c>
      <c r="AB141">
        <f t="shared" si="84"/>
        <v>7.1</v>
      </c>
      <c r="AC141">
        <f t="shared" si="85"/>
        <v>7.1</v>
      </c>
      <c r="AD141">
        <f t="shared" si="86"/>
        <v>7.1</v>
      </c>
      <c r="AE141">
        <f t="shared" si="87"/>
        <v>7.1</v>
      </c>
      <c r="AF141">
        <f t="shared" si="88"/>
        <v>7.1</v>
      </c>
      <c r="AG141">
        <f t="shared" si="89"/>
        <v>5.5</v>
      </c>
      <c r="AJ141">
        <f>IF(ISNUMBER(VLOOKUP(A141,'Huntly A2B service oaout'!A:E,5,FALSE)), VLOOKUP(A141,'Huntly A2B service oaout'!A:E,5,FALSE), VLOOKUP(A141,'Huntly A2B service oaout'!A:E,2,FALSE))</f>
        <v>19</v>
      </c>
      <c r="AK141">
        <f>IF(ISNUMBER(VLOOKUP(A141,'M for Moray - Buckie oaout'!A:E,5,FALSE)), VLOOKUP(A141,'M for Moray - Buckie oaout'!A:E,5,FALSE), VLOOKUP(A141,'M for Moray - Buckie oaout'!A:E,2,FALSE))</f>
        <v>17</v>
      </c>
      <c r="AL141">
        <f>IF(ISNUMBER(VLOOKUP(A141,'M for Moray - Forres oaout'!A:E,5,FALSE)), VLOOKUP(A141,'M for Moray - Forres oaout'!A:E,5,FALSE), VLOOKUP(A141,'M for Moray - Forres oaout'!A:E,2,FALSE))</f>
        <v>24</v>
      </c>
      <c r="AM141">
        <f>IF(ISNUMBER(VLOOKUP(A141,'M for Moray - Keith oaout'!A:E,5,FALSE)), VLOOKUP(A141,'M for Moray - Keith oaout'!A:E,5,FALSE), VLOOKUP(A141,'M for Moray - Keith oaout'!A:E,2,FALSE))</f>
        <v>10</v>
      </c>
      <c r="AN141">
        <f>IF(ISNUMBER(VLOOKUP(A141,'M for Moray - Speyside oaout'!A:E,5,FALSE)), VLOOKUP(A141,'M for Moray - Speyside oaout'!A:E,5,FALSE), VLOOKUP(A141,'M for Moray - Speyside oaout'!A:E,2,FALSE))</f>
        <v>12</v>
      </c>
      <c r="AO141">
        <f>IF(ISNUMBER(VLOOKUP(A141,'M for Moray - Elgin oaout'!A:E,5,FALSE)), VLOOKUP(A141,'M for Moray - Elgin oaout'!A:E,5,FALSE), VLOOKUP(A141,'M for Moray - Elgin oaout'!A:E,2,FALSE))</f>
        <v>8</v>
      </c>
      <c r="AP141" t="str">
        <f>IF(ISNUMBER(VLOOKUP(A141,'Banffshire Partnership oaout'!A:E,5,FALSE)), VLOOKUP(A141,'Banffshire Partnership oaout'!A:E,5,FALSE), VLOOKUP(A141,'Banffshire Partnership oaout'!A:E,2,FALSE))</f>
        <v xml:space="preserve"> N/A</v>
      </c>
      <c r="AR141">
        <f>IF(ISNUMBER(VLOOKUP(A141,'Huntly A2B service oawut'!A:E,5,FALSE)), VLOOKUP(A141,'Huntly A2B service oawut'!A:E,5,FALSE), 1000)</f>
        <v>1000</v>
      </c>
      <c r="AS141">
        <f>IF(ISNUMBER(VLOOKUP(A141,'M for Moray - Buckie oawut'!A:E,5,FALSE)), VLOOKUP(A141,'M for Moray - Buckie oawut'!A:E,5,FALSE), 1000)</f>
        <v>1000</v>
      </c>
      <c r="AT141">
        <f>IF(ISNUMBER(VLOOKUP(A141,'M for Moray - Forres oawut'!A:E,5,FALSE)), VLOOKUP(A141,'M for Moray - Forres oawut'!A:E,5,FALSE), 1000)</f>
        <v>1000</v>
      </c>
      <c r="AU141">
        <f>IF(ISNUMBER(VLOOKUP(A141,'M for Moray - Keith oawut'!A:E,5,FALSE)), VLOOKUP(A141,'M for Moray - Keith oawut'!A:E,5,FALSE), 1000)</f>
        <v>1000</v>
      </c>
      <c r="AV141">
        <f>IF(ISNUMBER(VLOOKUP(A141,'M for Moray - Speyside oawut'!A:E,5,FALSE)), VLOOKUP(A141,'M for Moray - Speyside oawut'!A:E,5,FALSE), 1000)</f>
        <v>1000</v>
      </c>
      <c r="AW141">
        <f>IF(ISNUMBER(VLOOKUP(A141,'M for Moray - Elgin oawut'!A:E,5,FALSE)), VLOOKUP(A141,'M for Moray - Elgin oawut'!A:E,5,FALSE), 1000)</f>
        <v>1000</v>
      </c>
      <c r="AX141">
        <f>IF(ISNUMBER(VLOOKUP(A141,'Banffshire Partnership oawut'!A:E,5,FALSE)), VLOOKUP(A141,'Banffshire Partnership oawut'!A:E,5,FALSE), 1000)</f>
        <v>41.75</v>
      </c>
      <c r="AZ141">
        <f>IF(ISNUMBER(VLOOKUP(A141,'Huntly A2B service ot'!A:E,4,FALSE)), VLOOKUP(A141,'Huntly A2B service ot'!A:E,4,FALSE), 0)</f>
        <v>4.5</v>
      </c>
      <c r="BA141">
        <f>IF(ISNUMBER(VLOOKUP(A141,'M for Moray - Buckie ot'!A:E,4,FALSE)), VLOOKUP(A141,'M for Moray - Buckie ot'!A:E,4,FALSE), 0)</f>
        <v>4.5</v>
      </c>
      <c r="BB141">
        <f>IF(ISNUMBER(VLOOKUP(A141,'M for Moray - Forres ot'!A:E,4,FALSE)), VLOOKUP(A141,'M for Moray - Forres ot'!A:E,4,FALSE), 0)</f>
        <v>4.5</v>
      </c>
      <c r="BC141">
        <f>IF(ISNUMBER(VLOOKUP(A141,'M for Moray - Keith ot'!A:E,4,FALSE)), VLOOKUP(A141,'M for Moray - Keith ot'!A:E,4,FALSE), 0)</f>
        <v>4.5</v>
      </c>
      <c r="BD141">
        <f>IF(ISNUMBER(VLOOKUP(A141,'M for Moray - Speyside ot'!A:E,4,FALSE)), VLOOKUP(A141,'M for Moray - Speyside ot'!A:E,4,FALSE), 0)</f>
        <v>4.5</v>
      </c>
      <c r="BE141">
        <f>IF(ISNUMBER(VLOOKUP(A141,'M for Moray - Elgin ot'!A:E,4,FALSE)), VLOOKUP(A141,'M for Moray - Elgin ot'!A:E,4,FALSE), 0)</f>
        <v>4.5</v>
      </c>
      <c r="BF141">
        <f>IF(ISNUMBER(VLOOKUP(A141,'Banffshire Partnership ot'!A:E,4,FALSE)), VLOOKUP(A141,'Banffshire Partnership ot'!A:E,4,FALSE), 0)</f>
        <v>0</v>
      </c>
      <c r="BI141">
        <f>IF(ISNUMBER(VLOOKUP(A141,'Huntly A2B service oaout'!A:E,3,FALSE)), VLOOKUP(A141,'Huntly A2B service oaout'!A:E,3,FALSE), VLOOKUP(A141,'Huntly A2B service oaout'!A:E,2,FALSE))</f>
        <v>15.5</v>
      </c>
      <c r="BJ141">
        <f>IF(ISNUMBER(VLOOKUP(A141,'M for Moray - Buckie oaout'!A:E,3,FALSE)), VLOOKUP(A141,'M for Moray - Buckie oaout'!A:E,3,FALSE), VLOOKUP(A141,'M for Moray - Buckie oaout'!A:E,2,FALSE))</f>
        <v>8.9</v>
      </c>
      <c r="BK141">
        <f>IF(ISNUMBER(VLOOKUP(A141,'M for Moray - Forres oaout'!A:E,3,FALSE)), VLOOKUP(A141,'M for Moray - Forres oaout'!A:E,3,FALSE), VLOOKUP(A141,'M for Moray - Forres oaout'!A:E,2,FALSE))</f>
        <v>18.2</v>
      </c>
      <c r="BL141">
        <f>IF(ISNUMBER(VLOOKUP(A141,'M for Moray - Keith oaout'!A:E,3,FALSE)), VLOOKUP(A141,'M for Moray - Keith oaout'!A:E,3,FALSE), VLOOKUP(A141,'M for Moray - Keith oaout'!A:E,2,FALSE))</f>
        <v>9.1</v>
      </c>
      <c r="BM141">
        <f>IF(ISNUMBER(VLOOKUP(A141,'M for Moray - Speyside oaout'!A:E,3,FALSE)), VLOOKUP(A141,'M for Moray - Speyside oaout'!A:E,3,FALSE), VLOOKUP(A141,'M for Moray - Speyside oaout'!A:E,2,FALSE))</f>
        <v>6.7</v>
      </c>
      <c r="BN141">
        <f>IF(ISNUMBER(VLOOKUP(A141,'M for Moray - Elgin oaout'!A:E,3,FALSE)), VLOOKUP(A141,'M for Moray - Elgin oaout'!A:E,3,FALSE), VLOOKUP(A141,'M for Moray - Elgin oaout'!A:E,2,FALSE))</f>
        <v>7.1</v>
      </c>
      <c r="BO141" t="str">
        <f>IF(ISNUMBER(VLOOKUP(A141,'Banffshire Partnership oaout'!A:E,3,FALSE)), VLOOKUP(A141,'Banffshire Partnership oaout'!A:E,3,FALSE), VLOOKUP(A141,'Banffshire Partnership oaout'!A:E,2,FALSE))</f>
        <v xml:space="preserve"> N/A</v>
      </c>
      <c r="BQ141" t="str">
        <f>IF(ISNUMBER(VLOOKUP(A141,'Huntly A2B service oawut'!A:E,3,FALSE)), VLOOKUP(A141,'Huntly A2B service oawut'!A:E,3,FALSE), VLOOKUP(A141,'Huntly A2B service oawut'!A:E,2,FALSE))</f>
        <v xml:space="preserve"> N/A</v>
      </c>
      <c r="BR141" t="str">
        <f>IF(ISNUMBER(VLOOKUP(A141,'M for Moray - Buckie oawut'!A:E,3,FALSE)), VLOOKUP(A141,'M for Moray - Buckie oawut'!A:E,3,FALSE), VLOOKUP(A141,'M for Moray - Buckie oawut'!A:E,2,FALSE))</f>
        <v xml:space="preserve"> N/A</v>
      </c>
      <c r="BS141" t="str">
        <f>IF(ISNUMBER(VLOOKUP(A141,'M for Moray - Forres oawut'!A:E,3,FALSE)), VLOOKUP(A141,'M for Moray - Forres oawut'!A:E,3,FALSE), VLOOKUP(A141,'M for Moray - Forres oawut'!A:E,2,FALSE))</f>
        <v xml:space="preserve"> N/A</v>
      </c>
      <c r="BT141" t="str">
        <f>IF(ISNUMBER(VLOOKUP(A141,'M for Moray - Keith oawut'!A:E,3,FALSE)), VLOOKUP(A141,'M for Moray - Keith oawut'!A:E,3,FALSE), VLOOKUP(A141,'M for Moray - Keith oawut'!A:E,2,FALSE))</f>
        <v xml:space="preserve"> N/A</v>
      </c>
      <c r="BU141" t="str">
        <f>IF(ISNUMBER(VLOOKUP(A141,'M for Moray - Speyside oawut'!A:E,3,FALSE)), VLOOKUP(A141,'M for Moray - Speyside oawut'!A:E,3,FALSE), VLOOKUP(A141,'M for Moray - Speyside oawut'!A:E,2,FALSE))</f>
        <v xml:space="preserve"> N/A</v>
      </c>
      <c r="BV141" t="str">
        <f>IF(ISNUMBER(VLOOKUP(A141,'M for Moray - Elgin oawut'!A:E,3,FALSE)), VLOOKUP(A141,'M for Moray - Elgin oawut'!A:E,3,FALSE), VLOOKUP(A141,'M for Moray - Elgin oawut'!A:E,2,FALSE))</f>
        <v xml:space="preserve"> N/A</v>
      </c>
      <c r="BW141">
        <f>IF(ISNUMBER(VLOOKUP(A141,'Banffshire Partnership oawut'!A:E,3,FALSE)), VLOOKUP(A141,'Banffshire Partnership oawut'!A:E,3,FALSE), VLOOKUP(A141,'Banffshire Partnership oawut'!A:E,2,FALSE))</f>
        <v>20.5</v>
      </c>
      <c r="BZ141">
        <f>IF(ISNUMBER(VLOOKUP(A141,'Huntly A2B service ot'!A:E,3,FALSE)), VLOOKUP(A141,'Huntly A2B service ot'!A:E,3,FALSE), VLOOKUP(A141,'Huntly A2B service ot'!A:E,2,FALSE))</f>
        <v>30</v>
      </c>
      <c r="CA141">
        <f>IF(ISNUMBER(VLOOKUP(A141,'M for Moray - Buckie ot'!A:E,3,FALSE)), VLOOKUP(A141,'M for Moray - Buckie ot'!A:E,3,FALSE), VLOOKUP(A141,'M for Moray - Buckie ot'!A:E,2,FALSE))</f>
        <v>30</v>
      </c>
      <c r="CB141">
        <f>IF(ISNUMBER(VLOOKUP(A141,'M for Moray - Forres ot'!A:E,3,FALSE)), VLOOKUP(A141,'M for Moray - Forres ot'!A:E,3,FALSE), VLOOKUP(A141,'M for Moray - Forres ot'!A:E,2,FALSE))</f>
        <v>30</v>
      </c>
      <c r="CC141">
        <f>IF(ISNUMBER(VLOOKUP(A141,'M for Moray - Keith ot'!A:E,3,FALSE)), VLOOKUP(A141,'M for Moray - Keith ot'!A:E,3,FALSE), VLOOKUP(A141,'M for Moray - Keith ot'!A:E,2,FALSE))</f>
        <v>30</v>
      </c>
      <c r="CD141">
        <f>IF(ISNUMBER(VLOOKUP(A141,'M for Moray - Speyside ot'!A:E,3,FALSE)), VLOOKUP(A141,'M for Moray - Speyside ot'!A:E,3,FALSE), VLOOKUP(A141,'M for Moray - Speyside ot'!A:E,2,FALSE))</f>
        <v>30</v>
      </c>
      <c r="CE141">
        <f>IF(ISNUMBER(VLOOKUP(A141,'M for Moray - Elgin ot'!A:E,3,FALSE)), VLOOKUP(A141,'M for Moray - Elgin ot'!A:E,3,FALSE), VLOOKUP(A141,'M for Moray - Elgin ot'!A:E,2,FALSE))</f>
        <v>30</v>
      </c>
      <c r="CF141">
        <f>IF(ISNUMBER(VLOOKUP(A141,'Banffshire Partnership ot'!A:E,3,FALSE)), VLOOKUP(A141,'Banffshire Partnership ot'!A:E,3,FALSE), VLOOKUP(A141,'Banffshire Partnership ot'!A:E,2,FALSE))</f>
        <v>0</v>
      </c>
    </row>
    <row r="142" spans="1:84">
      <c r="A142" t="s">
        <v>400</v>
      </c>
      <c r="B142" t="str">
        <f t="shared" si="106"/>
        <v>M for Moray - Elgin service</v>
      </c>
      <c r="C142">
        <f t="shared" si="79"/>
        <v>7.1</v>
      </c>
      <c r="D142">
        <f t="shared" si="80"/>
        <v>12</v>
      </c>
      <c r="E142">
        <f t="shared" si="81"/>
        <v>4.5</v>
      </c>
      <c r="F142">
        <f t="shared" si="82"/>
        <v>11.4</v>
      </c>
      <c r="G142" s="18">
        <f t="shared" si="83"/>
        <v>0.5</v>
      </c>
      <c r="H142">
        <f t="shared" si="90"/>
        <v>22.8</v>
      </c>
      <c r="I142">
        <v>21.9</v>
      </c>
      <c r="J142">
        <f t="shared" si="91"/>
        <v>41.82</v>
      </c>
      <c r="K142">
        <f t="shared" si="92"/>
        <v>23.6</v>
      </c>
      <c r="L142">
        <f t="shared" si="93"/>
        <v>1</v>
      </c>
      <c r="M142">
        <f t="shared" si="94"/>
        <v>0</v>
      </c>
      <c r="N142">
        <f t="shared" si="95"/>
        <v>18.22</v>
      </c>
      <c r="O142">
        <f t="shared" si="96"/>
        <v>0</v>
      </c>
      <c r="P142">
        <f t="shared" si="97"/>
        <v>16.5</v>
      </c>
      <c r="Q142">
        <f t="shared" si="98"/>
        <v>0</v>
      </c>
      <c r="S142">
        <f t="shared" si="99"/>
        <v>32.5</v>
      </c>
      <c r="T142">
        <f t="shared" si="100"/>
        <v>1007.1</v>
      </c>
      <c r="U142">
        <f t="shared" si="101"/>
        <v>42.6</v>
      </c>
      <c r="V142">
        <f t="shared" si="102"/>
        <v>25.6</v>
      </c>
      <c r="W142">
        <f t="shared" si="103"/>
        <v>33.6</v>
      </c>
      <c r="X142">
        <f t="shared" si="104"/>
        <v>23.6</v>
      </c>
      <c r="Y142">
        <f t="shared" si="105"/>
        <v>39.25</v>
      </c>
      <c r="AA142">
        <v>0</v>
      </c>
      <c r="AB142">
        <f t="shared" si="84"/>
        <v>7.1</v>
      </c>
      <c r="AC142">
        <f t="shared" si="85"/>
        <v>7.1</v>
      </c>
      <c r="AD142">
        <f t="shared" si="86"/>
        <v>7.1</v>
      </c>
      <c r="AE142">
        <f t="shared" si="87"/>
        <v>7.1</v>
      </c>
      <c r="AF142">
        <f t="shared" si="88"/>
        <v>7.1</v>
      </c>
      <c r="AG142">
        <f t="shared" si="89"/>
        <v>5.5</v>
      </c>
      <c r="AJ142">
        <f>IF(ISNUMBER(VLOOKUP(A142,'Huntly A2B service oaout'!A:E,5,FALSE)), VLOOKUP(A142,'Huntly A2B service oaout'!A:E,5,FALSE), VLOOKUP(A142,'Huntly A2B service oaout'!A:E,2,FALSE))</f>
        <v>28</v>
      </c>
      <c r="AK142" t="str">
        <f>IF(ISNUMBER(VLOOKUP(A142,'M for Moray - Buckie oaout'!A:E,5,FALSE)), VLOOKUP(A142,'M for Moray - Buckie oaout'!A:E,5,FALSE), VLOOKUP(A142,'M for Moray - Buckie oaout'!A:E,2,FALSE))</f>
        <v xml:space="preserve"> not possible</v>
      </c>
      <c r="AL142">
        <f>IF(ISNUMBER(VLOOKUP(A142,'M for Moray - Forres oaout'!A:E,5,FALSE)), VLOOKUP(A142,'M for Moray - Forres oaout'!A:E,5,FALSE), VLOOKUP(A142,'M for Moray - Forres oaout'!A:E,2,FALSE))</f>
        <v>31</v>
      </c>
      <c r="AM142">
        <f>IF(ISNUMBER(VLOOKUP(A142,'M for Moray - Keith oaout'!A:E,5,FALSE)), VLOOKUP(A142,'M for Moray - Keith oaout'!A:E,5,FALSE), VLOOKUP(A142,'M for Moray - Keith oaout'!A:E,2,FALSE))</f>
        <v>14</v>
      </c>
      <c r="AN142">
        <f>IF(ISNUMBER(VLOOKUP(A142,'M for Moray - Speyside oaout'!A:E,5,FALSE)), VLOOKUP(A142,'M for Moray - Speyside oaout'!A:E,5,FALSE), VLOOKUP(A142,'M for Moray - Speyside oaout'!A:E,2,FALSE))</f>
        <v>22</v>
      </c>
      <c r="AO142">
        <f>IF(ISNUMBER(VLOOKUP(A142,'M for Moray - Elgin oaout'!A:E,5,FALSE)), VLOOKUP(A142,'M for Moray - Elgin oaout'!A:E,5,FALSE), VLOOKUP(A142,'M for Moray - Elgin oaout'!A:E,2,FALSE))</f>
        <v>12</v>
      </c>
      <c r="AP142" t="str">
        <f>IF(ISNUMBER(VLOOKUP(A142,'Banffshire Partnership oaout'!A:E,5,FALSE)), VLOOKUP(A142,'Banffshire Partnership oaout'!A:E,5,FALSE), VLOOKUP(A142,'Banffshire Partnership oaout'!A:E,2,FALSE))</f>
        <v xml:space="preserve"> N/A</v>
      </c>
      <c r="AR142">
        <f>IF(ISNUMBER(VLOOKUP(A142,'Huntly A2B service oawut'!A:E,5,FALSE)), VLOOKUP(A142,'Huntly A2B service oawut'!A:E,5,FALSE), 1000)</f>
        <v>1000</v>
      </c>
      <c r="AS142">
        <f>IF(ISNUMBER(VLOOKUP(A142,'M for Moray - Buckie oawut'!A:E,5,FALSE)), VLOOKUP(A142,'M for Moray - Buckie oawut'!A:E,5,FALSE), 1000)</f>
        <v>1000</v>
      </c>
      <c r="AT142">
        <f>IF(ISNUMBER(VLOOKUP(A142,'M for Moray - Forres oawut'!A:E,5,FALSE)), VLOOKUP(A142,'M for Moray - Forres oawut'!A:E,5,FALSE), 1000)</f>
        <v>1000</v>
      </c>
      <c r="AU142">
        <f>IF(ISNUMBER(VLOOKUP(A142,'M for Moray - Keith oawut'!A:E,5,FALSE)), VLOOKUP(A142,'M for Moray - Keith oawut'!A:E,5,FALSE), 1000)</f>
        <v>1000</v>
      </c>
      <c r="AV142">
        <f>IF(ISNUMBER(VLOOKUP(A142,'M for Moray - Speyside oawut'!A:E,5,FALSE)), VLOOKUP(A142,'M for Moray - Speyside oawut'!A:E,5,FALSE), 1000)</f>
        <v>1000</v>
      </c>
      <c r="AW142">
        <f>IF(ISNUMBER(VLOOKUP(A142,'M for Moray - Elgin oawut'!A:E,5,FALSE)), VLOOKUP(A142,'M for Moray - Elgin oawut'!A:E,5,FALSE), 1000)</f>
        <v>1000</v>
      </c>
      <c r="AX142">
        <f>IF(ISNUMBER(VLOOKUP(A142,'Banffshire Partnership oawut'!A:E,5,FALSE)), VLOOKUP(A142,'Banffshire Partnership oawut'!A:E,5,FALSE), 1000)</f>
        <v>33.75</v>
      </c>
      <c r="AZ142">
        <f>IF(ISNUMBER(VLOOKUP(A142,'Huntly A2B service ot'!A:E,4,FALSE)), VLOOKUP(A142,'Huntly A2B service ot'!A:E,4,FALSE), 0)</f>
        <v>4.5</v>
      </c>
      <c r="BA142">
        <f>IF(ISNUMBER(VLOOKUP(A142,'M for Moray - Buckie ot'!A:E,4,FALSE)), VLOOKUP(A142,'M for Moray - Buckie ot'!A:E,4,FALSE), 0)</f>
        <v>0</v>
      </c>
      <c r="BB142">
        <f>IF(ISNUMBER(VLOOKUP(A142,'M for Moray - Forres ot'!A:E,4,FALSE)), VLOOKUP(A142,'M for Moray - Forres ot'!A:E,4,FALSE), 0)</f>
        <v>4.5</v>
      </c>
      <c r="BC142">
        <f>IF(ISNUMBER(VLOOKUP(A142,'M for Moray - Keith ot'!A:E,4,FALSE)), VLOOKUP(A142,'M for Moray - Keith ot'!A:E,4,FALSE), 0)</f>
        <v>4.5</v>
      </c>
      <c r="BD142">
        <f>IF(ISNUMBER(VLOOKUP(A142,'M for Moray - Speyside ot'!A:E,4,FALSE)), VLOOKUP(A142,'M for Moray - Speyside ot'!A:E,4,FALSE), 0)</f>
        <v>4.5</v>
      </c>
      <c r="BE142">
        <f>IF(ISNUMBER(VLOOKUP(A142,'M for Moray - Elgin ot'!A:E,4,FALSE)), VLOOKUP(A142,'M for Moray - Elgin ot'!A:E,4,FALSE), 0)</f>
        <v>4.5</v>
      </c>
      <c r="BF142">
        <f>IF(ISNUMBER(VLOOKUP(A142,'Banffshire Partnership ot'!A:E,4,FALSE)), VLOOKUP(A142,'Banffshire Partnership ot'!A:E,4,FALSE), 0)</f>
        <v>0</v>
      </c>
      <c r="BI142">
        <f>IF(ISNUMBER(VLOOKUP(A142,'Huntly A2B service oaout'!A:E,3,FALSE)), VLOOKUP(A142,'Huntly A2B service oaout'!A:E,3,FALSE), VLOOKUP(A142,'Huntly A2B service oaout'!A:E,2,FALSE))</f>
        <v>15.5</v>
      </c>
      <c r="BJ142" t="str">
        <f>IF(ISNUMBER(VLOOKUP(A142,'M for Moray - Buckie oaout'!A:E,3,FALSE)), VLOOKUP(A142,'M for Moray - Buckie oaout'!A:E,3,FALSE), VLOOKUP(A142,'M for Moray - Buckie oaout'!A:E,2,FALSE))</f>
        <v xml:space="preserve"> not possible</v>
      </c>
      <c r="BK142">
        <f>IF(ISNUMBER(VLOOKUP(A142,'M for Moray - Forres oaout'!A:E,3,FALSE)), VLOOKUP(A142,'M for Moray - Forres oaout'!A:E,3,FALSE), VLOOKUP(A142,'M for Moray - Forres oaout'!A:E,2,FALSE))</f>
        <v>23.1</v>
      </c>
      <c r="BL142">
        <f>IF(ISNUMBER(VLOOKUP(A142,'M for Moray - Keith oaout'!A:E,3,FALSE)), VLOOKUP(A142,'M for Moray - Keith oaout'!A:E,3,FALSE), VLOOKUP(A142,'M for Moray - Keith oaout'!A:E,2,FALSE))</f>
        <v>9.1</v>
      </c>
      <c r="BM142">
        <f>IF(ISNUMBER(VLOOKUP(A142,'M for Moray - Speyside oaout'!A:E,3,FALSE)), VLOOKUP(A142,'M for Moray - Speyside oaout'!A:E,3,FALSE), VLOOKUP(A142,'M for Moray - Speyside oaout'!A:E,2,FALSE))</f>
        <v>14.9</v>
      </c>
      <c r="BN142">
        <f>IF(ISNUMBER(VLOOKUP(A142,'M for Moray - Elgin oaout'!A:E,3,FALSE)), VLOOKUP(A142,'M for Moray - Elgin oaout'!A:E,3,FALSE), VLOOKUP(A142,'M for Moray - Elgin oaout'!A:E,2,FALSE))</f>
        <v>11.4</v>
      </c>
      <c r="BO142" t="str">
        <f>IF(ISNUMBER(VLOOKUP(A142,'Banffshire Partnership oaout'!A:E,3,FALSE)), VLOOKUP(A142,'Banffshire Partnership oaout'!A:E,3,FALSE), VLOOKUP(A142,'Banffshire Partnership oaout'!A:E,2,FALSE))</f>
        <v xml:space="preserve"> N/A</v>
      </c>
      <c r="BQ142" t="str">
        <f>IF(ISNUMBER(VLOOKUP(A142,'Huntly A2B service oawut'!A:E,3,FALSE)), VLOOKUP(A142,'Huntly A2B service oawut'!A:E,3,FALSE), VLOOKUP(A142,'Huntly A2B service oawut'!A:E,2,FALSE))</f>
        <v xml:space="preserve"> N/A</v>
      </c>
      <c r="BR142" t="str">
        <f>IF(ISNUMBER(VLOOKUP(A142,'M for Moray - Buckie oawut'!A:E,3,FALSE)), VLOOKUP(A142,'M for Moray - Buckie oawut'!A:E,3,FALSE), VLOOKUP(A142,'M for Moray - Buckie oawut'!A:E,2,FALSE))</f>
        <v xml:space="preserve"> N/A</v>
      </c>
      <c r="BS142" t="str">
        <f>IF(ISNUMBER(VLOOKUP(A142,'M for Moray - Forres oawut'!A:E,3,FALSE)), VLOOKUP(A142,'M for Moray - Forres oawut'!A:E,3,FALSE), VLOOKUP(A142,'M for Moray - Forres oawut'!A:E,2,FALSE))</f>
        <v xml:space="preserve"> N/A</v>
      </c>
      <c r="BT142" t="str">
        <f>IF(ISNUMBER(VLOOKUP(A142,'M for Moray - Keith oawut'!A:E,3,FALSE)), VLOOKUP(A142,'M for Moray - Keith oawut'!A:E,3,FALSE), VLOOKUP(A142,'M for Moray - Keith oawut'!A:E,2,FALSE))</f>
        <v xml:space="preserve"> N/A</v>
      </c>
      <c r="BU142" t="str">
        <f>IF(ISNUMBER(VLOOKUP(A142,'M for Moray - Speyside oawut'!A:E,3,FALSE)), VLOOKUP(A142,'M for Moray - Speyside oawut'!A:E,3,FALSE), VLOOKUP(A142,'M for Moray - Speyside oawut'!A:E,2,FALSE))</f>
        <v xml:space="preserve"> N/A</v>
      </c>
      <c r="BV142" t="str">
        <f>IF(ISNUMBER(VLOOKUP(A142,'M for Moray - Elgin oawut'!A:E,3,FALSE)), VLOOKUP(A142,'M for Moray - Elgin oawut'!A:E,3,FALSE), VLOOKUP(A142,'M for Moray - Elgin oawut'!A:E,2,FALSE))</f>
        <v xml:space="preserve"> N/A</v>
      </c>
      <c r="BW142">
        <f>IF(ISNUMBER(VLOOKUP(A142,'Banffshire Partnership oawut'!A:E,3,FALSE)), VLOOKUP(A142,'Banffshire Partnership oawut'!A:E,3,FALSE), VLOOKUP(A142,'Banffshire Partnership oawut'!A:E,2,FALSE))</f>
        <v>20.5</v>
      </c>
      <c r="BZ142">
        <f>IF(ISNUMBER(VLOOKUP(A142,'Huntly A2B service ot'!A:E,3,FALSE)), VLOOKUP(A142,'Huntly A2B service ot'!A:E,3,FALSE), VLOOKUP(A142,'Huntly A2B service ot'!A:E,2,FALSE))</f>
        <v>30</v>
      </c>
      <c r="CA142" t="str">
        <f>IF(ISNUMBER(VLOOKUP(A142,'M for Moray - Buckie ot'!A:E,3,FALSE)), VLOOKUP(A142,'M for Moray - Buckie ot'!A:E,3,FALSE), VLOOKUP(A142,'M for Moray - Buckie ot'!A:E,2,FALSE))</f>
        <v xml:space="preserve"> not possible</v>
      </c>
      <c r="CB142">
        <f>IF(ISNUMBER(VLOOKUP(A142,'M for Moray - Forres ot'!A:E,3,FALSE)), VLOOKUP(A142,'M for Moray - Forres ot'!A:E,3,FALSE), VLOOKUP(A142,'M for Moray - Forres ot'!A:E,2,FALSE))</f>
        <v>30</v>
      </c>
      <c r="CC142">
        <f>IF(ISNUMBER(VLOOKUP(A142,'M for Moray - Keith ot'!A:E,3,FALSE)), VLOOKUP(A142,'M for Moray - Keith ot'!A:E,3,FALSE), VLOOKUP(A142,'M for Moray - Keith ot'!A:E,2,FALSE))</f>
        <v>30</v>
      </c>
      <c r="CD142">
        <f>IF(ISNUMBER(VLOOKUP(A142,'M for Moray - Speyside ot'!A:E,3,FALSE)), VLOOKUP(A142,'M for Moray - Speyside ot'!A:E,3,FALSE), VLOOKUP(A142,'M for Moray - Speyside ot'!A:E,2,FALSE))</f>
        <v>30</v>
      </c>
      <c r="CE142">
        <f>IF(ISNUMBER(VLOOKUP(A142,'M for Moray - Elgin ot'!A:E,3,FALSE)), VLOOKUP(A142,'M for Moray - Elgin ot'!A:E,3,FALSE), VLOOKUP(A142,'M for Moray - Elgin ot'!A:E,2,FALSE))</f>
        <v>30</v>
      </c>
      <c r="CF142">
        <f>IF(ISNUMBER(VLOOKUP(A142,'Banffshire Partnership ot'!A:E,3,FALSE)), VLOOKUP(A142,'Banffshire Partnership ot'!A:E,3,FALSE), VLOOKUP(A142,'Banffshire Partnership ot'!A:E,2,FALSE))</f>
        <v>0</v>
      </c>
    </row>
    <row r="143" spans="1:84">
      <c r="A143" t="s">
        <v>401</v>
      </c>
      <c r="B143" t="str">
        <f t="shared" si="106"/>
        <v>M for Moray - Elgin service</v>
      </c>
      <c r="C143">
        <f t="shared" si="79"/>
        <v>7.1</v>
      </c>
      <c r="D143">
        <f t="shared" si="80"/>
        <v>7</v>
      </c>
      <c r="E143">
        <f t="shared" si="81"/>
        <v>4.5</v>
      </c>
      <c r="F143">
        <f t="shared" si="82"/>
        <v>6.5</v>
      </c>
      <c r="G143" s="18">
        <f t="shared" si="83"/>
        <v>0.5</v>
      </c>
      <c r="H143">
        <f t="shared" si="90"/>
        <v>13</v>
      </c>
      <c r="I143">
        <v>17.3</v>
      </c>
      <c r="J143">
        <f t="shared" si="91"/>
        <v>33.54</v>
      </c>
      <c r="K143">
        <f t="shared" si="92"/>
        <v>18.600000000000001</v>
      </c>
      <c r="L143">
        <f t="shared" si="93"/>
        <v>1</v>
      </c>
      <c r="M143">
        <f t="shared" si="94"/>
        <v>1</v>
      </c>
      <c r="N143">
        <f t="shared" si="95"/>
        <v>14.939999999999998</v>
      </c>
      <c r="O143">
        <f t="shared" si="96"/>
        <v>14.939999999999998</v>
      </c>
      <c r="P143">
        <f t="shared" si="97"/>
        <v>11.5</v>
      </c>
      <c r="Q143">
        <f t="shared" si="98"/>
        <v>11.5</v>
      </c>
      <c r="S143">
        <f t="shared" si="99"/>
        <v>22.5</v>
      </c>
      <c r="T143">
        <f t="shared" si="100"/>
        <v>27.6</v>
      </c>
      <c r="U143">
        <f t="shared" si="101"/>
        <v>34.6</v>
      </c>
      <c r="V143">
        <f t="shared" si="102"/>
        <v>21.6</v>
      </c>
      <c r="W143">
        <f t="shared" si="103"/>
        <v>23.6</v>
      </c>
      <c r="X143">
        <f t="shared" si="104"/>
        <v>18.600000000000001</v>
      </c>
      <c r="Y143">
        <f t="shared" si="105"/>
        <v>48.5</v>
      </c>
      <c r="AA143">
        <v>0</v>
      </c>
      <c r="AB143">
        <f t="shared" si="84"/>
        <v>7.1</v>
      </c>
      <c r="AC143">
        <f t="shared" si="85"/>
        <v>7.1</v>
      </c>
      <c r="AD143">
        <f t="shared" si="86"/>
        <v>7.1</v>
      </c>
      <c r="AE143">
        <f t="shared" si="87"/>
        <v>7.1</v>
      </c>
      <c r="AF143">
        <f t="shared" si="88"/>
        <v>7.1</v>
      </c>
      <c r="AG143">
        <f t="shared" si="89"/>
        <v>5.5</v>
      </c>
      <c r="AJ143">
        <f>IF(ISNUMBER(VLOOKUP(A143,'Huntly A2B service oaout'!A:E,5,FALSE)), VLOOKUP(A143,'Huntly A2B service oaout'!A:E,5,FALSE), VLOOKUP(A143,'Huntly A2B service oaout'!A:E,2,FALSE))</f>
        <v>18</v>
      </c>
      <c r="AK143">
        <f>IF(ISNUMBER(VLOOKUP(A143,'M for Moray - Buckie oaout'!A:E,5,FALSE)), VLOOKUP(A143,'M for Moray - Buckie oaout'!A:E,5,FALSE), VLOOKUP(A143,'M for Moray - Buckie oaout'!A:E,2,FALSE))</f>
        <v>16</v>
      </c>
      <c r="AL143">
        <f>IF(ISNUMBER(VLOOKUP(A143,'M for Moray - Forres oaout'!A:E,5,FALSE)), VLOOKUP(A143,'M for Moray - Forres oaout'!A:E,5,FALSE), VLOOKUP(A143,'M for Moray - Forres oaout'!A:E,2,FALSE))</f>
        <v>23</v>
      </c>
      <c r="AM143">
        <f>IF(ISNUMBER(VLOOKUP(A143,'M for Moray - Keith oaout'!A:E,5,FALSE)), VLOOKUP(A143,'M for Moray - Keith oaout'!A:E,5,FALSE), VLOOKUP(A143,'M for Moray - Keith oaout'!A:E,2,FALSE))</f>
        <v>10</v>
      </c>
      <c r="AN143">
        <f>IF(ISNUMBER(VLOOKUP(A143,'M for Moray - Speyside oaout'!A:E,5,FALSE)), VLOOKUP(A143,'M for Moray - Speyside oaout'!A:E,5,FALSE), VLOOKUP(A143,'M for Moray - Speyside oaout'!A:E,2,FALSE))</f>
        <v>12</v>
      </c>
      <c r="AO143">
        <f>IF(ISNUMBER(VLOOKUP(A143,'M for Moray - Elgin oaout'!A:E,5,FALSE)), VLOOKUP(A143,'M for Moray - Elgin oaout'!A:E,5,FALSE), VLOOKUP(A143,'M for Moray - Elgin oaout'!A:E,2,FALSE))</f>
        <v>7</v>
      </c>
      <c r="AP143" t="str">
        <f>IF(ISNUMBER(VLOOKUP(A143,'Banffshire Partnership oaout'!A:E,5,FALSE)), VLOOKUP(A143,'Banffshire Partnership oaout'!A:E,5,FALSE), VLOOKUP(A143,'Banffshire Partnership oaout'!A:E,2,FALSE))</f>
        <v xml:space="preserve"> N/A</v>
      </c>
      <c r="AR143">
        <f>IF(ISNUMBER(VLOOKUP(A143,'Huntly A2B service oawut'!A:E,5,FALSE)), VLOOKUP(A143,'Huntly A2B service oawut'!A:E,5,FALSE), 1000)</f>
        <v>1000</v>
      </c>
      <c r="AS143">
        <f>IF(ISNUMBER(VLOOKUP(A143,'M for Moray - Buckie oawut'!A:E,5,FALSE)), VLOOKUP(A143,'M for Moray - Buckie oawut'!A:E,5,FALSE), 1000)</f>
        <v>1000</v>
      </c>
      <c r="AT143">
        <f>IF(ISNUMBER(VLOOKUP(A143,'M for Moray - Forres oawut'!A:E,5,FALSE)), VLOOKUP(A143,'M for Moray - Forres oawut'!A:E,5,FALSE), 1000)</f>
        <v>1000</v>
      </c>
      <c r="AU143">
        <f>IF(ISNUMBER(VLOOKUP(A143,'M for Moray - Keith oawut'!A:E,5,FALSE)), VLOOKUP(A143,'M for Moray - Keith oawut'!A:E,5,FALSE), 1000)</f>
        <v>1000</v>
      </c>
      <c r="AV143">
        <f>IF(ISNUMBER(VLOOKUP(A143,'M for Moray - Speyside oawut'!A:E,5,FALSE)), VLOOKUP(A143,'M for Moray - Speyside oawut'!A:E,5,FALSE), 1000)</f>
        <v>1000</v>
      </c>
      <c r="AW143">
        <f>IF(ISNUMBER(VLOOKUP(A143,'M for Moray - Elgin oawut'!A:E,5,FALSE)), VLOOKUP(A143,'M for Moray - Elgin oawut'!A:E,5,FALSE), 1000)</f>
        <v>1000</v>
      </c>
      <c r="AX143">
        <f>IF(ISNUMBER(VLOOKUP(A143,'Banffshire Partnership oawut'!A:E,5,FALSE)), VLOOKUP(A143,'Banffshire Partnership oawut'!A:E,5,FALSE), 1000)</f>
        <v>43</v>
      </c>
      <c r="AZ143">
        <f>IF(ISNUMBER(VLOOKUP(A143,'Huntly A2B service ot'!A:E,4,FALSE)), VLOOKUP(A143,'Huntly A2B service ot'!A:E,4,FALSE), 0)</f>
        <v>4.5</v>
      </c>
      <c r="BA143">
        <f>IF(ISNUMBER(VLOOKUP(A143,'M for Moray - Buckie ot'!A:E,4,FALSE)), VLOOKUP(A143,'M for Moray - Buckie ot'!A:E,4,FALSE), 0)</f>
        <v>4.5</v>
      </c>
      <c r="BB143">
        <f>IF(ISNUMBER(VLOOKUP(A143,'M for Moray - Forres ot'!A:E,4,FALSE)), VLOOKUP(A143,'M for Moray - Forres ot'!A:E,4,FALSE), 0)</f>
        <v>4.5</v>
      </c>
      <c r="BC143">
        <f>IF(ISNUMBER(VLOOKUP(A143,'M for Moray - Keith ot'!A:E,4,FALSE)), VLOOKUP(A143,'M for Moray - Keith ot'!A:E,4,FALSE), 0)</f>
        <v>4.5</v>
      </c>
      <c r="BD143">
        <f>IF(ISNUMBER(VLOOKUP(A143,'M for Moray - Speyside ot'!A:E,4,FALSE)), VLOOKUP(A143,'M for Moray - Speyside ot'!A:E,4,FALSE), 0)</f>
        <v>4.5</v>
      </c>
      <c r="BE143">
        <f>IF(ISNUMBER(VLOOKUP(A143,'M for Moray - Elgin ot'!A:E,4,FALSE)), VLOOKUP(A143,'M for Moray - Elgin ot'!A:E,4,FALSE), 0)</f>
        <v>4.5</v>
      </c>
      <c r="BF143">
        <f>IF(ISNUMBER(VLOOKUP(A143,'Banffshire Partnership ot'!A:E,4,FALSE)), VLOOKUP(A143,'Banffshire Partnership ot'!A:E,4,FALSE), 0)</f>
        <v>0</v>
      </c>
      <c r="BI143">
        <f>IF(ISNUMBER(VLOOKUP(A143,'Huntly A2B service oaout'!A:E,3,FALSE)), VLOOKUP(A143,'Huntly A2B service oaout'!A:E,3,FALSE), VLOOKUP(A143,'Huntly A2B service oaout'!A:E,2,FALSE))</f>
        <v>15.5</v>
      </c>
      <c r="BJ143">
        <f>IF(ISNUMBER(VLOOKUP(A143,'M for Moray - Buckie oaout'!A:E,3,FALSE)), VLOOKUP(A143,'M for Moray - Buckie oaout'!A:E,3,FALSE), VLOOKUP(A143,'M for Moray - Buckie oaout'!A:E,2,FALSE))</f>
        <v>8.9</v>
      </c>
      <c r="BK143">
        <f>IF(ISNUMBER(VLOOKUP(A143,'M for Moray - Forres oaout'!A:E,3,FALSE)), VLOOKUP(A143,'M for Moray - Forres oaout'!A:E,3,FALSE), VLOOKUP(A143,'M for Moray - Forres oaout'!A:E,2,FALSE))</f>
        <v>17.600000000000001</v>
      </c>
      <c r="BL143">
        <f>IF(ISNUMBER(VLOOKUP(A143,'M for Moray - Keith oaout'!A:E,3,FALSE)), VLOOKUP(A143,'M for Moray - Keith oaout'!A:E,3,FALSE), VLOOKUP(A143,'M for Moray - Keith oaout'!A:E,2,FALSE))</f>
        <v>9.1</v>
      </c>
      <c r="BM143">
        <f>IF(ISNUMBER(VLOOKUP(A143,'M for Moray - Speyside oaout'!A:E,3,FALSE)), VLOOKUP(A143,'M for Moray - Speyside oaout'!A:E,3,FALSE), VLOOKUP(A143,'M for Moray - Speyside oaout'!A:E,2,FALSE))</f>
        <v>6.7</v>
      </c>
      <c r="BN143">
        <f>IF(ISNUMBER(VLOOKUP(A143,'M for Moray - Elgin oaout'!A:E,3,FALSE)), VLOOKUP(A143,'M for Moray - Elgin oaout'!A:E,3,FALSE), VLOOKUP(A143,'M for Moray - Elgin oaout'!A:E,2,FALSE))</f>
        <v>6.5</v>
      </c>
      <c r="BO143" t="str">
        <f>IF(ISNUMBER(VLOOKUP(A143,'Banffshire Partnership oaout'!A:E,3,FALSE)), VLOOKUP(A143,'Banffshire Partnership oaout'!A:E,3,FALSE), VLOOKUP(A143,'Banffshire Partnership oaout'!A:E,2,FALSE))</f>
        <v xml:space="preserve"> N/A</v>
      </c>
      <c r="BQ143" t="str">
        <f>IF(ISNUMBER(VLOOKUP(A143,'Huntly A2B service oawut'!A:E,3,FALSE)), VLOOKUP(A143,'Huntly A2B service oawut'!A:E,3,FALSE), VLOOKUP(A143,'Huntly A2B service oawut'!A:E,2,FALSE))</f>
        <v xml:space="preserve"> N/A</v>
      </c>
      <c r="BR143" t="str">
        <f>IF(ISNUMBER(VLOOKUP(A143,'M for Moray - Buckie oawut'!A:E,3,FALSE)), VLOOKUP(A143,'M for Moray - Buckie oawut'!A:E,3,FALSE), VLOOKUP(A143,'M for Moray - Buckie oawut'!A:E,2,FALSE))</f>
        <v xml:space="preserve"> N/A</v>
      </c>
      <c r="BS143" t="str">
        <f>IF(ISNUMBER(VLOOKUP(A143,'M for Moray - Forres oawut'!A:E,3,FALSE)), VLOOKUP(A143,'M for Moray - Forres oawut'!A:E,3,FALSE), VLOOKUP(A143,'M for Moray - Forres oawut'!A:E,2,FALSE))</f>
        <v xml:space="preserve"> N/A</v>
      </c>
      <c r="BT143" t="str">
        <f>IF(ISNUMBER(VLOOKUP(A143,'M for Moray - Keith oawut'!A:E,3,FALSE)), VLOOKUP(A143,'M for Moray - Keith oawut'!A:E,3,FALSE), VLOOKUP(A143,'M for Moray - Keith oawut'!A:E,2,FALSE))</f>
        <v xml:space="preserve"> N/A</v>
      </c>
      <c r="BU143" t="str">
        <f>IF(ISNUMBER(VLOOKUP(A143,'M for Moray - Speyside oawut'!A:E,3,FALSE)), VLOOKUP(A143,'M for Moray - Speyside oawut'!A:E,3,FALSE), VLOOKUP(A143,'M for Moray - Speyside oawut'!A:E,2,FALSE))</f>
        <v xml:space="preserve"> N/A</v>
      </c>
      <c r="BV143" t="str">
        <f>IF(ISNUMBER(VLOOKUP(A143,'M for Moray - Elgin oawut'!A:E,3,FALSE)), VLOOKUP(A143,'M for Moray - Elgin oawut'!A:E,3,FALSE), VLOOKUP(A143,'M for Moray - Elgin oawut'!A:E,2,FALSE))</f>
        <v xml:space="preserve"> N/A</v>
      </c>
      <c r="BW143">
        <f>IF(ISNUMBER(VLOOKUP(A143,'Banffshire Partnership oawut'!A:E,3,FALSE)), VLOOKUP(A143,'Banffshire Partnership oawut'!A:E,3,FALSE), VLOOKUP(A143,'Banffshire Partnership oawut'!A:E,2,FALSE))</f>
        <v>20.5</v>
      </c>
      <c r="BZ143">
        <f>IF(ISNUMBER(VLOOKUP(A143,'Huntly A2B service ot'!A:E,3,FALSE)), VLOOKUP(A143,'Huntly A2B service ot'!A:E,3,FALSE), VLOOKUP(A143,'Huntly A2B service ot'!A:E,2,FALSE))</f>
        <v>30</v>
      </c>
      <c r="CA143">
        <f>IF(ISNUMBER(VLOOKUP(A143,'M for Moray - Buckie ot'!A:E,3,FALSE)), VLOOKUP(A143,'M for Moray - Buckie ot'!A:E,3,FALSE), VLOOKUP(A143,'M for Moray - Buckie ot'!A:E,2,FALSE))</f>
        <v>30</v>
      </c>
      <c r="CB143">
        <f>IF(ISNUMBER(VLOOKUP(A143,'M for Moray - Forres ot'!A:E,3,FALSE)), VLOOKUP(A143,'M for Moray - Forres ot'!A:E,3,FALSE), VLOOKUP(A143,'M for Moray - Forres ot'!A:E,2,FALSE))</f>
        <v>30</v>
      </c>
      <c r="CC143">
        <f>IF(ISNUMBER(VLOOKUP(A143,'M for Moray - Keith ot'!A:E,3,FALSE)), VLOOKUP(A143,'M for Moray - Keith ot'!A:E,3,FALSE), VLOOKUP(A143,'M for Moray - Keith ot'!A:E,2,FALSE))</f>
        <v>30</v>
      </c>
      <c r="CD143">
        <f>IF(ISNUMBER(VLOOKUP(A143,'M for Moray - Speyside ot'!A:E,3,FALSE)), VLOOKUP(A143,'M for Moray - Speyside ot'!A:E,3,FALSE), VLOOKUP(A143,'M for Moray - Speyside ot'!A:E,2,FALSE))</f>
        <v>30</v>
      </c>
      <c r="CE143">
        <f>IF(ISNUMBER(VLOOKUP(A143,'M for Moray - Elgin ot'!A:E,3,FALSE)), VLOOKUP(A143,'M for Moray - Elgin ot'!A:E,3,FALSE), VLOOKUP(A143,'M for Moray - Elgin ot'!A:E,2,FALSE))</f>
        <v>30</v>
      </c>
      <c r="CF143">
        <f>IF(ISNUMBER(VLOOKUP(A143,'Banffshire Partnership ot'!A:E,3,FALSE)), VLOOKUP(A143,'Banffshire Partnership ot'!A:E,3,FALSE), VLOOKUP(A143,'Banffshire Partnership ot'!A:E,2,FALSE))</f>
        <v>0</v>
      </c>
    </row>
    <row r="144" spans="1:84">
      <c r="A144" t="s">
        <v>402</v>
      </c>
      <c r="B144" t="str">
        <f t="shared" si="106"/>
        <v>M for Moray - Elgin service</v>
      </c>
      <c r="C144">
        <f t="shared" si="79"/>
        <v>7.1</v>
      </c>
      <c r="D144">
        <f t="shared" si="80"/>
        <v>7</v>
      </c>
      <c r="E144">
        <f t="shared" si="81"/>
        <v>4.5</v>
      </c>
      <c r="F144">
        <f t="shared" si="82"/>
        <v>6.6</v>
      </c>
      <c r="G144" s="18">
        <f t="shared" si="83"/>
        <v>0.5</v>
      </c>
      <c r="H144">
        <f t="shared" si="90"/>
        <v>13.2</v>
      </c>
      <c r="I144">
        <v>17.5</v>
      </c>
      <c r="J144">
        <f t="shared" si="91"/>
        <v>33.9</v>
      </c>
      <c r="K144">
        <f t="shared" si="92"/>
        <v>18.600000000000001</v>
      </c>
      <c r="L144">
        <f t="shared" si="93"/>
        <v>1</v>
      </c>
      <c r="M144">
        <f t="shared" si="94"/>
        <v>1</v>
      </c>
      <c r="N144">
        <f t="shared" si="95"/>
        <v>15.299999999999997</v>
      </c>
      <c r="O144">
        <f t="shared" si="96"/>
        <v>15.299999999999997</v>
      </c>
      <c r="P144">
        <f t="shared" si="97"/>
        <v>11.5</v>
      </c>
      <c r="Q144">
        <f t="shared" si="98"/>
        <v>11.5</v>
      </c>
      <c r="S144">
        <f t="shared" si="99"/>
        <v>22.5</v>
      </c>
      <c r="T144">
        <f t="shared" si="100"/>
        <v>1007.1</v>
      </c>
      <c r="U144">
        <f t="shared" si="101"/>
        <v>34.6</v>
      </c>
      <c r="V144">
        <f t="shared" si="102"/>
        <v>21.6</v>
      </c>
      <c r="W144">
        <f t="shared" si="103"/>
        <v>23.6</v>
      </c>
      <c r="X144">
        <f t="shared" si="104"/>
        <v>18.600000000000001</v>
      </c>
      <c r="Y144">
        <f t="shared" si="105"/>
        <v>48.5</v>
      </c>
      <c r="AA144">
        <v>0</v>
      </c>
      <c r="AB144">
        <f t="shared" si="84"/>
        <v>7.1</v>
      </c>
      <c r="AC144">
        <f t="shared" si="85"/>
        <v>7.1</v>
      </c>
      <c r="AD144">
        <f t="shared" si="86"/>
        <v>7.1</v>
      </c>
      <c r="AE144">
        <f t="shared" si="87"/>
        <v>7.1</v>
      </c>
      <c r="AF144">
        <f t="shared" si="88"/>
        <v>7.1</v>
      </c>
      <c r="AG144">
        <f t="shared" si="89"/>
        <v>5.5</v>
      </c>
      <c r="AJ144">
        <f>IF(ISNUMBER(VLOOKUP(A144,'Huntly A2B service oaout'!A:E,5,FALSE)), VLOOKUP(A144,'Huntly A2B service oaout'!A:E,5,FALSE), VLOOKUP(A144,'Huntly A2B service oaout'!A:E,2,FALSE))</f>
        <v>18</v>
      </c>
      <c r="AK144" t="str">
        <f>IF(ISNUMBER(VLOOKUP(A144,'M for Moray - Buckie oaout'!A:E,5,FALSE)), VLOOKUP(A144,'M for Moray - Buckie oaout'!A:E,5,FALSE), VLOOKUP(A144,'M for Moray - Buckie oaout'!A:E,2,FALSE))</f>
        <v xml:space="preserve"> not possible</v>
      </c>
      <c r="AL144">
        <f>IF(ISNUMBER(VLOOKUP(A144,'M for Moray - Forres oaout'!A:E,5,FALSE)), VLOOKUP(A144,'M for Moray - Forres oaout'!A:E,5,FALSE), VLOOKUP(A144,'M for Moray - Forres oaout'!A:E,2,FALSE))</f>
        <v>23</v>
      </c>
      <c r="AM144">
        <f>IF(ISNUMBER(VLOOKUP(A144,'M for Moray - Keith oaout'!A:E,5,FALSE)), VLOOKUP(A144,'M for Moray - Keith oaout'!A:E,5,FALSE), VLOOKUP(A144,'M for Moray - Keith oaout'!A:E,2,FALSE))</f>
        <v>10</v>
      </c>
      <c r="AN144">
        <f>IF(ISNUMBER(VLOOKUP(A144,'M for Moray - Speyside oaout'!A:E,5,FALSE)), VLOOKUP(A144,'M for Moray - Speyside oaout'!A:E,5,FALSE), VLOOKUP(A144,'M for Moray - Speyside oaout'!A:E,2,FALSE))</f>
        <v>12</v>
      </c>
      <c r="AO144">
        <f>IF(ISNUMBER(VLOOKUP(A144,'M for Moray - Elgin oaout'!A:E,5,FALSE)), VLOOKUP(A144,'M for Moray - Elgin oaout'!A:E,5,FALSE), VLOOKUP(A144,'M for Moray - Elgin oaout'!A:E,2,FALSE))</f>
        <v>7</v>
      </c>
      <c r="AP144" t="str">
        <f>IF(ISNUMBER(VLOOKUP(A144,'Banffshire Partnership oaout'!A:E,5,FALSE)), VLOOKUP(A144,'Banffshire Partnership oaout'!A:E,5,FALSE), VLOOKUP(A144,'Banffshire Partnership oaout'!A:E,2,FALSE))</f>
        <v xml:space="preserve"> N/A</v>
      </c>
      <c r="AR144">
        <f>IF(ISNUMBER(VLOOKUP(A144,'Huntly A2B service oawut'!A:E,5,FALSE)), VLOOKUP(A144,'Huntly A2B service oawut'!A:E,5,FALSE), 1000)</f>
        <v>1000</v>
      </c>
      <c r="AS144">
        <f>IF(ISNUMBER(VLOOKUP(A144,'M for Moray - Buckie oawut'!A:E,5,FALSE)), VLOOKUP(A144,'M for Moray - Buckie oawut'!A:E,5,FALSE), 1000)</f>
        <v>1000</v>
      </c>
      <c r="AT144">
        <f>IF(ISNUMBER(VLOOKUP(A144,'M for Moray - Forres oawut'!A:E,5,FALSE)), VLOOKUP(A144,'M for Moray - Forres oawut'!A:E,5,FALSE), 1000)</f>
        <v>1000</v>
      </c>
      <c r="AU144">
        <f>IF(ISNUMBER(VLOOKUP(A144,'M for Moray - Keith oawut'!A:E,5,FALSE)), VLOOKUP(A144,'M for Moray - Keith oawut'!A:E,5,FALSE), 1000)</f>
        <v>1000</v>
      </c>
      <c r="AV144">
        <f>IF(ISNUMBER(VLOOKUP(A144,'M for Moray - Speyside oawut'!A:E,5,FALSE)), VLOOKUP(A144,'M for Moray - Speyside oawut'!A:E,5,FALSE), 1000)</f>
        <v>1000</v>
      </c>
      <c r="AW144">
        <f>IF(ISNUMBER(VLOOKUP(A144,'M for Moray - Elgin oawut'!A:E,5,FALSE)), VLOOKUP(A144,'M for Moray - Elgin oawut'!A:E,5,FALSE), 1000)</f>
        <v>1000</v>
      </c>
      <c r="AX144">
        <f>IF(ISNUMBER(VLOOKUP(A144,'Banffshire Partnership oawut'!A:E,5,FALSE)), VLOOKUP(A144,'Banffshire Partnership oawut'!A:E,5,FALSE), 1000)</f>
        <v>43</v>
      </c>
      <c r="AZ144">
        <f>IF(ISNUMBER(VLOOKUP(A144,'Huntly A2B service ot'!A:E,4,FALSE)), VLOOKUP(A144,'Huntly A2B service ot'!A:E,4,FALSE), 0)</f>
        <v>4.5</v>
      </c>
      <c r="BA144">
        <f>IF(ISNUMBER(VLOOKUP(A144,'M for Moray - Buckie ot'!A:E,4,FALSE)), VLOOKUP(A144,'M for Moray - Buckie ot'!A:E,4,FALSE), 0)</f>
        <v>0</v>
      </c>
      <c r="BB144">
        <f>IF(ISNUMBER(VLOOKUP(A144,'M for Moray - Forres ot'!A:E,4,FALSE)), VLOOKUP(A144,'M for Moray - Forres ot'!A:E,4,FALSE), 0)</f>
        <v>4.5</v>
      </c>
      <c r="BC144">
        <f>IF(ISNUMBER(VLOOKUP(A144,'M for Moray - Keith ot'!A:E,4,FALSE)), VLOOKUP(A144,'M for Moray - Keith ot'!A:E,4,FALSE), 0)</f>
        <v>4.5</v>
      </c>
      <c r="BD144">
        <f>IF(ISNUMBER(VLOOKUP(A144,'M for Moray - Speyside ot'!A:E,4,FALSE)), VLOOKUP(A144,'M for Moray - Speyside ot'!A:E,4,FALSE), 0)</f>
        <v>4.5</v>
      </c>
      <c r="BE144">
        <f>IF(ISNUMBER(VLOOKUP(A144,'M for Moray - Elgin ot'!A:E,4,FALSE)), VLOOKUP(A144,'M for Moray - Elgin ot'!A:E,4,FALSE), 0)</f>
        <v>4.5</v>
      </c>
      <c r="BF144">
        <f>IF(ISNUMBER(VLOOKUP(A144,'Banffshire Partnership ot'!A:E,4,FALSE)), VLOOKUP(A144,'Banffshire Partnership ot'!A:E,4,FALSE), 0)</f>
        <v>0</v>
      </c>
      <c r="BI144">
        <f>IF(ISNUMBER(VLOOKUP(A144,'Huntly A2B service oaout'!A:E,3,FALSE)), VLOOKUP(A144,'Huntly A2B service oaout'!A:E,3,FALSE), VLOOKUP(A144,'Huntly A2B service oaout'!A:E,2,FALSE))</f>
        <v>15.5</v>
      </c>
      <c r="BJ144" t="str">
        <f>IF(ISNUMBER(VLOOKUP(A144,'M for Moray - Buckie oaout'!A:E,3,FALSE)), VLOOKUP(A144,'M for Moray - Buckie oaout'!A:E,3,FALSE), VLOOKUP(A144,'M for Moray - Buckie oaout'!A:E,2,FALSE))</f>
        <v xml:space="preserve"> not possible</v>
      </c>
      <c r="BK144">
        <f>IF(ISNUMBER(VLOOKUP(A144,'M for Moray - Forres oaout'!A:E,3,FALSE)), VLOOKUP(A144,'M for Moray - Forres oaout'!A:E,3,FALSE), VLOOKUP(A144,'M for Moray - Forres oaout'!A:E,2,FALSE))</f>
        <v>17.7</v>
      </c>
      <c r="BL144">
        <f>IF(ISNUMBER(VLOOKUP(A144,'M for Moray - Keith oaout'!A:E,3,FALSE)), VLOOKUP(A144,'M for Moray - Keith oaout'!A:E,3,FALSE), VLOOKUP(A144,'M for Moray - Keith oaout'!A:E,2,FALSE))</f>
        <v>9.1</v>
      </c>
      <c r="BM144">
        <f>IF(ISNUMBER(VLOOKUP(A144,'M for Moray - Speyside oaout'!A:E,3,FALSE)), VLOOKUP(A144,'M for Moray - Speyside oaout'!A:E,3,FALSE), VLOOKUP(A144,'M for Moray - Speyside oaout'!A:E,2,FALSE))</f>
        <v>6.7</v>
      </c>
      <c r="BN144">
        <f>IF(ISNUMBER(VLOOKUP(A144,'M for Moray - Elgin oaout'!A:E,3,FALSE)), VLOOKUP(A144,'M for Moray - Elgin oaout'!A:E,3,FALSE), VLOOKUP(A144,'M for Moray - Elgin oaout'!A:E,2,FALSE))</f>
        <v>6.6</v>
      </c>
      <c r="BO144" t="str">
        <f>IF(ISNUMBER(VLOOKUP(A144,'Banffshire Partnership oaout'!A:E,3,FALSE)), VLOOKUP(A144,'Banffshire Partnership oaout'!A:E,3,FALSE), VLOOKUP(A144,'Banffshire Partnership oaout'!A:E,2,FALSE))</f>
        <v xml:space="preserve"> N/A</v>
      </c>
      <c r="BQ144" t="str">
        <f>IF(ISNUMBER(VLOOKUP(A144,'Huntly A2B service oawut'!A:E,3,FALSE)), VLOOKUP(A144,'Huntly A2B service oawut'!A:E,3,FALSE), VLOOKUP(A144,'Huntly A2B service oawut'!A:E,2,FALSE))</f>
        <v xml:space="preserve"> N/A</v>
      </c>
      <c r="BR144" t="str">
        <f>IF(ISNUMBER(VLOOKUP(A144,'M for Moray - Buckie oawut'!A:E,3,FALSE)), VLOOKUP(A144,'M for Moray - Buckie oawut'!A:E,3,FALSE), VLOOKUP(A144,'M for Moray - Buckie oawut'!A:E,2,FALSE))</f>
        <v xml:space="preserve"> N/A</v>
      </c>
      <c r="BS144" t="str">
        <f>IF(ISNUMBER(VLOOKUP(A144,'M for Moray - Forres oawut'!A:E,3,FALSE)), VLOOKUP(A144,'M for Moray - Forres oawut'!A:E,3,FALSE), VLOOKUP(A144,'M for Moray - Forres oawut'!A:E,2,FALSE))</f>
        <v xml:space="preserve"> N/A</v>
      </c>
      <c r="BT144" t="str">
        <f>IF(ISNUMBER(VLOOKUP(A144,'M for Moray - Keith oawut'!A:E,3,FALSE)), VLOOKUP(A144,'M for Moray - Keith oawut'!A:E,3,FALSE), VLOOKUP(A144,'M for Moray - Keith oawut'!A:E,2,FALSE))</f>
        <v xml:space="preserve"> N/A</v>
      </c>
      <c r="BU144" t="str">
        <f>IF(ISNUMBER(VLOOKUP(A144,'M for Moray - Speyside oawut'!A:E,3,FALSE)), VLOOKUP(A144,'M for Moray - Speyside oawut'!A:E,3,FALSE), VLOOKUP(A144,'M for Moray - Speyside oawut'!A:E,2,FALSE))</f>
        <v xml:space="preserve"> N/A</v>
      </c>
      <c r="BV144" t="str">
        <f>IF(ISNUMBER(VLOOKUP(A144,'M for Moray - Elgin oawut'!A:E,3,FALSE)), VLOOKUP(A144,'M for Moray - Elgin oawut'!A:E,3,FALSE), VLOOKUP(A144,'M for Moray - Elgin oawut'!A:E,2,FALSE))</f>
        <v xml:space="preserve"> N/A</v>
      </c>
      <c r="BW144">
        <f>IF(ISNUMBER(VLOOKUP(A144,'Banffshire Partnership oawut'!A:E,3,FALSE)), VLOOKUP(A144,'Banffshire Partnership oawut'!A:E,3,FALSE), VLOOKUP(A144,'Banffshire Partnership oawut'!A:E,2,FALSE))</f>
        <v>20.5</v>
      </c>
      <c r="BZ144">
        <f>IF(ISNUMBER(VLOOKUP(A144,'Huntly A2B service ot'!A:E,3,FALSE)), VLOOKUP(A144,'Huntly A2B service ot'!A:E,3,FALSE), VLOOKUP(A144,'Huntly A2B service ot'!A:E,2,FALSE))</f>
        <v>30</v>
      </c>
      <c r="CA144" t="str">
        <f>IF(ISNUMBER(VLOOKUP(A144,'M for Moray - Buckie ot'!A:E,3,FALSE)), VLOOKUP(A144,'M for Moray - Buckie ot'!A:E,3,FALSE), VLOOKUP(A144,'M for Moray - Buckie ot'!A:E,2,FALSE))</f>
        <v xml:space="preserve"> not possible</v>
      </c>
      <c r="CB144">
        <f>IF(ISNUMBER(VLOOKUP(A144,'M for Moray - Forres ot'!A:E,3,FALSE)), VLOOKUP(A144,'M for Moray - Forres ot'!A:E,3,FALSE), VLOOKUP(A144,'M for Moray - Forres ot'!A:E,2,FALSE))</f>
        <v>30</v>
      </c>
      <c r="CC144">
        <f>IF(ISNUMBER(VLOOKUP(A144,'M for Moray - Keith ot'!A:E,3,FALSE)), VLOOKUP(A144,'M for Moray - Keith ot'!A:E,3,FALSE), VLOOKUP(A144,'M for Moray - Keith ot'!A:E,2,FALSE))</f>
        <v>30</v>
      </c>
      <c r="CD144">
        <f>IF(ISNUMBER(VLOOKUP(A144,'M for Moray - Speyside ot'!A:E,3,FALSE)), VLOOKUP(A144,'M for Moray - Speyside ot'!A:E,3,FALSE), VLOOKUP(A144,'M for Moray - Speyside ot'!A:E,2,FALSE))</f>
        <v>30</v>
      </c>
      <c r="CE144">
        <f>IF(ISNUMBER(VLOOKUP(A144,'M for Moray - Elgin ot'!A:E,3,FALSE)), VLOOKUP(A144,'M for Moray - Elgin ot'!A:E,3,FALSE), VLOOKUP(A144,'M for Moray - Elgin ot'!A:E,2,FALSE))</f>
        <v>30</v>
      </c>
      <c r="CF144">
        <f>IF(ISNUMBER(VLOOKUP(A144,'Banffshire Partnership ot'!A:E,3,FALSE)), VLOOKUP(A144,'Banffshire Partnership ot'!A:E,3,FALSE), VLOOKUP(A144,'Banffshire Partnership ot'!A:E,2,FALSE))</f>
        <v>0</v>
      </c>
    </row>
    <row r="145" spans="1:84">
      <c r="A145" t="s">
        <v>403</v>
      </c>
      <c r="B145" t="str">
        <f t="shared" si="106"/>
        <v>M for Moray - Keith service</v>
      </c>
      <c r="C145">
        <f t="shared" si="79"/>
        <v>7.1</v>
      </c>
      <c r="D145">
        <f t="shared" si="80"/>
        <v>5</v>
      </c>
      <c r="E145">
        <f t="shared" si="81"/>
        <v>4.5</v>
      </c>
      <c r="F145">
        <f t="shared" si="82"/>
        <v>4.3</v>
      </c>
      <c r="G145" s="18">
        <f t="shared" si="83"/>
        <v>0.5</v>
      </c>
      <c r="H145">
        <f t="shared" si="90"/>
        <v>8.6</v>
      </c>
      <c r="I145">
        <v>16.600000000000001</v>
      </c>
      <c r="J145">
        <f t="shared" si="91"/>
        <v>32.28</v>
      </c>
      <c r="K145">
        <f t="shared" si="92"/>
        <v>16.600000000000001</v>
      </c>
      <c r="L145">
        <f t="shared" si="93"/>
        <v>1</v>
      </c>
      <c r="M145">
        <f t="shared" si="94"/>
        <v>1</v>
      </c>
      <c r="N145">
        <f t="shared" si="95"/>
        <v>15.68</v>
      </c>
      <c r="O145">
        <f t="shared" si="96"/>
        <v>15.68</v>
      </c>
      <c r="P145">
        <f t="shared" si="97"/>
        <v>9.5</v>
      </c>
      <c r="Q145">
        <f t="shared" si="98"/>
        <v>9.5</v>
      </c>
      <c r="S145">
        <f t="shared" si="99"/>
        <v>20.5</v>
      </c>
      <c r="T145">
        <f t="shared" si="100"/>
        <v>18.600000000000001</v>
      </c>
      <c r="U145">
        <f t="shared" si="101"/>
        <v>54.1</v>
      </c>
      <c r="V145">
        <f t="shared" si="102"/>
        <v>16.600000000000001</v>
      </c>
      <c r="W145">
        <f t="shared" si="103"/>
        <v>30.6</v>
      </c>
      <c r="X145">
        <f t="shared" si="104"/>
        <v>29.6</v>
      </c>
      <c r="Y145">
        <f t="shared" si="105"/>
        <v>24.75</v>
      </c>
      <c r="AA145">
        <v>0</v>
      </c>
      <c r="AB145">
        <f t="shared" si="84"/>
        <v>7.1</v>
      </c>
      <c r="AC145">
        <f t="shared" si="85"/>
        <v>7.1</v>
      </c>
      <c r="AD145">
        <f t="shared" si="86"/>
        <v>7.1</v>
      </c>
      <c r="AE145">
        <f t="shared" si="87"/>
        <v>7.1</v>
      </c>
      <c r="AF145">
        <f t="shared" si="88"/>
        <v>7.1</v>
      </c>
      <c r="AG145">
        <f t="shared" si="89"/>
        <v>5.5</v>
      </c>
      <c r="AJ145">
        <f>IF(ISNUMBER(VLOOKUP(A145,'Huntly A2B service oaout'!A:E,5,FALSE)), VLOOKUP(A145,'Huntly A2B service oaout'!A:E,5,FALSE), VLOOKUP(A145,'Huntly A2B service oaout'!A:E,2,FALSE))</f>
        <v>16</v>
      </c>
      <c r="AK145">
        <f>IF(ISNUMBER(VLOOKUP(A145,'M for Moray - Buckie oaout'!A:E,5,FALSE)), VLOOKUP(A145,'M for Moray - Buckie oaout'!A:E,5,FALSE), VLOOKUP(A145,'M for Moray - Buckie oaout'!A:E,2,FALSE))</f>
        <v>7</v>
      </c>
      <c r="AL145">
        <f>IF(ISNUMBER(VLOOKUP(A145,'M for Moray - Forres oaout'!A:E,5,FALSE)), VLOOKUP(A145,'M for Moray - Forres oaout'!A:E,5,FALSE), VLOOKUP(A145,'M for Moray - Forres oaout'!A:E,2,FALSE))</f>
        <v>42.5</v>
      </c>
      <c r="AM145">
        <f>IF(ISNUMBER(VLOOKUP(A145,'M for Moray - Keith oaout'!A:E,5,FALSE)), VLOOKUP(A145,'M for Moray - Keith oaout'!A:E,5,FALSE), VLOOKUP(A145,'M for Moray - Keith oaout'!A:E,2,FALSE))</f>
        <v>5</v>
      </c>
      <c r="AN145">
        <f>IF(ISNUMBER(VLOOKUP(A145,'M for Moray - Speyside oaout'!A:E,5,FALSE)), VLOOKUP(A145,'M for Moray - Speyside oaout'!A:E,5,FALSE), VLOOKUP(A145,'M for Moray - Speyside oaout'!A:E,2,FALSE))</f>
        <v>19</v>
      </c>
      <c r="AO145">
        <f>IF(ISNUMBER(VLOOKUP(A145,'M for Moray - Elgin oaout'!A:E,5,FALSE)), VLOOKUP(A145,'M for Moray - Elgin oaout'!A:E,5,FALSE), VLOOKUP(A145,'M for Moray - Elgin oaout'!A:E,2,FALSE))</f>
        <v>18</v>
      </c>
      <c r="AP145" t="str">
        <f>IF(ISNUMBER(VLOOKUP(A145,'Banffshire Partnership oaout'!A:E,5,FALSE)), VLOOKUP(A145,'Banffshire Partnership oaout'!A:E,5,FALSE), VLOOKUP(A145,'Banffshire Partnership oaout'!A:E,2,FALSE))</f>
        <v xml:space="preserve"> N/A</v>
      </c>
      <c r="AR145">
        <f>IF(ISNUMBER(VLOOKUP(A145,'Huntly A2B service oawut'!A:E,5,FALSE)), VLOOKUP(A145,'Huntly A2B service oawut'!A:E,5,FALSE), 1000)</f>
        <v>1000</v>
      </c>
      <c r="AS145">
        <f>IF(ISNUMBER(VLOOKUP(A145,'M for Moray - Buckie oawut'!A:E,5,FALSE)), VLOOKUP(A145,'M for Moray - Buckie oawut'!A:E,5,FALSE), 1000)</f>
        <v>1000</v>
      </c>
      <c r="AT145">
        <f>IF(ISNUMBER(VLOOKUP(A145,'M for Moray - Forres oawut'!A:E,5,FALSE)), VLOOKUP(A145,'M for Moray - Forres oawut'!A:E,5,FALSE), 1000)</f>
        <v>1000</v>
      </c>
      <c r="AU145">
        <f>IF(ISNUMBER(VLOOKUP(A145,'M for Moray - Keith oawut'!A:E,5,FALSE)), VLOOKUP(A145,'M for Moray - Keith oawut'!A:E,5,FALSE), 1000)</f>
        <v>1000</v>
      </c>
      <c r="AV145">
        <f>IF(ISNUMBER(VLOOKUP(A145,'M for Moray - Speyside oawut'!A:E,5,FALSE)), VLOOKUP(A145,'M for Moray - Speyside oawut'!A:E,5,FALSE), 1000)</f>
        <v>1000</v>
      </c>
      <c r="AW145">
        <f>IF(ISNUMBER(VLOOKUP(A145,'M for Moray - Elgin oawut'!A:E,5,FALSE)), VLOOKUP(A145,'M for Moray - Elgin oawut'!A:E,5,FALSE), 1000)</f>
        <v>1000</v>
      </c>
      <c r="AX145">
        <f>IF(ISNUMBER(VLOOKUP(A145,'Banffshire Partnership oawut'!A:E,5,FALSE)), VLOOKUP(A145,'Banffshire Partnership oawut'!A:E,5,FALSE), 1000)</f>
        <v>19.25</v>
      </c>
      <c r="AZ145">
        <f>IF(ISNUMBER(VLOOKUP(A145,'Huntly A2B service ot'!A:E,4,FALSE)), VLOOKUP(A145,'Huntly A2B service ot'!A:E,4,FALSE), 0)</f>
        <v>4.5</v>
      </c>
      <c r="BA145">
        <f>IF(ISNUMBER(VLOOKUP(A145,'M for Moray - Buckie ot'!A:E,4,FALSE)), VLOOKUP(A145,'M for Moray - Buckie ot'!A:E,4,FALSE), 0)</f>
        <v>4.5</v>
      </c>
      <c r="BB145">
        <f>IF(ISNUMBER(VLOOKUP(A145,'M for Moray - Forres ot'!A:E,4,FALSE)), VLOOKUP(A145,'M for Moray - Forres ot'!A:E,4,FALSE), 0)</f>
        <v>4.5</v>
      </c>
      <c r="BC145">
        <f>IF(ISNUMBER(VLOOKUP(A145,'M for Moray - Keith ot'!A:E,4,FALSE)), VLOOKUP(A145,'M for Moray - Keith ot'!A:E,4,FALSE), 0)</f>
        <v>4.5</v>
      </c>
      <c r="BD145">
        <f>IF(ISNUMBER(VLOOKUP(A145,'M for Moray - Speyside ot'!A:E,4,FALSE)), VLOOKUP(A145,'M for Moray - Speyside ot'!A:E,4,FALSE), 0)</f>
        <v>4.5</v>
      </c>
      <c r="BE145">
        <f>IF(ISNUMBER(VLOOKUP(A145,'M for Moray - Elgin ot'!A:E,4,FALSE)), VLOOKUP(A145,'M for Moray - Elgin ot'!A:E,4,FALSE), 0)</f>
        <v>4.5</v>
      </c>
      <c r="BF145">
        <f>IF(ISNUMBER(VLOOKUP(A145,'Banffshire Partnership ot'!A:E,4,FALSE)), VLOOKUP(A145,'Banffshire Partnership ot'!A:E,4,FALSE), 0)</f>
        <v>0</v>
      </c>
      <c r="BI145">
        <f>IF(ISNUMBER(VLOOKUP(A145,'Huntly A2B service oaout'!A:E,3,FALSE)), VLOOKUP(A145,'Huntly A2B service oaout'!A:E,3,FALSE), VLOOKUP(A145,'Huntly A2B service oaout'!A:E,2,FALSE))</f>
        <v>13</v>
      </c>
      <c r="BJ145">
        <f>IF(ISNUMBER(VLOOKUP(A145,'M for Moray - Buckie oaout'!A:E,3,FALSE)), VLOOKUP(A145,'M for Moray - Buckie oaout'!A:E,3,FALSE), VLOOKUP(A145,'M for Moray - Buckie oaout'!A:E,2,FALSE))</f>
        <v>6.6</v>
      </c>
      <c r="BK145">
        <f>IF(ISNUMBER(VLOOKUP(A145,'M for Moray - Forres oaout'!A:E,3,FALSE)), VLOOKUP(A145,'M for Moray - Forres oaout'!A:E,3,FALSE), VLOOKUP(A145,'M for Moray - Forres oaout'!A:E,2,FALSE))</f>
        <v>22.1</v>
      </c>
      <c r="BL145">
        <f>IF(ISNUMBER(VLOOKUP(A145,'M for Moray - Keith oaout'!A:E,3,FALSE)), VLOOKUP(A145,'M for Moray - Keith oaout'!A:E,3,FALSE), VLOOKUP(A145,'M for Moray - Keith oaout'!A:E,2,FALSE))</f>
        <v>4.3</v>
      </c>
      <c r="BM145">
        <f>IF(ISNUMBER(VLOOKUP(A145,'M for Moray - Speyside oaout'!A:E,3,FALSE)), VLOOKUP(A145,'M for Moray - Speyside oaout'!A:E,3,FALSE), VLOOKUP(A145,'M for Moray - Speyside oaout'!A:E,2,FALSE))</f>
        <v>14.9</v>
      </c>
      <c r="BN145">
        <f>IF(ISNUMBER(VLOOKUP(A145,'M for Moray - Elgin oaout'!A:E,3,FALSE)), VLOOKUP(A145,'M for Moray - Elgin oaout'!A:E,3,FALSE), VLOOKUP(A145,'M for Moray - Elgin oaout'!A:E,2,FALSE))</f>
        <v>10.3</v>
      </c>
      <c r="BO145" t="str">
        <f>IF(ISNUMBER(VLOOKUP(A145,'Banffshire Partnership oaout'!A:E,3,FALSE)), VLOOKUP(A145,'Banffshire Partnership oaout'!A:E,3,FALSE), VLOOKUP(A145,'Banffshire Partnership oaout'!A:E,2,FALSE))</f>
        <v xml:space="preserve"> N/A</v>
      </c>
      <c r="BQ145" t="str">
        <f>IF(ISNUMBER(VLOOKUP(A145,'Huntly A2B service oawut'!A:E,3,FALSE)), VLOOKUP(A145,'Huntly A2B service oawut'!A:E,3,FALSE), VLOOKUP(A145,'Huntly A2B service oawut'!A:E,2,FALSE))</f>
        <v xml:space="preserve"> N/A</v>
      </c>
      <c r="BR145" t="str">
        <f>IF(ISNUMBER(VLOOKUP(A145,'M for Moray - Buckie oawut'!A:E,3,FALSE)), VLOOKUP(A145,'M for Moray - Buckie oawut'!A:E,3,FALSE), VLOOKUP(A145,'M for Moray - Buckie oawut'!A:E,2,FALSE))</f>
        <v xml:space="preserve"> N/A</v>
      </c>
      <c r="BS145" t="str">
        <f>IF(ISNUMBER(VLOOKUP(A145,'M for Moray - Forres oawut'!A:E,3,FALSE)), VLOOKUP(A145,'M for Moray - Forres oawut'!A:E,3,FALSE), VLOOKUP(A145,'M for Moray - Forres oawut'!A:E,2,FALSE))</f>
        <v xml:space="preserve"> N/A</v>
      </c>
      <c r="BT145" t="str">
        <f>IF(ISNUMBER(VLOOKUP(A145,'M for Moray - Keith oawut'!A:E,3,FALSE)), VLOOKUP(A145,'M for Moray - Keith oawut'!A:E,3,FALSE), VLOOKUP(A145,'M for Moray - Keith oawut'!A:E,2,FALSE))</f>
        <v xml:space="preserve"> N/A</v>
      </c>
      <c r="BU145" t="str">
        <f>IF(ISNUMBER(VLOOKUP(A145,'M for Moray - Speyside oawut'!A:E,3,FALSE)), VLOOKUP(A145,'M for Moray - Speyside oawut'!A:E,3,FALSE), VLOOKUP(A145,'M for Moray - Speyside oawut'!A:E,2,FALSE))</f>
        <v xml:space="preserve"> N/A</v>
      </c>
      <c r="BV145" t="str">
        <f>IF(ISNUMBER(VLOOKUP(A145,'M for Moray - Elgin oawut'!A:E,3,FALSE)), VLOOKUP(A145,'M for Moray - Elgin oawut'!A:E,3,FALSE), VLOOKUP(A145,'M for Moray - Elgin oawut'!A:E,2,FALSE))</f>
        <v xml:space="preserve"> N/A</v>
      </c>
      <c r="BW145">
        <f>IF(ISNUMBER(VLOOKUP(A145,'Banffshire Partnership oawut'!A:E,3,FALSE)), VLOOKUP(A145,'Banffshire Partnership oawut'!A:E,3,FALSE), VLOOKUP(A145,'Banffshire Partnership oawut'!A:E,2,FALSE))</f>
        <v>9.6</v>
      </c>
      <c r="BZ145">
        <f>IF(ISNUMBER(VLOOKUP(A145,'Huntly A2B service ot'!A:E,3,FALSE)), VLOOKUP(A145,'Huntly A2B service ot'!A:E,3,FALSE), VLOOKUP(A145,'Huntly A2B service ot'!A:E,2,FALSE))</f>
        <v>30</v>
      </c>
      <c r="CA145">
        <f>IF(ISNUMBER(VLOOKUP(A145,'M for Moray - Buckie ot'!A:E,3,FALSE)), VLOOKUP(A145,'M for Moray - Buckie ot'!A:E,3,FALSE), VLOOKUP(A145,'M for Moray - Buckie ot'!A:E,2,FALSE))</f>
        <v>30</v>
      </c>
      <c r="CB145">
        <f>IF(ISNUMBER(VLOOKUP(A145,'M for Moray - Forres ot'!A:E,3,FALSE)), VLOOKUP(A145,'M for Moray - Forres ot'!A:E,3,FALSE), VLOOKUP(A145,'M for Moray - Forres ot'!A:E,2,FALSE))</f>
        <v>30</v>
      </c>
      <c r="CC145">
        <f>IF(ISNUMBER(VLOOKUP(A145,'M for Moray - Keith ot'!A:E,3,FALSE)), VLOOKUP(A145,'M for Moray - Keith ot'!A:E,3,FALSE), VLOOKUP(A145,'M for Moray - Keith ot'!A:E,2,FALSE))</f>
        <v>30</v>
      </c>
      <c r="CD145">
        <f>IF(ISNUMBER(VLOOKUP(A145,'M for Moray - Speyside ot'!A:E,3,FALSE)), VLOOKUP(A145,'M for Moray - Speyside ot'!A:E,3,FALSE), VLOOKUP(A145,'M for Moray - Speyside ot'!A:E,2,FALSE))</f>
        <v>30</v>
      </c>
      <c r="CE145">
        <f>IF(ISNUMBER(VLOOKUP(A145,'M for Moray - Elgin ot'!A:E,3,FALSE)), VLOOKUP(A145,'M for Moray - Elgin ot'!A:E,3,FALSE), VLOOKUP(A145,'M for Moray - Elgin ot'!A:E,2,FALSE))</f>
        <v>30</v>
      </c>
      <c r="CF145">
        <f>IF(ISNUMBER(VLOOKUP(A145,'Banffshire Partnership ot'!A:E,3,FALSE)), VLOOKUP(A145,'Banffshire Partnership ot'!A:E,3,FALSE), VLOOKUP(A145,'Banffshire Partnership ot'!A:E,2,FALSE))</f>
        <v>0</v>
      </c>
    </row>
    <row r="146" spans="1:84">
      <c r="A146" t="s">
        <v>404</v>
      </c>
      <c r="B146" t="str">
        <f t="shared" si="106"/>
        <v>Banffshire Partnership</v>
      </c>
      <c r="C146">
        <f t="shared" si="79"/>
        <v>5.5</v>
      </c>
      <c r="D146">
        <f t="shared" si="80"/>
        <v>6</v>
      </c>
      <c r="E146">
        <f t="shared" si="81"/>
        <v>0</v>
      </c>
      <c r="F146">
        <f t="shared" si="82"/>
        <v>3.3</v>
      </c>
      <c r="G146" s="18">
        <f t="shared" si="83"/>
        <v>0</v>
      </c>
      <c r="H146">
        <f t="shared" si="90"/>
        <v>0</v>
      </c>
      <c r="I146">
        <v>16</v>
      </c>
      <c r="J146">
        <f t="shared" si="91"/>
        <v>31.2</v>
      </c>
      <c r="K146">
        <f t="shared" si="92"/>
        <v>11.5</v>
      </c>
      <c r="L146">
        <f t="shared" si="93"/>
        <v>1</v>
      </c>
      <c r="M146">
        <f t="shared" si="94"/>
        <v>1</v>
      </c>
      <c r="N146">
        <f t="shared" si="95"/>
        <v>19.7</v>
      </c>
      <c r="O146">
        <f t="shared" si="96"/>
        <v>19.7</v>
      </c>
      <c r="P146">
        <f t="shared" si="97"/>
        <v>6</v>
      </c>
      <c r="Q146">
        <f t="shared" si="98"/>
        <v>6</v>
      </c>
      <c r="S146">
        <f t="shared" si="99"/>
        <v>30.5</v>
      </c>
      <c r="T146">
        <f t="shared" si="100"/>
        <v>1007.1</v>
      </c>
      <c r="U146">
        <f t="shared" si="101"/>
        <v>77.099999999999994</v>
      </c>
      <c r="V146">
        <f t="shared" si="102"/>
        <v>26.6</v>
      </c>
      <c r="W146">
        <f t="shared" si="103"/>
        <v>51.1</v>
      </c>
      <c r="X146">
        <f t="shared" si="104"/>
        <v>47.1</v>
      </c>
      <c r="Y146">
        <f t="shared" si="105"/>
        <v>11.5</v>
      </c>
      <c r="AA146">
        <v>0</v>
      </c>
      <c r="AB146">
        <f t="shared" si="84"/>
        <v>7.1</v>
      </c>
      <c r="AC146">
        <f t="shared" si="85"/>
        <v>7.1</v>
      </c>
      <c r="AD146">
        <f t="shared" si="86"/>
        <v>7.1</v>
      </c>
      <c r="AE146">
        <f t="shared" si="87"/>
        <v>7.1</v>
      </c>
      <c r="AF146">
        <f t="shared" si="88"/>
        <v>7.1</v>
      </c>
      <c r="AG146">
        <f t="shared" si="89"/>
        <v>5.5</v>
      </c>
      <c r="AJ146">
        <f>IF(ISNUMBER(VLOOKUP(A146,'Huntly A2B service oaout'!A:E,5,FALSE)), VLOOKUP(A146,'Huntly A2B service oaout'!A:E,5,FALSE), VLOOKUP(A146,'Huntly A2B service oaout'!A:E,2,FALSE))</f>
        <v>26</v>
      </c>
      <c r="AK146" t="str">
        <f>IF(ISNUMBER(VLOOKUP(A146,'M for Moray - Buckie oaout'!A:E,5,FALSE)), VLOOKUP(A146,'M for Moray - Buckie oaout'!A:E,5,FALSE), VLOOKUP(A146,'M for Moray - Buckie oaout'!A:E,2,FALSE))</f>
        <v xml:space="preserve"> not possible</v>
      </c>
      <c r="AL146">
        <f>IF(ISNUMBER(VLOOKUP(A146,'M for Moray - Forres oaout'!A:E,5,FALSE)), VLOOKUP(A146,'M for Moray - Forres oaout'!A:E,5,FALSE), VLOOKUP(A146,'M for Moray - Forres oaout'!A:E,2,FALSE))</f>
        <v>65.5</v>
      </c>
      <c r="AM146">
        <f>IF(ISNUMBER(VLOOKUP(A146,'M for Moray - Keith oaout'!A:E,5,FALSE)), VLOOKUP(A146,'M for Moray - Keith oaout'!A:E,5,FALSE), VLOOKUP(A146,'M for Moray - Keith oaout'!A:E,2,FALSE))</f>
        <v>15</v>
      </c>
      <c r="AN146">
        <f>IF(ISNUMBER(VLOOKUP(A146,'M for Moray - Speyside oaout'!A:E,5,FALSE)), VLOOKUP(A146,'M for Moray - Speyside oaout'!A:E,5,FALSE), VLOOKUP(A146,'M for Moray - Speyside oaout'!A:E,2,FALSE))</f>
        <v>39.5</v>
      </c>
      <c r="AO146">
        <f>IF(ISNUMBER(VLOOKUP(A146,'M for Moray - Elgin oaout'!A:E,5,FALSE)), VLOOKUP(A146,'M for Moray - Elgin oaout'!A:E,5,FALSE), VLOOKUP(A146,'M for Moray - Elgin oaout'!A:E,2,FALSE))</f>
        <v>35.5</v>
      </c>
      <c r="AP146" t="str">
        <f>IF(ISNUMBER(VLOOKUP(A146,'Banffshire Partnership oaout'!A:E,5,FALSE)), VLOOKUP(A146,'Banffshire Partnership oaout'!A:E,5,FALSE), VLOOKUP(A146,'Banffshire Partnership oaout'!A:E,2,FALSE))</f>
        <v xml:space="preserve"> N/A</v>
      </c>
      <c r="AR146">
        <f>IF(ISNUMBER(VLOOKUP(A146,'Huntly A2B service oawut'!A:E,5,FALSE)), VLOOKUP(A146,'Huntly A2B service oawut'!A:E,5,FALSE), 1000)</f>
        <v>1000</v>
      </c>
      <c r="AS146">
        <f>IF(ISNUMBER(VLOOKUP(A146,'M for Moray - Buckie oawut'!A:E,5,FALSE)), VLOOKUP(A146,'M for Moray - Buckie oawut'!A:E,5,FALSE), 1000)</f>
        <v>1000</v>
      </c>
      <c r="AT146">
        <f>IF(ISNUMBER(VLOOKUP(A146,'M for Moray - Forres oawut'!A:E,5,FALSE)), VLOOKUP(A146,'M for Moray - Forres oawut'!A:E,5,FALSE), 1000)</f>
        <v>1000</v>
      </c>
      <c r="AU146">
        <f>IF(ISNUMBER(VLOOKUP(A146,'M for Moray - Keith oawut'!A:E,5,FALSE)), VLOOKUP(A146,'M for Moray - Keith oawut'!A:E,5,FALSE), 1000)</f>
        <v>1000</v>
      </c>
      <c r="AV146">
        <f>IF(ISNUMBER(VLOOKUP(A146,'M for Moray - Speyside oawut'!A:E,5,FALSE)), VLOOKUP(A146,'M for Moray - Speyside oawut'!A:E,5,FALSE), 1000)</f>
        <v>1000</v>
      </c>
      <c r="AW146">
        <f>IF(ISNUMBER(VLOOKUP(A146,'M for Moray - Elgin oawut'!A:E,5,FALSE)), VLOOKUP(A146,'M for Moray - Elgin oawut'!A:E,5,FALSE), 1000)</f>
        <v>1000</v>
      </c>
      <c r="AX146">
        <f>IF(ISNUMBER(VLOOKUP(A146,'Banffshire Partnership oawut'!A:E,5,FALSE)), VLOOKUP(A146,'Banffshire Partnership oawut'!A:E,5,FALSE), 1000)</f>
        <v>6</v>
      </c>
      <c r="AZ146">
        <f>IF(ISNUMBER(VLOOKUP(A146,'Huntly A2B service ot'!A:E,4,FALSE)), VLOOKUP(A146,'Huntly A2B service ot'!A:E,4,FALSE), 0)</f>
        <v>4.5</v>
      </c>
      <c r="BA146">
        <f>IF(ISNUMBER(VLOOKUP(A146,'M for Moray - Buckie ot'!A:E,4,FALSE)), VLOOKUP(A146,'M for Moray - Buckie ot'!A:E,4,FALSE), 0)</f>
        <v>0</v>
      </c>
      <c r="BB146">
        <f>IF(ISNUMBER(VLOOKUP(A146,'M for Moray - Forres ot'!A:E,4,FALSE)), VLOOKUP(A146,'M for Moray - Forres ot'!A:E,4,FALSE), 0)</f>
        <v>4.5</v>
      </c>
      <c r="BC146">
        <f>IF(ISNUMBER(VLOOKUP(A146,'M for Moray - Keith ot'!A:E,4,FALSE)), VLOOKUP(A146,'M for Moray - Keith ot'!A:E,4,FALSE), 0)</f>
        <v>4.5</v>
      </c>
      <c r="BD146">
        <f>IF(ISNUMBER(VLOOKUP(A146,'M for Moray - Speyside ot'!A:E,4,FALSE)), VLOOKUP(A146,'M for Moray - Speyside ot'!A:E,4,FALSE), 0)</f>
        <v>4.5</v>
      </c>
      <c r="BE146">
        <f>IF(ISNUMBER(VLOOKUP(A146,'M for Moray - Elgin ot'!A:E,4,FALSE)), VLOOKUP(A146,'M for Moray - Elgin ot'!A:E,4,FALSE), 0)</f>
        <v>4.5</v>
      </c>
      <c r="BF146">
        <f>IF(ISNUMBER(VLOOKUP(A146,'Banffshire Partnership ot'!A:E,4,FALSE)), VLOOKUP(A146,'Banffshire Partnership ot'!A:E,4,FALSE), 0)</f>
        <v>0</v>
      </c>
      <c r="BI146">
        <f>IF(ISNUMBER(VLOOKUP(A146,'Huntly A2B service oaout'!A:E,3,FALSE)), VLOOKUP(A146,'Huntly A2B service oaout'!A:E,3,FALSE), VLOOKUP(A146,'Huntly A2B service oaout'!A:E,2,FALSE))</f>
        <v>12.8</v>
      </c>
      <c r="BJ146" t="str">
        <f>IF(ISNUMBER(VLOOKUP(A146,'M for Moray - Buckie oaout'!A:E,3,FALSE)), VLOOKUP(A146,'M for Moray - Buckie oaout'!A:E,3,FALSE), VLOOKUP(A146,'M for Moray - Buckie oaout'!A:E,2,FALSE))</f>
        <v xml:space="preserve"> not possible</v>
      </c>
      <c r="BK146">
        <f>IF(ISNUMBER(VLOOKUP(A146,'M for Moray - Forres oaout'!A:E,3,FALSE)), VLOOKUP(A146,'M for Moray - Forres oaout'!A:E,3,FALSE), VLOOKUP(A146,'M for Moray - Forres oaout'!A:E,2,FALSE))</f>
        <v>33.799999999999997</v>
      </c>
      <c r="BL146">
        <f>IF(ISNUMBER(VLOOKUP(A146,'M for Moray - Keith oaout'!A:E,3,FALSE)), VLOOKUP(A146,'M for Moray - Keith oaout'!A:E,3,FALSE), VLOOKUP(A146,'M for Moray - Keith oaout'!A:E,2,FALSE))</f>
        <v>9.6999999999999993</v>
      </c>
      <c r="BM146">
        <f>IF(ISNUMBER(VLOOKUP(A146,'M for Moray - Speyside oaout'!A:E,3,FALSE)), VLOOKUP(A146,'M for Moray - Speyside oaout'!A:E,3,FALSE), VLOOKUP(A146,'M for Moray - Speyside oaout'!A:E,2,FALSE))</f>
        <v>22.8</v>
      </c>
      <c r="BN146">
        <f>IF(ISNUMBER(VLOOKUP(A146,'M for Moray - Elgin oaout'!A:E,3,FALSE)), VLOOKUP(A146,'M for Moray - Elgin oaout'!A:E,3,FALSE), VLOOKUP(A146,'M for Moray - Elgin oaout'!A:E,2,FALSE))</f>
        <v>22.3</v>
      </c>
      <c r="BO146" t="str">
        <f>IF(ISNUMBER(VLOOKUP(A146,'Banffshire Partnership oaout'!A:E,3,FALSE)), VLOOKUP(A146,'Banffshire Partnership oaout'!A:E,3,FALSE), VLOOKUP(A146,'Banffshire Partnership oaout'!A:E,2,FALSE))</f>
        <v xml:space="preserve"> N/A</v>
      </c>
      <c r="BQ146" t="str">
        <f>IF(ISNUMBER(VLOOKUP(A146,'Huntly A2B service oawut'!A:E,3,FALSE)), VLOOKUP(A146,'Huntly A2B service oawut'!A:E,3,FALSE), VLOOKUP(A146,'Huntly A2B service oawut'!A:E,2,FALSE))</f>
        <v xml:space="preserve"> N/A</v>
      </c>
      <c r="BR146" t="str">
        <f>IF(ISNUMBER(VLOOKUP(A146,'M for Moray - Buckie oawut'!A:E,3,FALSE)), VLOOKUP(A146,'M for Moray - Buckie oawut'!A:E,3,FALSE), VLOOKUP(A146,'M for Moray - Buckie oawut'!A:E,2,FALSE))</f>
        <v xml:space="preserve"> N/A</v>
      </c>
      <c r="BS146" t="str">
        <f>IF(ISNUMBER(VLOOKUP(A146,'M for Moray - Forres oawut'!A:E,3,FALSE)), VLOOKUP(A146,'M for Moray - Forres oawut'!A:E,3,FALSE), VLOOKUP(A146,'M for Moray - Forres oawut'!A:E,2,FALSE))</f>
        <v xml:space="preserve"> N/A</v>
      </c>
      <c r="BT146" t="str">
        <f>IF(ISNUMBER(VLOOKUP(A146,'M for Moray - Keith oawut'!A:E,3,FALSE)), VLOOKUP(A146,'M for Moray - Keith oawut'!A:E,3,FALSE), VLOOKUP(A146,'M for Moray - Keith oawut'!A:E,2,FALSE))</f>
        <v xml:space="preserve"> N/A</v>
      </c>
      <c r="BU146" t="str">
        <f>IF(ISNUMBER(VLOOKUP(A146,'M for Moray - Speyside oawut'!A:E,3,FALSE)), VLOOKUP(A146,'M for Moray - Speyside oawut'!A:E,3,FALSE), VLOOKUP(A146,'M for Moray - Speyside oawut'!A:E,2,FALSE))</f>
        <v xml:space="preserve"> N/A</v>
      </c>
      <c r="BV146" t="str">
        <f>IF(ISNUMBER(VLOOKUP(A146,'M for Moray - Elgin oawut'!A:E,3,FALSE)), VLOOKUP(A146,'M for Moray - Elgin oawut'!A:E,3,FALSE), VLOOKUP(A146,'M for Moray - Elgin oawut'!A:E,2,FALSE))</f>
        <v xml:space="preserve"> N/A</v>
      </c>
      <c r="BW146">
        <f>IF(ISNUMBER(VLOOKUP(A146,'Banffshire Partnership oawut'!A:E,3,FALSE)), VLOOKUP(A146,'Banffshire Partnership oawut'!A:E,3,FALSE), VLOOKUP(A146,'Banffshire Partnership oawut'!A:E,2,FALSE))</f>
        <v>3.3</v>
      </c>
      <c r="BZ146">
        <f>IF(ISNUMBER(VLOOKUP(A146,'Huntly A2B service ot'!A:E,3,FALSE)), VLOOKUP(A146,'Huntly A2B service ot'!A:E,3,FALSE), VLOOKUP(A146,'Huntly A2B service ot'!A:E,2,FALSE))</f>
        <v>30</v>
      </c>
      <c r="CA146" t="str">
        <f>IF(ISNUMBER(VLOOKUP(A146,'M for Moray - Buckie ot'!A:E,3,FALSE)), VLOOKUP(A146,'M for Moray - Buckie ot'!A:E,3,FALSE), VLOOKUP(A146,'M for Moray - Buckie ot'!A:E,2,FALSE))</f>
        <v xml:space="preserve"> not possible</v>
      </c>
      <c r="CB146">
        <f>IF(ISNUMBER(VLOOKUP(A146,'M for Moray - Forres ot'!A:E,3,FALSE)), VLOOKUP(A146,'M for Moray - Forres ot'!A:E,3,FALSE), VLOOKUP(A146,'M for Moray - Forres ot'!A:E,2,FALSE))</f>
        <v>30</v>
      </c>
      <c r="CC146">
        <f>IF(ISNUMBER(VLOOKUP(A146,'M for Moray - Keith ot'!A:E,3,FALSE)), VLOOKUP(A146,'M for Moray - Keith ot'!A:E,3,FALSE), VLOOKUP(A146,'M for Moray - Keith ot'!A:E,2,FALSE))</f>
        <v>30</v>
      </c>
      <c r="CD146">
        <f>IF(ISNUMBER(VLOOKUP(A146,'M for Moray - Speyside ot'!A:E,3,FALSE)), VLOOKUP(A146,'M for Moray - Speyside ot'!A:E,3,FALSE), VLOOKUP(A146,'M for Moray - Speyside ot'!A:E,2,FALSE))</f>
        <v>30</v>
      </c>
      <c r="CE146">
        <f>IF(ISNUMBER(VLOOKUP(A146,'M for Moray - Elgin ot'!A:E,3,FALSE)), VLOOKUP(A146,'M for Moray - Elgin ot'!A:E,3,FALSE), VLOOKUP(A146,'M for Moray - Elgin ot'!A:E,2,FALSE))</f>
        <v>30</v>
      </c>
      <c r="CF146">
        <f>IF(ISNUMBER(VLOOKUP(A146,'Banffshire Partnership ot'!A:E,3,FALSE)), VLOOKUP(A146,'Banffshire Partnership ot'!A:E,3,FALSE), VLOOKUP(A146,'Banffshire Partnership ot'!A:E,2,FALSE))</f>
        <v>0</v>
      </c>
    </row>
    <row r="147" spans="1:84">
      <c r="A147" t="s">
        <v>405</v>
      </c>
      <c r="B147" t="str">
        <f t="shared" si="106"/>
        <v>Banffshire Partnership</v>
      </c>
      <c r="C147">
        <f t="shared" si="79"/>
        <v>5.5</v>
      </c>
      <c r="D147">
        <f t="shared" si="80"/>
        <v>6</v>
      </c>
      <c r="E147">
        <f t="shared" si="81"/>
        <v>0</v>
      </c>
      <c r="F147">
        <f t="shared" si="82"/>
        <v>3.3</v>
      </c>
      <c r="G147" s="18">
        <f t="shared" si="83"/>
        <v>0</v>
      </c>
      <c r="H147">
        <f t="shared" si="90"/>
        <v>0</v>
      </c>
      <c r="I147">
        <v>16</v>
      </c>
      <c r="J147">
        <f t="shared" si="91"/>
        <v>31.2</v>
      </c>
      <c r="K147">
        <f t="shared" si="92"/>
        <v>11.5</v>
      </c>
      <c r="L147">
        <f t="shared" si="93"/>
        <v>1</v>
      </c>
      <c r="M147">
        <f t="shared" si="94"/>
        <v>1</v>
      </c>
      <c r="N147">
        <f t="shared" si="95"/>
        <v>19.7</v>
      </c>
      <c r="O147">
        <f t="shared" si="96"/>
        <v>19.7</v>
      </c>
      <c r="P147">
        <f t="shared" si="97"/>
        <v>6</v>
      </c>
      <c r="Q147">
        <f t="shared" si="98"/>
        <v>6</v>
      </c>
      <c r="S147">
        <f t="shared" si="99"/>
        <v>30.5</v>
      </c>
      <c r="T147">
        <f t="shared" si="100"/>
        <v>22.6</v>
      </c>
      <c r="U147">
        <f t="shared" si="101"/>
        <v>77.099999999999994</v>
      </c>
      <c r="V147">
        <f t="shared" si="102"/>
        <v>26.6</v>
      </c>
      <c r="W147">
        <f t="shared" si="103"/>
        <v>51.1</v>
      </c>
      <c r="X147">
        <f t="shared" si="104"/>
        <v>47.1</v>
      </c>
      <c r="Y147">
        <f t="shared" si="105"/>
        <v>11.5</v>
      </c>
      <c r="AA147">
        <v>0</v>
      </c>
      <c r="AB147">
        <f t="shared" si="84"/>
        <v>7.1</v>
      </c>
      <c r="AC147">
        <f t="shared" si="85"/>
        <v>7.1</v>
      </c>
      <c r="AD147">
        <f t="shared" si="86"/>
        <v>7.1</v>
      </c>
      <c r="AE147">
        <f t="shared" si="87"/>
        <v>7.1</v>
      </c>
      <c r="AF147">
        <f t="shared" si="88"/>
        <v>7.1</v>
      </c>
      <c r="AG147">
        <f t="shared" si="89"/>
        <v>5.5</v>
      </c>
      <c r="AJ147">
        <f>IF(ISNUMBER(VLOOKUP(A147,'Huntly A2B service oaout'!A:E,5,FALSE)), VLOOKUP(A147,'Huntly A2B service oaout'!A:E,5,FALSE), VLOOKUP(A147,'Huntly A2B service oaout'!A:E,2,FALSE))</f>
        <v>26</v>
      </c>
      <c r="AK147">
        <f>IF(ISNUMBER(VLOOKUP(A147,'M for Moray - Buckie oaout'!A:E,5,FALSE)), VLOOKUP(A147,'M for Moray - Buckie oaout'!A:E,5,FALSE), VLOOKUP(A147,'M for Moray - Buckie oaout'!A:E,2,FALSE))</f>
        <v>11</v>
      </c>
      <c r="AL147">
        <f>IF(ISNUMBER(VLOOKUP(A147,'M for Moray - Forres oaout'!A:E,5,FALSE)), VLOOKUP(A147,'M for Moray - Forres oaout'!A:E,5,FALSE), VLOOKUP(A147,'M for Moray - Forres oaout'!A:E,2,FALSE))</f>
        <v>65.5</v>
      </c>
      <c r="AM147">
        <f>IF(ISNUMBER(VLOOKUP(A147,'M for Moray - Keith oaout'!A:E,5,FALSE)), VLOOKUP(A147,'M for Moray - Keith oaout'!A:E,5,FALSE), VLOOKUP(A147,'M for Moray - Keith oaout'!A:E,2,FALSE))</f>
        <v>15</v>
      </c>
      <c r="AN147">
        <f>IF(ISNUMBER(VLOOKUP(A147,'M for Moray - Speyside oaout'!A:E,5,FALSE)), VLOOKUP(A147,'M for Moray - Speyside oaout'!A:E,5,FALSE), VLOOKUP(A147,'M for Moray - Speyside oaout'!A:E,2,FALSE))</f>
        <v>39.5</v>
      </c>
      <c r="AO147">
        <f>IF(ISNUMBER(VLOOKUP(A147,'M for Moray - Elgin oaout'!A:E,5,FALSE)), VLOOKUP(A147,'M for Moray - Elgin oaout'!A:E,5,FALSE), VLOOKUP(A147,'M for Moray - Elgin oaout'!A:E,2,FALSE))</f>
        <v>35.5</v>
      </c>
      <c r="AP147" t="str">
        <f>IF(ISNUMBER(VLOOKUP(A147,'Banffshire Partnership oaout'!A:E,5,FALSE)), VLOOKUP(A147,'Banffshire Partnership oaout'!A:E,5,FALSE), VLOOKUP(A147,'Banffshire Partnership oaout'!A:E,2,FALSE))</f>
        <v xml:space="preserve"> N/A</v>
      </c>
      <c r="AR147">
        <f>IF(ISNUMBER(VLOOKUP(A147,'Huntly A2B service oawut'!A:E,5,FALSE)), VLOOKUP(A147,'Huntly A2B service oawut'!A:E,5,FALSE), 1000)</f>
        <v>1000</v>
      </c>
      <c r="AS147">
        <f>IF(ISNUMBER(VLOOKUP(A147,'M for Moray - Buckie oawut'!A:E,5,FALSE)), VLOOKUP(A147,'M for Moray - Buckie oawut'!A:E,5,FALSE), 1000)</f>
        <v>1000</v>
      </c>
      <c r="AT147">
        <f>IF(ISNUMBER(VLOOKUP(A147,'M for Moray - Forres oawut'!A:E,5,FALSE)), VLOOKUP(A147,'M for Moray - Forres oawut'!A:E,5,FALSE), 1000)</f>
        <v>1000</v>
      </c>
      <c r="AU147">
        <f>IF(ISNUMBER(VLOOKUP(A147,'M for Moray - Keith oawut'!A:E,5,FALSE)), VLOOKUP(A147,'M for Moray - Keith oawut'!A:E,5,FALSE), 1000)</f>
        <v>1000</v>
      </c>
      <c r="AV147">
        <f>IF(ISNUMBER(VLOOKUP(A147,'M for Moray - Speyside oawut'!A:E,5,FALSE)), VLOOKUP(A147,'M for Moray - Speyside oawut'!A:E,5,FALSE), 1000)</f>
        <v>1000</v>
      </c>
      <c r="AW147">
        <f>IF(ISNUMBER(VLOOKUP(A147,'M for Moray - Elgin oawut'!A:E,5,FALSE)), VLOOKUP(A147,'M for Moray - Elgin oawut'!A:E,5,FALSE), 1000)</f>
        <v>1000</v>
      </c>
      <c r="AX147">
        <f>IF(ISNUMBER(VLOOKUP(A147,'Banffshire Partnership oawut'!A:E,5,FALSE)), VLOOKUP(A147,'Banffshire Partnership oawut'!A:E,5,FALSE), 1000)</f>
        <v>6</v>
      </c>
      <c r="AZ147">
        <f>IF(ISNUMBER(VLOOKUP(A147,'Huntly A2B service ot'!A:E,4,FALSE)), VLOOKUP(A147,'Huntly A2B service ot'!A:E,4,FALSE), 0)</f>
        <v>4.5</v>
      </c>
      <c r="BA147">
        <f>IF(ISNUMBER(VLOOKUP(A147,'M for Moray - Buckie ot'!A:E,4,FALSE)), VLOOKUP(A147,'M for Moray - Buckie ot'!A:E,4,FALSE), 0)</f>
        <v>4.5</v>
      </c>
      <c r="BB147">
        <f>IF(ISNUMBER(VLOOKUP(A147,'M for Moray - Forres ot'!A:E,4,FALSE)), VLOOKUP(A147,'M for Moray - Forres ot'!A:E,4,FALSE), 0)</f>
        <v>4.5</v>
      </c>
      <c r="BC147">
        <f>IF(ISNUMBER(VLOOKUP(A147,'M for Moray - Keith ot'!A:E,4,FALSE)), VLOOKUP(A147,'M for Moray - Keith ot'!A:E,4,FALSE), 0)</f>
        <v>4.5</v>
      </c>
      <c r="BD147">
        <f>IF(ISNUMBER(VLOOKUP(A147,'M for Moray - Speyside ot'!A:E,4,FALSE)), VLOOKUP(A147,'M for Moray - Speyside ot'!A:E,4,FALSE), 0)</f>
        <v>4.5</v>
      </c>
      <c r="BE147">
        <f>IF(ISNUMBER(VLOOKUP(A147,'M for Moray - Elgin ot'!A:E,4,FALSE)), VLOOKUP(A147,'M for Moray - Elgin ot'!A:E,4,FALSE), 0)</f>
        <v>4.5</v>
      </c>
      <c r="BF147">
        <f>IF(ISNUMBER(VLOOKUP(A147,'Banffshire Partnership ot'!A:E,4,FALSE)), VLOOKUP(A147,'Banffshire Partnership ot'!A:E,4,FALSE), 0)</f>
        <v>0</v>
      </c>
      <c r="BI147">
        <f>IF(ISNUMBER(VLOOKUP(A147,'Huntly A2B service oaout'!A:E,3,FALSE)), VLOOKUP(A147,'Huntly A2B service oaout'!A:E,3,FALSE), VLOOKUP(A147,'Huntly A2B service oaout'!A:E,2,FALSE))</f>
        <v>12.8</v>
      </c>
      <c r="BJ147">
        <f>IF(ISNUMBER(VLOOKUP(A147,'M for Moray - Buckie oaout'!A:E,3,FALSE)), VLOOKUP(A147,'M for Moray - Buckie oaout'!A:E,3,FALSE), VLOOKUP(A147,'M for Moray - Buckie oaout'!A:E,2,FALSE))</f>
        <v>10.1</v>
      </c>
      <c r="BK147">
        <f>IF(ISNUMBER(VLOOKUP(A147,'M for Moray - Forres oaout'!A:E,3,FALSE)), VLOOKUP(A147,'M for Moray - Forres oaout'!A:E,3,FALSE), VLOOKUP(A147,'M for Moray - Forres oaout'!A:E,2,FALSE))</f>
        <v>33.799999999999997</v>
      </c>
      <c r="BL147">
        <f>IF(ISNUMBER(VLOOKUP(A147,'M for Moray - Keith oaout'!A:E,3,FALSE)), VLOOKUP(A147,'M for Moray - Keith oaout'!A:E,3,FALSE), VLOOKUP(A147,'M for Moray - Keith oaout'!A:E,2,FALSE))</f>
        <v>9.6999999999999993</v>
      </c>
      <c r="BM147">
        <f>IF(ISNUMBER(VLOOKUP(A147,'M for Moray - Speyside oaout'!A:E,3,FALSE)), VLOOKUP(A147,'M for Moray - Speyside oaout'!A:E,3,FALSE), VLOOKUP(A147,'M for Moray - Speyside oaout'!A:E,2,FALSE))</f>
        <v>22.8</v>
      </c>
      <c r="BN147">
        <f>IF(ISNUMBER(VLOOKUP(A147,'M for Moray - Elgin oaout'!A:E,3,FALSE)), VLOOKUP(A147,'M for Moray - Elgin oaout'!A:E,3,FALSE), VLOOKUP(A147,'M for Moray - Elgin oaout'!A:E,2,FALSE))</f>
        <v>22.3</v>
      </c>
      <c r="BO147" t="str">
        <f>IF(ISNUMBER(VLOOKUP(A147,'Banffshire Partnership oaout'!A:E,3,FALSE)), VLOOKUP(A147,'Banffshire Partnership oaout'!A:E,3,FALSE), VLOOKUP(A147,'Banffshire Partnership oaout'!A:E,2,FALSE))</f>
        <v xml:space="preserve"> N/A</v>
      </c>
      <c r="BQ147" t="str">
        <f>IF(ISNUMBER(VLOOKUP(A147,'Huntly A2B service oawut'!A:E,3,FALSE)), VLOOKUP(A147,'Huntly A2B service oawut'!A:E,3,FALSE), VLOOKUP(A147,'Huntly A2B service oawut'!A:E,2,FALSE))</f>
        <v xml:space="preserve"> N/A</v>
      </c>
      <c r="BR147" t="str">
        <f>IF(ISNUMBER(VLOOKUP(A147,'M for Moray - Buckie oawut'!A:E,3,FALSE)), VLOOKUP(A147,'M for Moray - Buckie oawut'!A:E,3,FALSE), VLOOKUP(A147,'M for Moray - Buckie oawut'!A:E,2,FALSE))</f>
        <v xml:space="preserve"> N/A</v>
      </c>
      <c r="BS147" t="str">
        <f>IF(ISNUMBER(VLOOKUP(A147,'M for Moray - Forres oawut'!A:E,3,FALSE)), VLOOKUP(A147,'M for Moray - Forres oawut'!A:E,3,FALSE), VLOOKUP(A147,'M for Moray - Forres oawut'!A:E,2,FALSE))</f>
        <v xml:space="preserve"> N/A</v>
      </c>
      <c r="BT147" t="str">
        <f>IF(ISNUMBER(VLOOKUP(A147,'M for Moray - Keith oawut'!A:E,3,FALSE)), VLOOKUP(A147,'M for Moray - Keith oawut'!A:E,3,FALSE), VLOOKUP(A147,'M for Moray - Keith oawut'!A:E,2,FALSE))</f>
        <v xml:space="preserve"> N/A</v>
      </c>
      <c r="BU147" t="str">
        <f>IF(ISNUMBER(VLOOKUP(A147,'M for Moray - Speyside oawut'!A:E,3,FALSE)), VLOOKUP(A147,'M for Moray - Speyside oawut'!A:E,3,FALSE), VLOOKUP(A147,'M for Moray - Speyside oawut'!A:E,2,FALSE))</f>
        <v xml:space="preserve"> N/A</v>
      </c>
      <c r="BV147" t="str">
        <f>IF(ISNUMBER(VLOOKUP(A147,'M for Moray - Elgin oawut'!A:E,3,FALSE)), VLOOKUP(A147,'M for Moray - Elgin oawut'!A:E,3,FALSE), VLOOKUP(A147,'M for Moray - Elgin oawut'!A:E,2,FALSE))</f>
        <v xml:space="preserve"> N/A</v>
      </c>
      <c r="BW147">
        <f>IF(ISNUMBER(VLOOKUP(A147,'Banffshire Partnership oawut'!A:E,3,FALSE)), VLOOKUP(A147,'Banffshire Partnership oawut'!A:E,3,FALSE), VLOOKUP(A147,'Banffshire Partnership oawut'!A:E,2,FALSE))</f>
        <v>3.3</v>
      </c>
      <c r="BZ147">
        <f>IF(ISNUMBER(VLOOKUP(A147,'Huntly A2B service ot'!A:E,3,FALSE)), VLOOKUP(A147,'Huntly A2B service ot'!A:E,3,FALSE), VLOOKUP(A147,'Huntly A2B service ot'!A:E,2,FALSE))</f>
        <v>30</v>
      </c>
      <c r="CA147">
        <f>IF(ISNUMBER(VLOOKUP(A147,'M for Moray - Buckie ot'!A:E,3,FALSE)), VLOOKUP(A147,'M for Moray - Buckie ot'!A:E,3,FALSE), VLOOKUP(A147,'M for Moray - Buckie ot'!A:E,2,FALSE))</f>
        <v>30</v>
      </c>
      <c r="CB147">
        <f>IF(ISNUMBER(VLOOKUP(A147,'M for Moray - Forres ot'!A:E,3,FALSE)), VLOOKUP(A147,'M for Moray - Forres ot'!A:E,3,FALSE), VLOOKUP(A147,'M for Moray - Forres ot'!A:E,2,FALSE))</f>
        <v>30</v>
      </c>
      <c r="CC147">
        <f>IF(ISNUMBER(VLOOKUP(A147,'M for Moray - Keith ot'!A:E,3,FALSE)), VLOOKUP(A147,'M for Moray - Keith ot'!A:E,3,FALSE), VLOOKUP(A147,'M for Moray - Keith ot'!A:E,2,FALSE))</f>
        <v>30</v>
      </c>
      <c r="CD147">
        <f>IF(ISNUMBER(VLOOKUP(A147,'M for Moray - Speyside ot'!A:E,3,FALSE)), VLOOKUP(A147,'M for Moray - Speyside ot'!A:E,3,FALSE), VLOOKUP(A147,'M for Moray - Speyside ot'!A:E,2,FALSE))</f>
        <v>30</v>
      </c>
      <c r="CE147">
        <f>IF(ISNUMBER(VLOOKUP(A147,'M for Moray - Elgin ot'!A:E,3,FALSE)), VLOOKUP(A147,'M for Moray - Elgin ot'!A:E,3,FALSE), VLOOKUP(A147,'M for Moray - Elgin ot'!A:E,2,FALSE))</f>
        <v>30</v>
      </c>
      <c r="CF147">
        <f>IF(ISNUMBER(VLOOKUP(A147,'Banffshire Partnership ot'!A:E,3,FALSE)), VLOOKUP(A147,'Banffshire Partnership ot'!A:E,3,FALSE), VLOOKUP(A147,'Banffshire Partnership ot'!A:E,2,FALSE))</f>
        <v>0</v>
      </c>
    </row>
    <row r="148" spans="1:84">
      <c r="A148" t="s">
        <v>406</v>
      </c>
      <c r="B148" t="str">
        <f>INDEX(S$1:Y$1,MATCH(MIN(S148:Y148),S148:Y148,0))</f>
        <v>M for Moray - Elgin service</v>
      </c>
      <c r="C148">
        <f t="shared" si="79"/>
        <v>7.1</v>
      </c>
      <c r="D148">
        <f t="shared" si="80"/>
        <v>8</v>
      </c>
      <c r="E148">
        <f t="shared" si="81"/>
        <v>4.5</v>
      </c>
      <c r="F148">
        <f t="shared" si="82"/>
        <v>7.1</v>
      </c>
      <c r="G148" s="18">
        <f t="shared" si="83"/>
        <v>0.5</v>
      </c>
      <c r="H148">
        <f>IF(G148&gt;0,F148/G148,0)</f>
        <v>14.2</v>
      </c>
      <c r="I148">
        <v>17.8</v>
      </c>
      <c r="J148">
        <f t="shared" si="91"/>
        <v>34.44</v>
      </c>
      <c r="K148">
        <f>MIN(S148:Y148)</f>
        <v>19.600000000000001</v>
      </c>
      <c r="L148">
        <f t="shared" si="93"/>
        <v>1</v>
      </c>
      <c r="M148">
        <f t="shared" si="94"/>
        <v>1</v>
      </c>
      <c r="N148">
        <f>IF(L148=1,J148-K148,0)</f>
        <v>14.839999999999996</v>
      </c>
      <c r="O148">
        <f t="shared" si="96"/>
        <v>14.839999999999996</v>
      </c>
      <c r="P148">
        <f t="shared" si="97"/>
        <v>12.5</v>
      </c>
      <c r="Q148">
        <f t="shared" si="98"/>
        <v>12.5</v>
      </c>
      <c r="S148">
        <f t="shared" si="99"/>
        <v>23.5</v>
      </c>
      <c r="T148">
        <f t="shared" si="100"/>
        <v>1007.1</v>
      </c>
      <c r="U148">
        <f t="shared" si="101"/>
        <v>35.6</v>
      </c>
      <c r="V148">
        <f t="shared" si="102"/>
        <v>21.6</v>
      </c>
      <c r="W148">
        <f t="shared" si="103"/>
        <v>23.6</v>
      </c>
      <c r="X148">
        <f t="shared" si="104"/>
        <v>19.600000000000001</v>
      </c>
      <c r="Y148">
        <f t="shared" si="105"/>
        <v>47.25</v>
      </c>
      <c r="AA148">
        <v>0</v>
      </c>
      <c r="AB148">
        <f t="shared" si="84"/>
        <v>7.1</v>
      </c>
      <c r="AC148">
        <f t="shared" si="85"/>
        <v>7.1</v>
      </c>
      <c r="AD148">
        <f t="shared" si="86"/>
        <v>7.1</v>
      </c>
      <c r="AE148">
        <f t="shared" si="87"/>
        <v>7.1</v>
      </c>
      <c r="AF148">
        <f t="shared" si="88"/>
        <v>7.1</v>
      </c>
      <c r="AG148">
        <f t="shared" si="89"/>
        <v>5.5</v>
      </c>
      <c r="AJ148">
        <f>IF(ISNUMBER(VLOOKUP(A148,'Huntly A2B service oaout'!A:E,5,FALSE)), VLOOKUP(A148,'Huntly A2B service oaout'!A:E,5,FALSE), VLOOKUP(A148,'Huntly A2B service oaout'!A:E,2,FALSE))</f>
        <v>19</v>
      </c>
      <c r="AK148" t="str">
        <f>IF(ISNUMBER(VLOOKUP(A148,'M for Moray - Buckie oaout'!A:E,5,FALSE)), VLOOKUP(A148,'M for Moray - Buckie oaout'!A:E,5,FALSE), VLOOKUP(A148,'M for Moray - Buckie oaout'!A:E,2,FALSE))</f>
        <v xml:space="preserve"> not possible</v>
      </c>
      <c r="AL148">
        <f>IF(ISNUMBER(VLOOKUP(A148,'M for Moray - Forres oaout'!A:E,5,FALSE)), VLOOKUP(A148,'M for Moray - Forres oaout'!A:E,5,FALSE), VLOOKUP(A148,'M for Moray - Forres oaout'!A:E,2,FALSE))</f>
        <v>24</v>
      </c>
      <c r="AM148">
        <f>IF(ISNUMBER(VLOOKUP(A148,'M for Moray - Keith oaout'!A:E,5,FALSE)), VLOOKUP(A148,'M for Moray - Keith oaout'!A:E,5,FALSE), VLOOKUP(A148,'M for Moray - Keith oaout'!A:E,2,FALSE))</f>
        <v>10</v>
      </c>
      <c r="AN148">
        <f>IF(ISNUMBER(VLOOKUP(A148,'M for Moray - Speyside oaout'!A:E,5,FALSE)), VLOOKUP(A148,'M for Moray - Speyside oaout'!A:E,5,FALSE), VLOOKUP(A148,'M for Moray - Speyside oaout'!A:E,2,FALSE))</f>
        <v>12</v>
      </c>
      <c r="AO148">
        <f>IF(ISNUMBER(VLOOKUP(A148,'M for Moray - Elgin oaout'!A:E,5,FALSE)), VLOOKUP(A148,'M for Moray - Elgin oaout'!A:E,5,FALSE), VLOOKUP(A148,'M for Moray - Elgin oaout'!A:E,2,FALSE))</f>
        <v>8</v>
      </c>
      <c r="AP148" t="str">
        <f>IF(ISNUMBER(VLOOKUP(A148,'Banffshire Partnership oaout'!A:E,5,FALSE)), VLOOKUP(A148,'Banffshire Partnership oaout'!A:E,5,FALSE), VLOOKUP(A148,'Banffshire Partnership oaout'!A:E,2,FALSE))</f>
        <v xml:space="preserve"> N/A</v>
      </c>
      <c r="AR148">
        <f>IF(ISNUMBER(VLOOKUP(A148,'Huntly A2B service oawut'!A:E,5,FALSE)), VLOOKUP(A148,'Huntly A2B service oawut'!A:E,5,FALSE), 1000)</f>
        <v>1000</v>
      </c>
      <c r="AS148">
        <f>IF(ISNUMBER(VLOOKUP(A148,'M for Moray - Buckie oawut'!A:E,5,FALSE)), VLOOKUP(A148,'M for Moray - Buckie oawut'!A:E,5,FALSE), 1000)</f>
        <v>1000</v>
      </c>
      <c r="AT148">
        <f>IF(ISNUMBER(VLOOKUP(A148,'M for Moray - Forres oawut'!A:E,5,FALSE)), VLOOKUP(A148,'M for Moray - Forres oawut'!A:E,5,FALSE), 1000)</f>
        <v>1000</v>
      </c>
      <c r="AU148">
        <f>IF(ISNUMBER(VLOOKUP(A148,'M for Moray - Keith oawut'!A:E,5,FALSE)), VLOOKUP(A148,'M for Moray - Keith oawut'!A:E,5,FALSE), 1000)</f>
        <v>1000</v>
      </c>
      <c r="AV148">
        <f>IF(ISNUMBER(VLOOKUP(A148,'M for Moray - Speyside oawut'!A:E,5,FALSE)), VLOOKUP(A148,'M for Moray - Speyside oawut'!A:E,5,FALSE), 1000)</f>
        <v>1000</v>
      </c>
      <c r="AW148">
        <f>IF(ISNUMBER(VLOOKUP(A148,'M for Moray - Elgin oawut'!A:E,5,FALSE)), VLOOKUP(A148,'M for Moray - Elgin oawut'!A:E,5,FALSE), 1000)</f>
        <v>1000</v>
      </c>
      <c r="AX148">
        <f>IF(ISNUMBER(VLOOKUP(A148,'Banffshire Partnership oawut'!A:E,5,FALSE)), VLOOKUP(A148,'Banffshire Partnership oawut'!A:E,5,FALSE), 1000)</f>
        <v>41.75</v>
      </c>
      <c r="AZ148">
        <f>IF(ISNUMBER(VLOOKUP(A148,'Huntly A2B service ot'!A:E,4,FALSE)), VLOOKUP(A148,'Huntly A2B service ot'!A:E,4,FALSE), 0)</f>
        <v>4.5</v>
      </c>
      <c r="BA148">
        <f>IF(ISNUMBER(VLOOKUP(A148,'M for Moray - Buckie ot'!A:E,4,FALSE)), VLOOKUP(A148,'M for Moray - Buckie ot'!A:E,4,FALSE), 0)</f>
        <v>0</v>
      </c>
      <c r="BB148">
        <f>IF(ISNUMBER(VLOOKUP(A148,'M for Moray - Forres ot'!A:E,4,FALSE)), VLOOKUP(A148,'M for Moray - Forres ot'!A:E,4,FALSE), 0)</f>
        <v>4.5</v>
      </c>
      <c r="BC148">
        <f>IF(ISNUMBER(VLOOKUP(A148,'M for Moray - Keith ot'!A:E,4,FALSE)), VLOOKUP(A148,'M for Moray - Keith ot'!A:E,4,FALSE), 0)</f>
        <v>4.5</v>
      </c>
      <c r="BD148">
        <f>IF(ISNUMBER(VLOOKUP(A148,'M for Moray - Speyside ot'!A:E,4,FALSE)), VLOOKUP(A148,'M for Moray - Speyside ot'!A:E,4,FALSE), 0)</f>
        <v>4.5</v>
      </c>
      <c r="BE148">
        <f>IF(ISNUMBER(VLOOKUP(A148,'M for Moray - Elgin ot'!A:E,4,FALSE)), VLOOKUP(A148,'M for Moray - Elgin ot'!A:E,4,FALSE), 0)</f>
        <v>4.5</v>
      </c>
      <c r="BF148">
        <f>IF(ISNUMBER(VLOOKUP(A148,'Banffshire Partnership ot'!A:E,4,FALSE)), VLOOKUP(A148,'Banffshire Partnership ot'!A:E,4,FALSE), 0)</f>
        <v>0</v>
      </c>
      <c r="BI148">
        <f>IF(ISNUMBER(VLOOKUP(A148,'Huntly A2B service oaout'!A:E,3,FALSE)), VLOOKUP(A148,'Huntly A2B service oaout'!A:E,3,FALSE), VLOOKUP(A148,'Huntly A2B service oaout'!A:E,2,FALSE))</f>
        <v>15.5</v>
      </c>
      <c r="BJ148" t="str">
        <f>IF(ISNUMBER(VLOOKUP(A148,'M for Moray - Buckie oaout'!A:E,3,FALSE)), VLOOKUP(A148,'M for Moray - Buckie oaout'!A:E,3,FALSE), VLOOKUP(A148,'M for Moray - Buckie oaout'!A:E,2,FALSE))</f>
        <v xml:space="preserve"> not possible</v>
      </c>
      <c r="BK148">
        <f>IF(ISNUMBER(VLOOKUP(A148,'M for Moray - Forres oaout'!A:E,3,FALSE)), VLOOKUP(A148,'M for Moray - Forres oaout'!A:E,3,FALSE), VLOOKUP(A148,'M for Moray - Forres oaout'!A:E,2,FALSE))</f>
        <v>18.2</v>
      </c>
      <c r="BL148">
        <f>IF(ISNUMBER(VLOOKUP(A148,'M for Moray - Keith oaout'!A:E,3,FALSE)), VLOOKUP(A148,'M for Moray - Keith oaout'!A:E,3,FALSE), VLOOKUP(A148,'M for Moray - Keith oaout'!A:E,2,FALSE))</f>
        <v>9.1</v>
      </c>
      <c r="BM148">
        <f>IF(ISNUMBER(VLOOKUP(A148,'M for Moray - Speyside oaout'!A:E,3,FALSE)), VLOOKUP(A148,'M for Moray - Speyside oaout'!A:E,3,FALSE), VLOOKUP(A148,'M for Moray - Speyside oaout'!A:E,2,FALSE))</f>
        <v>6.7</v>
      </c>
      <c r="BN148">
        <f>IF(ISNUMBER(VLOOKUP(A148,'M for Moray - Elgin oaout'!A:E,3,FALSE)), VLOOKUP(A148,'M for Moray - Elgin oaout'!A:E,3,FALSE), VLOOKUP(A148,'M for Moray - Elgin oaout'!A:E,2,FALSE))</f>
        <v>7.1</v>
      </c>
      <c r="BO148" t="str">
        <f>IF(ISNUMBER(VLOOKUP(A148,'Banffshire Partnership oaout'!A:E,3,FALSE)), VLOOKUP(A148,'Banffshire Partnership oaout'!A:E,3,FALSE), VLOOKUP(A148,'Banffshire Partnership oaout'!A:E,2,FALSE))</f>
        <v xml:space="preserve"> N/A</v>
      </c>
      <c r="BQ148" t="str">
        <f>IF(ISNUMBER(VLOOKUP(A148,'Huntly A2B service oawut'!A:E,3,FALSE)), VLOOKUP(A148,'Huntly A2B service oawut'!A:E,3,FALSE), VLOOKUP(A148,'Huntly A2B service oawut'!A:E,2,FALSE))</f>
        <v xml:space="preserve"> N/A</v>
      </c>
      <c r="BR148" t="str">
        <f>IF(ISNUMBER(VLOOKUP(A148,'M for Moray - Buckie oawut'!A:E,3,FALSE)), VLOOKUP(A148,'M for Moray - Buckie oawut'!A:E,3,FALSE), VLOOKUP(A148,'M for Moray - Buckie oawut'!A:E,2,FALSE))</f>
        <v xml:space="preserve"> N/A</v>
      </c>
      <c r="BS148" t="str">
        <f>IF(ISNUMBER(VLOOKUP(A148,'M for Moray - Forres oawut'!A:E,3,FALSE)), VLOOKUP(A148,'M for Moray - Forres oawut'!A:E,3,FALSE), VLOOKUP(A148,'M for Moray - Forres oawut'!A:E,2,FALSE))</f>
        <v xml:space="preserve"> N/A</v>
      </c>
      <c r="BT148" t="str">
        <f>IF(ISNUMBER(VLOOKUP(A148,'M for Moray - Keith oawut'!A:E,3,FALSE)), VLOOKUP(A148,'M for Moray - Keith oawut'!A:E,3,FALSE), VLOOKUP(A148,'M for Moray - Keith oawut'!A:E,2,FALSE))</f>
        <v xml:space="preserve"> N/A</v>
      </c>
      <c r="BU148" t="str">
        <f>IF(ISNUMBER(VLOOKUP(A148,'M for Moray - Speyside oawut'!A:E,3,FALSE)), VLOOKUP(A148,'M for Moray - Speyside oawut'!A:E,3,FALSE), VLOOKUP(A148,'M for Moray - Speyside oawut'!A:E,2,FALSE))</f>
        <v xml:space="preserve"> N/A</v>
      </c>
      <c r="BV148" t="str">
        <f>IF(ISNUMBER(VLOOKUP(A148,'M for Moray - Elgin oawut'!A:E,3,FALSE)), VLOOKUP(A148,'M for Moray - Elgin oawut'!A:E,3,FALSE), VLOOKUP(A148,'M for Moray - Elgin oawut'!A:E,2,FALSE))</f>
        <v xml:space="preserve"> N/A</v>
      </c>
      <c r="BW148">
        <f>IF(ISNUMBER(VLOOKUP(A148,'Banffshire Partnership oawut'!A:E,3,FALSE)), VLOOKUP(A148,'Banffshire Partnership oawut'!A:E,3,FALSE), VLOOKUP(A148,'Banffshire Partnership oawut'!A:E,2,FALSE))</f>
        <v>20.5</v>
      </c>
      <c r="BZ148">
        <f>IF(ISNUMBER(VLOOKUP(A148,'Huntly A2B service ot'!A:E,3,FALSE)), VLOOKUP(A148,'Huntly A2B service ot'!A:E,3,FALSE), VLOOKUP(A148,'Huntly A2B service ot'!A:E,2,FALSE))</f>
        <v>30</v>
      </c>
      <c r="CA148" t="str">
        <f>IF(ISNUMBER(VLOOKUP(A148,'M for Moray - Buckie ot'!A:E,3,FALSE)), VLOOKUP(A148,'M for Moray - Buckie ot'!A:E,3,FALSE), VLOOKUP(A148,'M for Moray - Buckie ot'!A:E,2,FALSE))</f>
        <v xml:space="preserve"> not possible</v>
      </c>
      <c r="CB148">
        <f>IF(ISNUMBER(VLOOKUP(A148,'M for Moray - Forres ot'!A:E,3,FALSE)), VLOOKUP(A148,'M for Moray - Forres ot'!A:E,3,FALSE), VLOOKUP(A148,'M for Moray - Forres ot'!A:E,2,FALSE))</f>
        <v>30</v>
      </c>
      <c r="CC148">
        <f>IF(ISNUMBER(VLOOKUP(A148,'M for Moray - Keith ot'!A:E,3,FALSE)), VLOOKUP(A148,'M for Moray - Keith ot'!A:E,3,FALSE), VLOOKUP(A148,'M for Moray - Keith ot'!A:E,2,FALSE))</f>
        <v>30</v>
      </c>
      <c r="CD148">
        <f>IF(ISNUMBER(VLOOKUP(A148,'M for Moray - Speyside ot'!A:E,3,FALSE)), VLOOKUP(A148,'M for Moray - Speyside ot'!A:E,3,FALSE), VLOOKUP(A148,'M for Moray - Speyside ot'!A:E,2,FALSE))</f>
        <v>30</v>
      </c>
      <c r="CE148">
        <f>IF(ISNUMBER(VLOOKUP(A148,'M for Moray - Elgin ot'!A:E,3,FALSE)), VLOOKUP(A148,'M for Moray - Elgin ot'!A:E,3,FALSE), VLOOKUP(A148,'M for Moray - Elgin ot'!A:E,2,FALSE))</f>
        <v>30</v>
      </c>
      <c r="CF148">
        <f>IF(ISNUMBER(VLOOKUP(A148,'Banffshire Partnership ot'!A:E,3,FALSE)), VLOOKUP(A148,'Banffshire Partnership ot'!A:E,3,FALSE), VLOOKUP(A148,'Banffshire Partnership ot'!A:E,2,FALSE))</f>
        <v>0</v>
      </c>
    </row>
    <row r="149" spans="1:84">
      <c r="A149" t="s">
        <v>407</v>
      </c>
      <c r="B149" t="str">
        <f>INDEX(S$1:Y$1,MATCH(MIN(S149:Y149),S149:Y149,0))</f>
        <v>M for Moray - Elgin service</v>
      </c>
      <c r="C149">
        <f t="shared" si="79"/>
        <v>7.1</v>
      </c>
      <c r="D149">
        <f t="shared" si="80"/>
        <v>8</v>
      </c>
      <c r="E149">
        <f t="shared" si="81"/>
        <v>4.5</v>
      </c>
      <c r="F149">
        <f t="shared" si="82"/>
        <v>7.1</v>
      </c>
      <c r="G149" s="18">
        <f t="shared" si="83"/>
        <v>0.5</v>
      </c>
      <c r="H149">
        <f t="shared" ref="H149:H195" si="107">IF(G149&gt;0,F149/G149,0)</f>
        <v>14.2</v>
      </c>
      <c r="I149">
        <v>17.8</v>
      </c>
      <c r="J149">
        <f t="shared" si="91"/>
        <v>34.44</v>
      </c>
      <c r="K149">
        <f t="shared" ref="K149:K195" si="108">MIN(S149:Y149)</f>
        <v>19.600000000000001</v>
      </c>
      <c r="L149">
        <f t="shared" si="93"/>
        <v>1</v>
      </c>
      <c r="M149">
        <f t="shared" si="94"/>
        <v>1</v>
      </c>
      <c r="N149">
        <f t="shared" ref="N149:N195" si="109">IF(L149=1,J149-K149,0)</f>
        <v>14.839999999999996</v>
      </c>
      <c r="O149">
        <f t="shared" si="96"/>
        <v>14.839999999999996</v>
      </c>
      <c r="P149">
        <f t="shared" si="97"/>
        <v>12.5</v>
      </c>
      <c r="Q149">
        <f t="shared" si="98"/>
        <v>12.5</v>
      </c>
      <c r="S149">
        <f t="shared" si="99"/>
        <v>23.5</v>
      </c>
      <c r="T149">
        <f t="shared" si="100"/>
        <v>28.6</v>
      </c>
      <c r="U149">
        <f t="shared" si="101"/>
        <v>35.6</v>
      </c>
      <c r="V149">
        <f t="shared" si="102"/>
        <v>21.6</v>
      </c>
      <c r="W149">
        <f t="shared" si="103"/>
        <v>23.6</v>
      </c>
      <c r="X149">
        <f t="shared" si="104"/>
        <v>19.600000000000001</v>
      </c>
      <c r="Y149">
        <f t="shared" si="105"/>
        <v>47.25</v>
      </c>
      <c r="AA149">
        <v>0</v>
      </c>
      <c r="AB149">
        <f t="shared" si="84"/>
        <v>7.1</v>
      </c>
      <c r="AC149">
        <f t="shared" si="85"/>
        <v>7.1</v>
      </c>
      <c r="AD149">
        <f t="shared" si="86"/>
        <v>7.1</v>
      </c>
      <c r="AE149">
        <f t="shared" si="87"/>
        <v>7.1</v>
      </c>
      <c r="AF149">
        <f t="shared" si="88"/>
        <v>7.1</v>
      </c>
      <c r="AG149">
        <f t="shared" si="89"/>
        <v>5.5</v>
      </c>
      <c r="AJ149">
        <f>IF(ISNUMBER(VLOOKUP(A149,'Huntly A2B service oaout'!A:E,5,FALSE)), VLOOKUP(A149,'Huntly A2B service oaout'!A:E,5,FALSE), VLOOKUP(A149,'Huntly A2B service oaout'!A:E,2,FALSE))</f>
        <v>19</v>
      </c>
      <c r="AK149">
        <f>IF(ISNUMBER(VLOOKUP(A149,'M for Moray - Buckie oaout'!A:E,5,FALSE)), VLOOKUP(A149,'M for Moray - Buckie oaout'!A:E,5,FALSE), VLOOKUP(A149,'M for Moray - Buckie oaout'!A:E,2,FALSE))</f>
        <v>17</v>
      </c>
      <c r="AL149">
        <f>IF(ISNUMBER(VLOOKUP(A149,'M for Moray - Forres oaout'!A:E,5,FALSE)), VLOOKUP(A149,'M for Moray - Forres oaout'!A:E,5,FALSE), VLOOKUP(A149,'M for Moray - Forres oaout'!A:E,2,FALSE))</f>
        <v>24</v>
      </c>
      <c r="AM149">
        <f>IF(ISNUMBER(VLOOKUP(A149,'M for Moray - Keith oaout'!A:E,5,FALSE)), VLOOKUP(A149,'M for Moray - Keith oaout'!A:E,5,FALSE), VLOOKUP(A149,'M for Moray - Keith oaout'!A:E,2,FALSE))</f>
        <v>10</v>
      </c>
      <c r="AN149">
        <f>IF(ISNUMBER(VLOOKUP(A149,'M for Moray - Speyside oaout'!A:E,5,FALSE)), VLOOKUP(A149,'M for Moray - Speyside oaout'!A:E,5,FALSE), VLOOKUP(A149,'M for Moray - Speyside oaout'!A:E,2,FALSE))</f>
        <v>12</v>
      </c>
      <c r="AO149">
        <f>IF(ISNUMBER(VLOOKUP(A149,'M for Moray - Elgin oaout'!A:E,5,FALSE)), VLOOKUP(A149,'M for Moray - Elgin oaout'!A:E,5,FALSE), VLOOKUP(A149,'M for Moray - Elgin oaout'!A:E,2,FALSE))</f>
        <v>8</v>
      </c>
      <c r="AP149" t="str">
        <f>IF(ISNUMBER(VLOOKUP(A149,'Banffshire Partnership oaout'!A:E,5,FALSE)), VLOOKUP(A149,'Banffshire Partnership oaout'!A:E,5,FALSE), VLOOKUP(A149,'Banffshire Partnership oaout'!A:E,2,FALSE))</f>
        <v xml:space="preserve"> N/A</v>
      </c>
      <c r="AR149">
        <f>IF(ISNUMBER(VLOOKUP(A149,'Huntly A2B service oawut'!A:E,5,FALSE)), VLOOKUP(A149,'Huntly A2B service oawut'!A:E,5,FALSE), 1000)</f>
        <v>1000</v>
      </c>
      <c r="AS149">
        <f>IF(ISNUMBER(VLOOKUP(A149,'M for Moray - Buckie oawut'!A:E,5,FALSE)), VLOOKUP(A149,'M for Moray - Buckie oawut'!A:E,5,FALSE), 1000)</f>
        <v>1000</v>
      </c>
      <c r="AT149">
        <f>IF(ISNUMBER(VLOOKUP(A149,'M for Moray - Forres oawut'!A:E,5,FALSE)), VLOOKUP(A149,'M for Moray - Forres oawut'!A:E,5,FALSE), 1000)</f>
        <v>1000</v>
      </c>
      <c r="AU149">
        <f>IF(ISNUMBER(VLOOKUP(A149,'M for Moray - Keith oawut'!A:E,5,FALSE)), VLOOKUP(A149,'M for Moray - Keith oawut'!A:E,5,FALSE), 1000)</f>
        <v>1000</v>
      </c>
      <c r="AV149">
        <f>IF(ISNUMBER(VLOOKUP(A149,'M for Moray - Speyside oawut'!A:E,5,FALSE)), VLOOKUP(A149,'M for Moray - Speyside oawut'!A:E,5,FALSE), 1000)</f>
        <v>1000</v>
      </c>
      <c r="AW149">
        <f>IF(ISNUMBER(VLOOKUP(A149,'M for Moray - Elgin oawut'!A:E,5,FALSE)), VLOOKUP(A149,'M for Moray - Elgin oawut'!A:E,5,FALSE), 1000)</f>
        <v>1000</v>
      </c>
      <c r="AX149">
        <f>IF(ISNUMBER(VLOOKUP(A149,'Banffshire Partnership oawut'!A:E,5,FALSE)), VLOOKUP(A149,'Banffshire Partnership oawut'!A:E,5,FALSE), 1000)</f>
        <v>41.75</v>
      </c>
      <c r="AZ149">
        <f>IF(ISNUMBER(VLOOKUP(A149,'Huntly A2B service ot'!A:E,4,FALSE)), VLOOKUP(A149,'Huntly A2B service ot'!A:E,4,FALSE), 0)</f>
        <v>4.5</v>
      </c>
      <c r="BA149">
        <f>IF(ISNUMBER(VLOOKUP(A149,'M for Moray - Buckie ot'!A:E,4,FALSE)), VLOOKUP(A149,'M for Moray - Buckie ot'!A:E,4,FALSE), 0)</f>
        <v>4.5</v>
      </c>
      <c r="BB149">
        <f>IF(ISNUMBER(VLOOKUP(A149,'M for Moray - Forres ot'!A:E,4,FALSE)), VLOOKUP(A149,'M for Moray - Forres ot'!A:E,4,FALSE), 0)</f>
        <v>4.5</v>
      </c>
      <c r="BC149">
        <f>IF(ISNUMBER(VLOOKUP(A149,'M for Moray - Keith ot'!A:E,4,FALSE)), VLOOKUP(A149,'M for Moray - Keith ot'!A:E,4,FALSE), 0)</f>
        <v>4.5</v>
      </c>
      <c r="BD149">
        <f>IF(ISNUMBER(VLOOKUP(A149,'M for Moray - Speyside ot'!A:E,4,FALSE)), VLOOKUP(A149,'M for Moray - Speyside ot'!A:E,4,FALSE), 0)</f>
        <v>4.5</v>
      </c>
      <c r="BE149">
        <f>IF(ISNUMBER(VLOOKUP(A149,'M for Moray - Elgin ot'!A:E,4,FALSE)), VLOOKUP(A149,'M for Moray - Elgin ot'!A:E,4,FALSE), 0)</f>
        <v>4.5</v>
      </c>
      <c r="BF149">
        <f>IF(ISNUMBER(VLOOKUP(A149,'Banffshire Partnership ot'!A:E,4,FALSE)), VLOOKUP(A149,'Banffshire Partnership ot'!A:E,4,FALSE), 0)</f>
        <v>0</v>
      </c>
      <c r="BI149">
        <f>IF(ISNUMBER(VLOOKUP(A149,'Huntly A2B service oaout'!A:E,3,FALSE)), VLOOKUP(A149,'Huntly A2B service oaout'!A:E,3,FALSE), VLOOKUP(A149,'Huntly A2B service oaout'!A:E,2,FALSE))</f>
        <v>15.5</v>
      </c>
      <c r="BJ149">
        <f>IF(ISNUMBER(VLOOKUP(A149,'M for Moray - Buckie oaout'!A:E,3,FALSE)), VLOOKUP(A149,'M for Moray - Buckie oaout'!A:E,3,FALSE), VLOOKUP(A149,'M for Moray - Buckie oaout'!A:E,2,FALSE))</f>
        <v>8.9</v>
      </c>
      <c r="BK149">
        <f>IF(ISNUMBER(VLOOKUP(A149,'M for Moray - Forres oaout'!A:E,3,FALSE)), VLOOKUP(A149,'M for Moray - Forres oaout'!A:E,3,FALSE), VLOOKUP(A149,'M for Moray - Forres oaout'!A:E,2,FALSE))</f>
        <v>18.2</v>
      </c>
      <c r="BL149">
        <f>IF(ISNUMBER(VLOOKUP(A149,'M for Moray - Keith oaout'!A:E,3,FALSE)), VLOOKUP(A149,'M for Moray - Keith oaout'!A:E,3,FALSE), VLOOKUP(A149,'M for Moray - Keith oaout'!A:E,2,FALSE))</f>
        <v>9.1</v>
      </c>
      <c r="BM149">
        <f>IF(ISNUMBER(VLOOKUP(A149,'M for Moray - Speyside oaout'!A:E,3,FALSE)), VLOOKUP(A149,'M for Moray - Speyside oaout'!A:E,3,FALSE), VLOOKUP(A149,'M for Moray - Speyside oaout'!A:E,2,FALSE))</f>
        <v>6.7</v>
      </c>
      <c r="BN149">
        <f>IF(ISNUMBER(VLOOKUP(A149,'M for Moray - Elgin oaout'!A:E,3,FALSE)), VLOOKUP(A149,'M for Moray - Elgin oaout'!A:E,3,FALSE), VLOOKUP(A149,'M for Moray - Elgin oaout'!A:E,2,FALSE))</f>
        <v>7.1</v>
      </c>
      <c r="BO149" t="str">
        <f>IF(ISNUMBER(VLOOKUP(A149,'Banffshire Partnership oaout'!A:E,3,FALSE)), VLOOKUP(A149,'Banffshire Partnership oaout'!A:E,3,FALSE), VLOOKUP(A149,'Banffshire Partnership oaout'!A:E,2,FALSE))</f>
        <v xml:space="preserve"> N/A</v>
      </c>
      <c r="BQ149" t="str">
        <f>IF(ISNUMBER(VLOOKUP(A149,'Huntly A2B service oawut'!A:E,3,FALSE)), VLOOKUP(A149,'Huntly A2B service oawut'!A:E,3,FALSE), VLOOKUP(A149,'Huntly A2B service oawut'!A:E,2,FALSE))</f>
        <v xml:space="preserve"> N/A</v>
      </c>
      <c r="BR149" t="str">
        <f>IF(ISNUMBER(VLOOKUP(A149,'M for Moray - Buckie oawut'!A:E,3,FALSE)), VLOOKUP(A149,'M for Moray - Buckie oawut'!A:E,3,FALSE), VLOOKUP(A149,'M for Moray - Buckie oawut'!A:E,2,FALSE))</f>
        <v xml:space="preserve"> N/A</v>
      </c>
      <c r="BS149" t="str">
        <f>IF(ISNUMBER(VLOOKUP(A149,'M for Moray - Forres oawut'!A:E,3,FALSE)), VLOOKUP(A149,'M for Moray - Forres oawut'!A:E,3,FALSE), VLOOKUP(A149,'M for Moray - Forres oawut'!A:E,2,FALSE))</f>
        <v xml:space="preserve"> N/A</v>
      </c>
      <c r="BT149" t="str">
        <f>IF(ISNUMBER(VLOOKUP(A149,'M for Moray - Keith oawut'!A:E,3,FALSE)), VLOOKUP(A149,'M for Moray - Keith oawut'!A:E,3,FALSE), VLOOKUP(A149,'M for Moray - Keith oawut'!A:E,2,FALSE))</f>
        <v xml:space="preserve"> N/A</v>
      </c>
      <c r="BU149" t="str">
        <f>IF(ISNUMBER(VLOOKUP(A149,'M for Moray - Speyside oawut'!A:E,3,FALSE)), VLOOKUP(A149,'M for Moray - Speyside oawut'!A:E,3,FALSE), VLOOKUP(A149,'M for Moray - Speyside oawut'!A:E,2,FALSE))</f>
        <v xml:space="preserve"> N/A</v>
      </c>
      <c r="BV149" t="str">
        <f>IF(ISNUMBER(VLOOKUP(A149,'M for Moray - Elgin oawut'!A:E,3,FALSE)), VLOOKUP(A149,'M for Moray - Elgin oawut'!A:E,3,FALSE), VLOOKUP(A149,'M for Moray - Elgin oawut'!A:E,2,FALSE))</f>
        <v xml:space="preserve"> N/A</v>
      </c>
      <c r="BW149">
        <f>IF(ISNUMBER(VLOOKUP(A149,'Banffshire Partnership oawut'!A:E,3,FALSE)), VLOOKUP(A149,'Banffshire Partnership oawut'!A:E,3,FALSE), VLOOKUP(A149,'Banffshire Partnership oawut'!A:E,2,FALSE))</f>
        <v>20.5</v>
      </c>
      <c r="BZ149">
        <f>IF(ISNUMBER(VLOOKUP(A149,'Huntly A2B service ot'!A:E,3,FALSE)), VLOOKUP(A149,'Huntly A2B service ot'!A:E,3,FALSE), VLOOKUP(A149,'Huntly A2B service ot'!A:E,2,FALSE))</f>
        <v>30</v>
      </c>
      <c r="CA149">
        <f>IF(ISNUMBER(VLOOKUP(A149,'M for Moray - Buckie ot'!A:E,3,FALSE)), VLOOKUP(A149,'M for Moray - Buckie ot'!A:E,3,FALSE), VLOOKUP(A149,'M for Moray - Buckie ot'!A:E,2,FALSE))</f>
        <v>30</v>
      </c>
      <c r="CB149">
        <f>IF(ISNUMBER(VLOOKUP(A149,'M for Moray - Forres ot'!A:E,3,FALSE)), VLOOKUP(A149,'M for Moray - Forres ot'!A:E,3,FALSE), VLOOKUP(A149,'M for Moray - Forres ot'!A:E,2,FALSE))</f>
        <v>30</v>
      </c>
      <c r="CC149">
        <f>IF(ISNUMBER(VLOOKUP(A149,'M for Moray - Keith ot'!A:E,3,FALSE)), VLOOKUP(A149,'M for Moray - Keith ot'!A:E,3,FALSE), VLOOKUP(A149,'M for Moray - Keith ot'!A:E,2,FALSE))</f>
        <v>30</v>
      </c>
      <c r="CD149">
        <f>IF(ISNUMBER(VLOOKUP(A149,'M for Moray - Speyside ot'!A:E,3,FALSE)), VLOOKUP(A149,'M for Moray - Speyside ot'!A:E,3,FALSE), VLOOKUP(A149,'M for Moray - Speyside ot'!A:E,2,FALSE))</f>
        <v>30</v>
      </c>
      <c r="CE149">
        <f>IF(ISNUMBER(VLOOKUP(A149,'M for Moray - Elgin ot'!A:E,3,FALSE)), VLOOKUP(A149,'M for Moray - Elgin ot'!A:E,3,FALSE), VLOOKUP(A149,'M for Moray - Elgin ot'!A:E,2,FALSE))</f>
        <v>30</v>
      </c>
      <c r="CF149">
        <f>IF(ISNUMBER(VLOOKUP(A149,'Banffshire Partnership ot'!A:E,3,FALSE)), VLOOKUP(A149,'Banffshire Partnership ot'!A:E,3,FALSE), VLOOKUP(A149,'Banffshire Partnership ot'!A:E,2,FALSE))</f>
        <v>0</v>
      </c>
    </row>
    <row r="150" spans="1:84">
      <c r="A150" t="s">
        <v>408</v>
      </c>
      <c r="B150" t="str">
        <f t="shared" ref="B150:B195" si="110">INDEX(S$1:Y$1,MATCH(MIN(S150:Y150),S150:Y150,0))</f>
        <v>M for Moray - Elgin service</v>
      </c>
      <c r="C150">
        <f t="shared" si="79"/>
        <v>7.1</v>
      </c>
      <c r="D150">
        <f t="shared" si="80"/>
        <v>8</v>
      </c>
      <c r="E150">
        <f t="shared" si="81"/>
        <v>4.5</v>
      </c>
      <c r="F150">
        <f t="shared" si="82"/>
        <v>7.2</v>
      </c>
      <c r="G150" s="18">
        <f t="shared" si="83"/>
        <v>0.5</v>
      </c>
      <c r="H150">
        <f t="shared" si="107"/>
        <v>14.4</v>
      </c>
      <c r="I150">
        <v>17.5</v>
      </c>
      <c r="J150">
        <f t="shared" si="91"/>
        <v>33.9</v>
      </c>
      <c r="K150">
        <f t="shared" si="108"/>
        <v>19.600000000000001</v>
      </c>
      <c r="L150">
        <f t="shared" si="93"/>
        <v>1</v>
      </c>
      <c r="M150">
        <f t="shared" si="94"/>
        <v>1</v>
      </c>
      <c r="N150">
        <f t="shared" si="109"/>
        <v>14.299999999999997</v>
      </c>
      <c r="O150">
        <f t="shared" si="96"/>
        <v>14.299999999999997</v>
      </c>
      <c r="P150">
        <f t="shared" si="97"/>
        <v>12.5</v>
      </c>
      <c r="Q150">
        <f t="shared" si="98"/>
        <v>12.5</v>
      </c>
      <c r="S150">
        <f t="shared" si="99"/>
        <v>23.5</v>
      </c>
      <c r="T150">
        <f t="shared" si="100"/>
        <v>1007.1</v>
      </c>
      <c r="U150">
        <f t="shared" si="101"/>
        <v>35.6</v>
      </c>
      <c r="V150">
        <f t="shared" si="102"/>
        <v>21.6</v>
      </c>
      <c r="W150">
        <f t="shared" si="103"/>
        <v>23.6</v>
      </c>
      <c r="X150">
        <f t="shared" si="104"/>
        <v>19.600000000000001</v>
      </c>
      <c r="Y150">
        <f t="shared" si="105"/>
        <v>47.25</v>
      </c>
      <c r="AA150">
        <v>0</v>
      </c>
      <c r="AB150">
        <f t="shared" si="84"/>
        <v>7.1</v>
      </c>
      <c r="AC150">
        <f t="shared" si="85"/>
        <v>7.1</v>
      </c>
      <c r="AD150">
        <f t="shared" si="86"/>
        <v>7.1</v>
      </c>
      <c r="AE150">
        <f t="shared" si="87"/>
        <v>7.1</v>
      </c>
      <c r="AF150">
        <f t="shared" si="88"/>
        <v>7.1</v>
      </c>
      <c r="AG150">
        <f t="shared" si="89"/>
        <v>5.5</v>
      </c>
      <c r="AJ150">
        <f>IF(ISNUMBER(VLOOKUP(A150,'Huntly A2B service oaout'!A:E,5,FALSE)), VLOOKUP(A150,'Huntly A2B service oaout'!A:E,5,FALSE), VLOOKUP(A150,'Huntly A2B service oaout'!A:E,2,FALSE))</f>
        <v>19</v>
      </c>
      <c r="AK150" t="str">
        <f>IF(ISNUMBER(VLOOKUP(A150,'M for Moray - Buckie oaout'!A:E,5,FALSE)), VLOOKUP(A150,'M for Moray - Buckie oaout'!A:E,5,FALSE), VLOOKUP(A150,'M for Moray - Buckie oaout'!A:E,2,FALSE))</f>
        <v xml:space="preserve"> not possible</v>
      </c>
      <c r="AL150">
        <f>IF(ISNUMBER(VLOOKUP(A150,'M for Moray - Forres oaout'!A:E,5,FALSE)), VLOOKUP(A150,'M for Moray - Forres oaout'!A:E,5,FALSE), VLOOKUP(A150,'M for Moray - Forres oaout'!A:E,2,FALSE))</f>
        <v>24</v>
      </c>
      <c r="AM150">
        <f>IF(ISNUMBER(VLOOKUP(A150,'M for Moray - Keith oaout'!A:E,5,FALSE)), VLOOKUP(A150,'M for Moray - Keith oaout'!A:E,5,FALSE), VLOOKUP(A150,'M for Moray - Keith oaout'!A:E,2,FALSE))</f>
        <v>10</v>
      </c>
      <c r="AN150">
        <f>IF(ISNUMBER(VLOOKUP(A150,'M for Moray - Speyside oaout'!A:E,5,FALSE)), VLOOKUP(A150,'M for Moray - Speyside oaout'!A:E,5,FALSE), VLOOKUP(A150,'M for Moray - Speyside oaout'!A:E,2,FALSE))</f>
        <v>12</v>
      </c>
      <c r="AO150">
        <f>IF(ISNUMBER(VLOOKUP(A150,'M for Moray - Elgin oaout'!A:E,5,FALSE)), VLOOKUP(A150,'M for Moray - Elgin oaout'!A:E,5,FALSE), VLOOKUP(A150,'M for Moray - Elgin oaout'!A:E,2,FALSE))</f>
        <v>8</v>
      </c>
      <c r="AP150" t="str">
        <f>IF(ISNUMBER(VLOOKUP(A150,'Banffshire Partnership oaout'!A:E,5,FALSE)), VLOOKUP(A150,'Banffshire Partnership oaout'!A:E,5,FALSE), VLOOKUP(A150,'Banffshire Partnership oaout'!A:E,2,FALSE))</f>
        <v xml:space="preserve"> N/A</v>
      </c>
      <c r="AR150">
        <f>IF(ISNUMBER(VLOOKUP(A150,'Huntly A2B service oawut'!A:E,5,FALSE)), VLOOKUP(A150,'Huntly A2B service oawut'!A:E,5,FALSE), 1000)</f>
        <v>1000</v>
      </c>
      <c r="AS150">
        <f>IF(ISNUMBER(VLOOKUP(A150,'M for Moray - Buckie oawut'!A:E,5,FALSE)), VLOOKUP(A150,'M for Moray - Buckie oawut'!A:E,5,FALSE), 1000)</f>
        <v>1000</v>
      </c>
      <c r="AT150">
        <f>IF(ISNUMBER(VLOOKUP(A150,'M for Moray - Forres oawut'!A:E,5,FALSE)), VLOOKUP(A150,'M for Moray - Forres oawut'!A:E,5,FALSE), 1000)</f>
        <v>1000</v>
      </c>
      <c r="AU150">
        <f>IF(ISNUMBER(VLOOKUP(A150,'M for Moray - Keith oawut'!A:E,5,FALSE)), VLOOKUP(A150,'M for Moray - Keith oawut'!A:E,5,FALSE), 1000)</f>
        <v>1000</v>
      </c>
      <c r="AV150">
        <f>IF(ISNUMBER(VLOOKUP(A150,'M for Moray - Speyside oawut'!A:E,5,FALSE)), VLOOKUP(A150,'M for Moray - Speyside oawut'!A:E,5,FALSE), 1000)</f>
        <v>1000</v>
      </c>
      <c r="AW150">
        <f>IF(ISNUMBER(VLOOKUP(A150,'M for Moray - Elgin oawut'!A:E,5,FALSE)), VLOOKUP(A150,'M for Moray - Elgin oawut'!A:E,5,FALSE), 1000)</f>
        <v>1000</v>
      </c>
      <c r="AX150">
        <f>IF(ISNUMBER(VLOOKUP(A150,'Banffshire Partnership oawut'!A:E,5,FALSE)), VLOOKUP(A150,'Banffshire Partnership oawut'!A:E,5,FALSE), 1000)</f>
        <v>41.75</v>
      </c>
      <c r="AZ150">
        <f>IF(ISNUMBER(VLOOKUP(A150,'Huntly A2B service ot'!A:E,4,FALSE)), VLOOKUP(A150,'Huntly A2B service ot'!A:E,4,FALSE), 0)</f>
        <v>4.5</v>
      </c>
      <c r="BA150">
        <f>IF(ISNUMBER(VLOOKUP(A150,'M for Moray - Buckie ot'!A:E,4,FALSE)), VLOOKUP(A150,'M for Moray - Buckie ot'!A:E,4,FALSE), 0)</f>
        <v>0</v>
      </c>
      <c r="BB150">
        <f>IF(ISNUMBER(VLOOKUP(A150,'M for Moray - Forres ot'!A:E,4,FALSE)), VLOOKUP(A150,'M for Moray - Forres ot'!A:E,4,FALSE), 0)</f>
        <v>4.5</v>
      </c>
      <c r="BC150">
        <f>IF(ISNUMBER(VLOOKUP(A150,'M for Moray - Keith ot'!A:E,4,FALSE)), VLOOKUP(A150,'M for Moray - Keith ot'!A:E,4,FALSE), 0)</f>
        <v>4.5</v>
      </c>
      <c r="BD150">
        <f>IF(ISNUMBER(VLOOKUP(A150,'M for Moray - Speyside ot'!A:E,4,FALSE)), VLOOKUP(A150,'M for Moray - Speyside ot'!A:E,4,FALSE), 0)</f>
        <v>4.5</v>
      </c>
      <c r="BE150">
        <f>IF(ISNUMBER(VLOOKUP(A150,'M for Moray - Elgin ot'!A:E,4,FALSE)), VLOOKUP(A150,'M for Moray - Elgin ot'!A:E,4,FALSE), 0)</f>
        <v>4.5</v>
      </c>
      <c r="BF150">
        <f>IF(ISNUMBER(VLOOKUP(A150,'Banffshire Partnership ot'!A:E,4,FALSE)), VLOOKUP(A150,'Banffshire Partnership ot'!A:E,4,FALSE), 0)</f>
        <v>0</v>
      </c>
      <c r="BI150">
        <f>IF(ISNUMBER(VLOOKUP(A150,'Huntly A2B service oaout'!A:E,3,FALSE)), VLOOKUP(A150,'Huntly A2B service oaout'!A:E,3,FALSE), VLOOKUP(A150,'Huntly A2B service oaout'!A:E,2,FALSE))</f>
        <v>15.5</v>
      </c>
      <c r="BJ150" t="str">
        <f>IF(ISNUMBER(VLOOKUP(A150,'M for Moray - Buckie oaout'!A:E,3,FALSE)), VLOOKUP(A150,'M for Moray - Buckie oaout'!A:E,3,FALSE), VLOOKUP(A150,'M for Moray - Buckie oaout'!A:E,2,FALSE))</f>
        <v xml:space="preserve"> not possible</v>
      </c>
      <c r="BK150">
        <f>IF(ISNUMBER(VLOOKUP(A150,'M for Moray - Forres oaout'!A:E,3,FALSE)), VLOOKUP(A150,'M for Moray - Forres oaout'!A:E,3,FALSE), VLOOKUP(A150,'M for Moray - Forres oaout'!A:E,2,FALSE))</f>
        <v>18.2</v>
      </c>
      <c r="BL150">
        <f>IF(ISNUMBER(VLOOKUP(A150,'M for Moray - Keith oaout'!A:E,3,FALSE)), VLOOKUP(A150,'M for Moray - Keith oaout'!A:E,3,FALSE), VLOOKUP(A150,'M for Moray - Keith oaout'!A:E,2,FALSE))</f>
        <v>9.1</v>
      </c>
      <c r="BM150">
        <f>IF(ISNUMBER(VLOOKUP(A150,'M for Moray - Speyside oaout'!A:E,3,FALSE)), VLOOKUP(A150,'M for Moray - Speyside oaout'!A:E,3,FALSE), VLOOKUP(A150,'M for Moray - Speyside oaout'!A:E,2,FALSE))</f>
        <v>6.7</v>
      </c>
      <c r="BN150">
        <f>IF(ISNUMBER(VLOOKUP(A150,'M for Moray - Elgin oaout'!A:E,3,FALSE)), VLOOKUP(A150,'M for Moray - Elgin oaout'!A:E,3,FALSE), VLOOKUP(A150,'M for Moray - Elgin oaout'!A:E,2,FALSE))</f>
        <v>7.2</v>
      </c>
      <c r="BO150" t="str">
        <f>IF(ISNUMBER(VLOOKUP(A150,'Banffshire Partnership oaout'!A:E,3,FALSE)), VLOOKUP(A150,'Banffshire Partnership oaout'!A:E,3,FALSE), VLOOKUP(A150,'Banffshire Partnership oaout'!A:E,2,FALSE))</f>
        <v xml:space="preserve"> N/A</v>
      </c>
      <c r="BQ150" t="str">
        <f>IF(ISNUMBER(VLOOKUP(A150,'Huntly A2B service oawut'!A:E,3,FALSE)), VLOOKUP(A150,'Huntly A2B service oawut'!A:E,3,FALSE), VLOOKUP(A150,'Huntly A2B service oawut'!A:E,2,FALSE))</f>
        <v xml:space="preserve"> N/A</v>
      </c>
      <c r="BR150" t="str">
        <f>IF(ISNUMBER(VLOOKUP(A150,'M for Moray - Buckie oawut'!A:E,3,FALSE)), VLOOKUP(A150,'M for Moray - Buckie oawut'!A:E,3,FALSE), VLOOKUP(A150,'M for Moray - Buckie oawut'!A:E,2,FALSE))</f>
        <v xml:space="preserve"> N/A</v>
      </c>
      <c r="BS150" t="str">
        <f>IF(ISNUMBER(VLOOKUP(A150,'M for Moray - Forres oawut'!A:E,3,FALSE)), VLOOKUP(A150,'M for Moray - Forres oawut'!A:E,3,FALSE), VLOOKUP(A150,'M for Moray - Forres oawut'!A:E,2,FALSE))</f>
        <v xml:space="preserve"> N/A</v>
      </c>
      <c r="BT150" t="str">
        <f>IF(ISNUMBER(VLOOKUP(A150,'M for Moray - Keith oawut'!A:E,3,FALSE)), VLOOKUP(A150,'M for Moray - Keith oawut'!A:E,3,FALSE), VLOOKUP(A150,'M for Moray - Keith oawut'!A:E,2,FALSE))</f>
        <v xml:space="preserve"> N/A</v>
      </c>
      <c r="BU150" t="str">
        <f>IF(ISNUMBER(VLOOKUP(A150,'M for Moray - Speyside oawut'!A:E,3,FALSE)), VLOOKUP(A150,'M for Moray - Speyside oawut'!A:E,3,FALSE), VLOOKUP(A150,'M for Moray - Speyside oawut'!A:E,2,FALSE))</f>
        <v xml:space="preserve"> N/A</v>
      </c>
      <c r="BV150" t="str">
        <f>IF(ISNUMBER(VLOOKUP(A150,'M for Moray - Elgin oawut'!A:E,3,FALSE)), VLOOKUP(A150,'M for Moray - Elgin oawut'!A:E,3,FALSE), VLOOKUP(A150,'M for Moray - Elgin oawut'!A:E,2,FALSE))</f>
        <v xml:space="preserve"> N/A</v>
      </c>
      <c r="BW150">
        <f>IF(ISNUMBER(VLOOKUP(A150,'Banffshire Partnership oawut'!A:E,3,FALSE)), VLOOKUP(A150,'Banffshire Partnership oawut'!A:E,3,FALSE), VLOOKUP(A150,'Banffshire Partnership oawut'!A:E,2,FALSE))</f>
        <v>20.5</v>
      </c>
      <c r="BZ150">
        <f>IF(ISNUMBER(VLOOKUP(A150,'Huntly A2B service ot'!A:E,3,FALSE)), VLOOKUP(A150,'Huntly A2B service ot'!A:E,3,FALSE), VLOOKUP(A150,'Huntly A2B service ot'!A:E,2,FALSE))</f>
        <v>30</v>
      </c>
      <c r="CA150" t="str">
        <f>IF(ISNUMBER(VLOOKUP(A150,'M for Moray - Buckie ot'!A:E,3,FALSE)), VLOOKUP(A150,'M for Moray - Buckie ot'!A:E,3,FALSE), VLOOKUP(A150,'M for Moray - Buckie ot'!A:E,2,FALSE))</f>
        <v xml:space="preserve"> not possible</v>
      </c>
      <c r="CB150">
        <f>IF(ISNUMBER(VLOOKUP(A150,'M for Moray - Forres ot'!A:E,3,FALSE)), VLOOKUP(A150,'M for Moray - Forres ot'!A:E,3,FALSE), VLOOKUP(A150,'M for Moray - Forres ot'!A:E,2,FALSE))</f>
        <v>30</v>
      </c>
      <c r="CC150">
        <f>IF(ISNUMBER(VLOOKUP(A150,'M for Moray - Keith ot'!A:E,3,FALSE)), VLOOKUP(A150,'M for Moray - Keith ot'!A:E,3,FALSE), VLOOKUP(A150,'M for Moray - Keith ot'!A:E,2,FALSE))</f>
        <v>30</v>
      </c>
      <c r="CD150">
        <f>IF(ISNUMBER(VLOOKUP(A150,'M for Moray - Speyside ot'!A:E,3,FALSE)), VLOOKUP(A150,'M for Moray - Speyside ot'!A:E,3,FALSE), VLOOKUP(A150,'M for Moray - Speyside ot'!A:E,2,FALSE))</f>
        <v>30</v>
      </c>
      <c r="CE150">
        <f>IF(ISNUMBER(VLOOKUP(A150,'M for Moray - Elgin ot'!A:E,3,FALSE)), VLOOKUP(A150,'M for Moray - Elgin ot'!A:E,3,FALSE), VLOOKUP(A150,'M for Moray - Elgin ot'!A:E,2,FALSE))</f>
        <v>30</v>
      </c>
      <c r="CF150">
        <f>IF(ISNUMBER(VLOOKUP(A150,'Banffshire Partnership ot'!A:E,3,FALSE)), VLOOKUP(A150,'Banffshire Partnership ot'!A:E,3,FALSE), VLOOKUP(A150,'Banffshire Partnership ot'!A:E,2,FALSE))</f>
        <v>0</v>
      </c>
    </row>
    <row r="151" spans="1:84">
      <c r="A151" t="s">
        <v>409</v>
      </c>
      <c r="B151" t="str">
        <f t="shared" si="110"/>
        <v>M for Moray - Elgin service</v>
      </c>
      <c r="C151">
        <f t="shared" si="79"/>
        <v>7.1</v>
      </c>
      <c r="D151">
        <f t="shared" si="80"/>
        <v>8</v>
      </c>
      <c r="E151">
        <f t="shared" si="81"/>
        <v>4.5</v>
      </c>
      <c r="F151">
        <f t="shared" si="82"/>
        <v>7.2</v>
      </c>
      <c r="G151" s="18">
        <f t="shared" si="83"/>
        <v>0.5</v>
      </c>
      <c r="H151">
        <f t="shared" si="107"/>
        <v>14.4</v>
      </c>
      <c r="I151">
        <v>17.5</v>
      </c>
      <c r="J151">
        <f t="shared" si="91"/>
        <v>33.9</v>
      </c>
      <c r="K151">
        <f t="shared" si="108"/>
        <v>19.600000000000001</v>
      </c>
      <c r="L151">
        <f t="shared" si="93"/>
        <v>1</v>
      </c>
      <c r="M151">
        <f t="shared" si="94"/>
        <v>1</v>
      </c>
      <c r="N151">
        <f t="shared" si="109"/>
        <v>14.299999999999997</v>
      </c>
      <c r="O151">
        <f t="shared" si="96"/>
        <v>14.299999999999997</v>
      </c>
      <c r="P151">
        <f t="shared" si="97"/>
        <v>12.5</v>
      </c>
      <c r="Q151">
        <f t="shared" si="98"/>
        <v>12.5</v>
      </c>
      <c r="S151">
        <f t="shared" si="99"/>
        <v>23.5</v>
      </c>
      <c r="T151">
        <f t="shared" si="100"/>
        <v>28.6</v>
      </c>
      <c r="U151">
        <f t="shared" si="101"/>
        <v>35.6</v>
      </c>
      <c r="V151">
        <f t="shared" si="102"/>
        <v>21.6</v>
      </c>
      <c r="W151">
        <f t="shared" si="103"/>
        <v>23.6</v>
      </c>
      <c r="X151">
        <f t="shared" si="104"/>
        <v>19.600000000000001</v>
      </c>
      <c r="Y151">
        <f t="shared" si="105"/>
        <v>47.25</v>
      </c>
      <c r="AA151">
        <v>0</v>
      </c>
      <c r="AB151">
        <f t="shared" si="84"/>
        <v>7.1</v>
      </c>
      <c r="AC151">
        <f t="shared" si="85"/>
        <v>7.1</v>
      </c>
      <c r="AD151">
        <f t="shared" si="86"/>
        <v>7.1</v>
      </c>
      <c r="AE151">
        <f t="shared" si="87"/>
        <v>7.1</v>
      </c>
      <c r="AF151">
        <f t="shared" si="88"/>
        <v>7.1</v>
      </c>
      <c r="AG151">
        <f t="shared" si="89"/>
        <v>5.5</v>
      </c>
      <c r="AJ151">
        <f>IF(ISNUMBER(VLOOKUP(A151,'Huntly A2B service oaout'!A:E,5,FALSE)), VLOOKUP(A151,'Huntly A2B service oaout'!A:E,5,FALSE), VLOOKUP(A151,'Huntly A2B service oaout'!A:E,2,FALSE))</f>
        <v>19</v>
      </c>
      <c r="AK151">
        <f>IF(ISNUMBER(VLOOKUP(A151,'M for Moray - Buckie oaout'!A:E,5,FALSE)), VLOOKUP(A151,'M for Moray - Buckie oaout'!A:E,5,FALSE), VLOOKUP(A151,'M for Moray - Buckie oaout'!A:E,2,FALSE))</f>
        <v>17</v>
      </c>
      <c r="AL151">
        <f>IF(ISNUMBER(VLOOKUP(A151,'M for Moray - Forres oaout'!A:E,5,FALSE)), VLOOKUP(A151,'M for Moray - Forres oaout'!A:E,5,FALSE), VLOOKUP(A151,'M for Moray - Forres oaout'!A:E,2,FALSE))</f>
        <v>24</v>
      </c>
      <c r="AM151">
        <f>IF(ISNUMBER(VLOOKUP(A151,'M for Moray - Keith oaout'!A:E,5,FALSE)), VLOOKUP(A151,'M for Moray - Keith oaout'!A:E,5,FALSE), VLOOKUP(A151,'M for Moray - Keith oaout'!A:E,2,FALSE))</f>
        <v>10</v>
      </c>
      <c r="AN151">
        <f>IF(ISNUMBER(VLOOKUP(A151,'M for Moray - Speyside oaout'!A:E,5,FALSE)), VLOOKUP(A151,'M for Moray - Speyside oaout'!A:E,5,FALSE), VLOOKUP(A151,'M for Moray - Speyside oaout'!A:E,2,FALSE))</f>
        <v>12</v>
      </c>
      <c r="AO151">
        <f>IF(ISNUMBER(VLOOKUP(A151,'M for Moray - Elgin oaout'!A:E,5,FALSE)), VLOOKUP(A151,'M for Moray - Elgin oaout'!A:E,5,FALSE), VLOOKUP(A151,'M for Moray - Elgin oaout'!A:E,2,FALSE))</f>
        <v>8</v>
      </c>
      <c r="AP151" t="str">
        <f>IF(ISNUMBER(VLOOKUP(A151,'Banffshire Partnership oaout'!A:E,5,FALSE)), VLOOKUP(A151,'Banffshire Partnership oaout'!A:E,5,FALSE), VLOOKUP(A151,'Banffshire Partnership oaout'!A:E,2,FALSE))</f>
        <v xml:space="preserve"> N/A</v>
      </c>
      <c r="AR151">
        <f>IF(ISNUMBER(VLOOKUP(A151,'Huntly A2B service oawut'!A:E,5,FALSE)), VLOOKUP(A151,'Huntly A2B service oawut'!A:E,5,FALSE), 1000)</f>
        <v>1000</v>
      </c>
      <c r="AS151">
        <f>IF(ISNUMBER(VLOOKUP(A151,'M for Moray - Buckie oawut'!A:E,5,FALSE)), VLOOKUP(A151,'M for Moray - Buckie oawut'!A:E,5,FALSE), 1000)</f>
        <v>1000</v>
      </c>
      <c r="AT151">
        <f>IF(ISNUMBER(VLOOKUP(A151,'M for Moray - Forres oawut'!A:E,5,FALSE)), VLOOKUP(A151,'M for Moray - Forres oawut'!A:E,5,FALSE), 1000)</f>
        <v>1000</v>
      </c>
      <c r="AU151">
        <f>IF(ISNUMBER(VLOOKUP(A151,'M for Moray - Keith oawut'!A:E,5,FALSE)), VLOOKUP(A151,'M for Moray - Keith oawut'!A:E,5,FALSE), 1000)</f>
        <v>1000</v>
      </c>
      <c r="AV151">
        <f>IF(ISNUMBER(VLOOKUP(A151,'M for Moray - Speyside oawut'!A:E,5,FALSE)), VLOOKUP(A151,'M for Moray - Speyside oawut'!A:E,5,FALSE), 1000)</f>
        <v>1000</v>
      </c>
      <c r="AW151">
        <f>IF(ISNUMBER(VLOOKUP(A151,'M for Moray - Elgin oawut'!A:E,5,FALSE)), VLOOKUP(A151,'M for Moray - Elgin oawut'!A:E,5,FALSE), 1000)</f>
        <v>1000</v>
      </c>
      <c r="AX151">
        <f>IF(ISNUMBER(VLOOKUP(A151,'Banffshire Partnership oawut'!A:E,5,FALSE)), VLOOKUP(A151,'Banffshire Partnership oawut'!A:E,5,FALSE), 1000)</f>
        <v>41.75</v>
      </c>
      <c r="AZ151">
        <f>IF(ISNUMBER(VLOOKUP(A151,'Huntly A2B service ot'!A:E,4,FALSE)), VLOOKUP(A151,'Huntly A2B service ot'!A:E,4,FALSE), 0)</f>
        <v>4.5</v>
      </c>
      <c r="BA151">
        <f>IF(ISNUMBER(VLOOKUP(A151,'M for Moray - Buckie ot'!A:E,4,FALSE)), VLOOKUP(A151,'M for Moray - Buckie ot'!A:E,4,FALSE), 0)</f>
        <v>4.5</v>
      </c>
      <c r="BB151">
        <f>IF(ISNUMBER(VLOOKUP(A151,'M for Moray - Forres ot'!A:E,4,FALSE)), VLOOKUP(A151,'M for Moray - Forres ot'!A:E,4,FALSE), 0)</f>
        <v>4.5</v>
      </c>
      <c r="BC151">
        <f>IF(ISNUMBER(VLOOKUP(A151,'M for Moray - Keith ot'!A:E,4,FALSE)), VLOOKUP(A151,'M for Moray - Keith ot'!A:E,4,FALSE), 0)</f>
        <v>4.5</v>
      </c>
      <c r="BD151">
        <f>IF(ISNUMBER(VLOOKUP(A151,'M for Moray - Speyside ot'!A:E,4,FALSE)), VLOOKUP(A151,'M for Moray - Speyside ot'!A:E,4,FALSE), 0)</f>
        <v>4.5</v>
      </c>
      <c r="BE151">
        <f>IF(ISNUMBER(VLOOKUP(A151,'M for Moray - Elgin ot'!A:E,4,FALSE)), VLOOKUP(A151,'M for Moray - Elgin ot'!A:E,4,FALSE), 0)</f>
        <v>4.5</v>
      </c>
      <c r="BF151">
        <f>IF(ISNUMBER(VLOOKUP(A151,'Banffshire Partnership ot'!A:E,4,FALSE)), VLOOKUP(A151,'Banffshire Partnership ot'!A:E,4,FALSE), 0)</f>
        <v>0</v>
      </c>
      <c r="BI151">
        <f>IF(ISNUMBER(VLOOKUP(A151,'Huntly A2B service oaout'!A:E,3,FALSE)), VLOOKUP(A151,'Huntly A2B service oaout'!A:E,3,FALSE), VLOOKUP(A151,'Huntly A2B service oaout'!A:E,2,FALSE))</f>
        <v>15.5</v>
      </c>
      <c r="BJ151">
        <f>IF(ISNUMBER(VLOOKUP(A151,'M for Moray - Buckie oaout'!A:E,3,FALSE)), VLOOKUP(A151,'M for Moray - Buckie oaout'!A:E,3,FALSE), VLOOKUP(A151,'M for Moray - Buckie oaout'!A:E,2,FALSE))</f>
        <v>8.9</v>
      </c>
      <c r="BK151">
        <f>IF(ISNUMBER(VLOOKUP(A151,'M for Moray - Forres oaout'!A:E,3,FALSE)), VLOOKUP(A151,'M for Moray - Forres oaout'!A:E,3,FALSE), VLOOKUP(A151,'M for Moray - Forres oaout'!A:E,2,FALSE))</f>
        <v>18.2</v>
      </c>
      <c r="BL151">
        <f>IF(ISNUMBER(VLOOKUP(A151,'M for Moray - Keith oaout'!A:E,3,FALSE)), VLOOKUP(A151,'M for Moray - Keith oaout'!A:E,3,FALSE), VLOOKUP(A151,'M for Moray - Keith oaout'!A:E,2,FALSE))</f>
        <v>9.1</v>
      </c>
      <c r="BM151">
        <f>IF(ISNUMBER(VLOOKUP(A151,'M for Moray - Speyside oaout'!A:E,3,FALSE)), VLOOKUP(A151,'M for Moray - Speyside oaout'!A:E,3,FALSE), VLOOKUP(A151,'M for Moray - Speyside oaout'!A:E,2,FALSE))</f>
        <v>6.7</v>
      </c>
      <c r="BN151">
        <f>IF(ISNUMBER(VLOOKUP(A151,'M for Moray - Elgin oaout'!A:E,3,FALSE)), VLOOKUP(A151,'M for Moray - Elgin oaout'!A:E,3,FALSE), VLOOKUP(A151,'M for Moray - Elgin oaout'!A:E,2,FALSE))</f>
        <v>7.2</v>
      </c>
      <c r="BO151" t="str">
        <f>IF(ISNUMBER(VLOOKUP(A151,'Banffshire Partnership oaout'!A:E,3,FALSE)), VLOOKUP(A151,'Banffshire Partnership oaout'!A:E,3,FALSE), VLOOKUP(A151,'Banffshire Partnership oaout'!A:E,2,FALSE))</f>
        <v xml:space="preserve"> N/A</v>
      </c>
      <c r="BQ151" t="str">
        <f>IF(ISNUMBER(VLOOKUP(A151,'Huntly A2B service oawut'!A:E,3,FALSE)), VLOOKUP(A151,'Huntly A2B service oawut'!A:E,3,FALSE), VLOOKUP(A151,'Huntly A2B service oawut'!A:E,2,FALSE))</f>
        <v xml:space="preserve"> N/A</v>
      </c>
      <c r="BR151" t="str">
        <f>IF(ISNUMBER(VLOOKUP(A151,'M for Moray - Buckie oawut'!A:E,3,FALSE)), VLOOKUP(A151,'M for Moray - Buckie oawut'!A:E,3,FALSE), VLOOKUP(A151,'M for Moray - Buckie oawut'!A:E,2,FALSE))</f>
        <v xml:space="preserve"> N/A</v>
      </c>
      <c r="BS151" t="str">
        <f>IF(ISNUMBER(VLOOKUP(A151,'M for Moray - Forres oawut'!A:E,3,FALSE)), VLOOKUP(A151,'M for Moray - Forres oawut'!A:E,3,FALSE), VLOOKUP(A151,'M for Moray - Forres oawut'!A:E,2,FALSE))</f>
        <v xml:space="preserve"> N/A</v>
      </c>
      <c r="BT151" t="str">
        <f>IF(ISNUMBER(VLOOKUP(A151,'M for Moray - Keith oawut'!A:E,3,FALSE)), VLOOKUP(A151,'M for Moray - Keith oawut'!A:E,3,FALSE), VLOOKUP(A151,'M for Moray - Keith oawut'!A:E,2,FALSE))</f>
        <v xml:space="preserve"> N/A</v>
      </c>
      <c r="BU151" t="str">
        <f>IF(ISNUMBER(VLOOKUP(A151,'M for Moray - Speyside oawut'!A:E,3,FALSE)), VLOOKUP(A151,'M for Moray - Speyside oawut'!A:E,3,FALSE), VLOOKUP(A151,'M for Moray - Speyside oawut'!A:E,2,FALSE))</f>
        <v xml:space="preserve"> N/A</v>
      </c>
      <c r="BV151" t="str">
        <f>IF(ISNUMBER(VLOOKUP(A151,'M for Moray - Elgin oawut'!A:E,3,FALSE)), VLOOKUP(A151,'M for Moray - Elgin oawut'!A:E,3,FALSE), VLOOKUP(A151,'M for Moray - Elgin oawut'!A:E,2,FALSE))</f>
        <v xml:space="preserve"> N/A</v>
      </c>
      <c r="BW151">
        <f>IF(ISNUMBER(VLOOKUP(A151,'Banffshire Partnership oawut'!A:E,3,FALSE)), VLOOKUP(A151,'Banffshire Partnership oawut'!A:E,3,FALSE), VLOOKUP(A151,'Banffshire Partnership oawut'!A:E,2,FALSE))</f>
        <v>20.5</v>
      </c>
      <c r="BZ151">
        <f>IF(ISNUMBER(VLOOKUP(A151,'Huntly A2B service ot'!A:E,3,FALSE)), VLOOKUP(A151,'Huntly A2B service ot'!A:E,3,FALSE), VLOOKUP(A151,'Huntly A2B service ot'!A:E,2,FALSE))</f>
        <v>30</v>
      </c>
      <c r="CA151">
        <f>IF(ISNUMBER(VLOOKUP(A151,'M for Moray - Buckie ot'!A:E,3,FALSE)), VLOOKUP(A151,'M for Moray - Buckie ot'!A:E,3,FALSE), VLOOKUP(A151,'M for Moray - Buckie ot'!A:E,2,FALSE))</f>
        <v>30</v>
      </c>
      <c r="CB151">
        <f>IF(ISNUMBER(VLOOKUP(A151,'M for Moray - Forres ot'!A:E,3,FALSE)), VLOOKUP(A151,'M for Moray - Forres ot'!A:E,3,FALSE), VLOOKUP(A151,'M for Moray - Forres ot'!A:E,2,FALSE))</f>
        <v>30</v>
      </c>
      <c r="CC151">
        <f>IF(ISNUMBER(VLOOKUP(A151,'M for Moray - Keith ot'!A:E,3,FALSE)), VLOOKUP(A151,'M for Moray - Keith ot'!A:E,3,FALSE), VLOOKUP(A151,'M for Moray - Keith ot'!A:E,2,FALSE))</f>
        <v>30</v>
      </c>
      <c r="CD151">
        <f>IF(ISNUMBER(VLOOKUP(A151,'M for Moray - Speyside ot'!A:E,3,FALSE)), VLOOKUP(A151,'M for Moray - Speyside ot'!A:E,3,FALSE), VLOOKUP(A151,'M for Moray - Speyside ot'!A:E,2,FALSE))</f>
        <v>30</v>
      </c>
      <c r="CE151">
        <f>IF(ISNUMBER(VLOOKUP(A151,'M for Moray - Elgin ot'!A:E,3,FALSE)), VLOOKUP(A151,'M for Moray - Elgin ot'!A:E,3,FALSE), VLOOKUP(A151,'M for Moray - Elgin ot'!A:E,2,FALSE))</f>
        <v>30</v>
      </c>
      <c r="CF151">
        <f>IF(ISNUMBER(VLOOKUP(A151,'Banffshire Partnership ot'!A:E,3,FALSE)), VLOOKUP(A151,'Banffshire Partnership ot'!A:E,3,FALSE), VLOOKUP(A151,'Banffshire Partnership ot'!A:E,2,FALSE))</f>
        <v>0</v>
      </c>
    </row>
    <row r="152" spans="1:84">
      <c r="A152" t="s">
        <v>410</v>
      </c>
      <c r="B152" t="str">
        <f t="shared" si="110"/>
        <v>M for Moray - Elgin service</v>
      </c>
      <c r="C152">
        <f t="shared" si="79"/>
        <v>7.1</v>
      </c>
      <c r="D152">
        <f t="shared" si="80"/>
        <v>5</v>
      </c>
      <c r="E152">
        <f t="shared" si="81"/>
        <v>4.5</v>
      </c>
      <c r="F152">
        <f t="shared" si="82"/>
        <v>4.8</v>
      </c>
      <c r="G152" s="18">
        <f t="shared" si="83"/>
        <v>0.5</v>
      </c>
      <c r="H152">
        <f t="shared" si="107"/>
        <v>9.6</v>
      </c>
      <c r="I152">
        <v>17.100000000000001</v>
      </c>
      <c r="J152">
        <f t="shared" si="91"/>
        <v>33.180000000000007</v>
      </c>
      <c r="K152">
        <f t="shared" si="108"/>
        <v>16.600000000000001</v>
      </c>
      <c r="L152">
        <f t="shared" si="93"/>
        <v>1</v>
      </c>
      <c r="M152">
        <f t="shared" si="94"/>
        <v>1</v>
      </c>
      <c r="N152">
        <f t="shared" si="109"/>
        <v>16.580000000000005</v>
      </c>
      <c r="O152">
        <f t="shared" si="96"/>
        <v>16.580000000000005</v>
      </c>
      <c r="P152">
        <f t="shared" si="97"/>
        <v>9.5</v>
      </c>
      <c r="Q152">
        <f t="shared" si="98"/>
        <v>9.5</v>
      </c>
      <c r="S152">
        <f t="shared" si="99"/>
        <v>23.5</v>
      </c>
      <c r="T152">
        <f t="shared" si="100"/>
        <v>1007.1</v>
      </c>
      <c r="U152">
        <f t="shared" si="101"/>
        <v>32.6</v>
      </c>
      <c r="V152">
        <f t="shared" si="102"/>
        <v>21.6</v>
      </c>
      <c r="W152">
        <f t="shared" si="103"/>
        <v>21.6</v>
      </c>
      <c r="X152">
        <f t="shared" si="104"/>
        <v>16.600000000000001</v>
      </c>
      <c r="Y152">
        <f t="shared" si="105"/>
        <v>50</v>
      </c>
      <c r="AA152">
        <v>0</v>
      </c>
      <c r="AB152">
        <f t="shared" si="84"/>
        <v>7.1</v>
      </c>
      <c r="AC152">
        <f t="shared" si="85"/>
        <v>7.1</v>
      </c>
      <c r="AD152">
        <f t="shared" si="86"/>
        <v>7.1</v>
      </c>
      <c r="AE152">
        <f t="shared" si="87"/>
        <v>7.1</v>
      </c>
      <c r="AF152">
        <f t="shared" si="88"/>
        <v>7.1</v>
      </c>
      <c r="AG152">
        <f t="shared" si="89"/>
        <v>5.5</v>
      </c>
      <c r="AJ152">
        <f>IF(ISNUMBER(VLOOKUP(A152,'Huntly A2B service oaout'!A:E,5,FALSE)), VLOOKUP(A152,'Huntly A2B service oaout'!A:E,5,FALSE), VLOOKUP(A152,'Huntly A2B service oaout'!A:E,2,FALSE))</f>
        <v>19</v>
      </c>
      <c r="AK152" t="str">
        <f>IF(ISNUMBER(VLOOKUP(A152,'M for Moray - Buckie oaout'!A:E,5,FALSE)), VLOOKUP(A152,'M for Moray - Buckie oaout'!A:E,5,FALSE), VLOOKUP(A152,'M for Moray - Buckie oaout'!A:E,2,FALSE))</f>
        <v xml:space="preserve"> not possible</v>
      </c>
      <c r="AL152">
        <f>IF(ISNUMBER(VLOOKUP(A152,'M for Moray - Forres oaout'!A:E,5,FALSE)), VLOOKUP(A152,'M for Moray - Forres oaout'!A:E,5,FALSE), VLOOKUP(A152,'M for Moray - Forres oaout'!A:E,2,FALSE))</f>
        <v>21</v>
      </c>
      <c r="AM152">
        <f>IF(ISNUMBER(VLOOKUP(A152,'M for Moray - Keith oaout'!A:E,5,FALSE)), VLOOKUP(A152,'M for Moray - Keith oaout'!A:E,5,FALSE), VLOOKUP(A152,'M for Moray - Keith oaout'!A:E,2,FALSE))</f>
        <v>10</v>
      </c>
      <c r="AN152">
        <f>IF(ISNUMBER(VLOOKUP(A152,'M for Moray - Speyside oaout'!A:E,5,FALSE)), VLOOKUP(A152,'M for Moray - Speyside oaout'!A:E,5,FALSE), VLOOKUP(A152,'M for Moray - Speyside oaout'!A:E,2,FALSE))</f>
        <v>10</v>
      </c>
      <c r="AO152">
        <f>IF(ISNUMBER(VLOOKUP(A152,'M for Moray - Elgin oaout'!A:E,5,FALSE)), VLOOKUP(A152,'M for Moray - Elgin oaout'!A:E,5,FALSE), VLOOKUP(A152,'M for Moray - Elgin oaout'!A:E,2,FALSE))</f>
        <v>5</v>
      </c>
      <c r="AP152" t="str">
        <f>IF(ISNUMBER(VLOOKUP(A152,'Banffshire Partnership oaout'!A:E,5,FALSE)), VLOOKUP(A152,'Banffshire Partnership oaout'!A:E,5,FALSE), VLOOKUP(A152,'Banffshire Partnership oaout'!A:E,2,FALSE))</f>
        <v xml:space="preserve"> N/A</v>
      </c>
      <c r="AR152">
        <f>IF(ISNUMBER(VLOOKUP(A152,'Huntly A2B service oawut'!A:E,5,FALSE)), VLOOKUP(A152,'Huntly A2B service oawut'!A:E,5,FALSE), 1000)</f>
        <v>1000</v>
      </c>
      <c r="AS152">
        <f>IF(ISNUMBER(VLOOKUP(A152,'M for Moray - Buckie oawut'!A:E,5,FALSE)), VLOOKUP(A152,'M for Moray - Buckie oawut'!A:E,5,FALSE), 1000)</f>
        <v>1000</v>
      </c>
      <c r="AT152">
        <f>IF(ISNUMBER(VLOOKUP(A152,'M for Moray - Forres oawut'!A:E,5,FALSE)), VLOOKUP(A152,'M for Moray - Forres oawut'!A:E,5,FALSE), 1000)</f>
        <v>1000</v>
      </c>
      <c r="AU152">
        <f>IF(ISNUMBER(VLOOKUP(A152,'M for Moray - Keith oawut'!A:E,5,FALSE)), VLOOKUP(A152,'M for Moray - Keith oawut'!A:E,5,FALSE), 1000)</f>
        <v>1000</v>
      </c>
      <c r="AV152">
        <f>IF(ISNUMBER(VLOOKUP(A152,'M for Moray - Speyside oawut'!A:E,5,FALSE)), VLOOKUP(A152,'M for Moray - Speyside oawut'!A:E,5,FALSE), 1000)</f>
        <v>1000</v>
      </c>
      <c r="AW152">
        <f>IF(ISNUMBER(VLOOKUP(A152,'M for Moray - Elgin oawut'!A:E,5,FALSE)), VLOOKUP(A152,'M for Moray - Elgin oawut'!A:E,5,FALSE), 1000)</f>
        <v>1000</v>
      </c>
      <c r="AX152">
        <f>IF(ISNUMBER(VLOOKUP(A152,'Banffshire Partnership oawut'!A:E,5,FALSE)), VLOOKUP(A152,'Banffshire Partnership oawut'!A:E,5,FALSE), 1000)</f>
        <v>44.5</v>
      </c>
      <c r="AZ152">
        <f>IF(ISNUMBER(VLOOKUP(A152,'Huntly A2B service ot'!A:E,4,FALSE)), VLOOKUP(A152,'Huntly A2B service ot'!A:E,4,FALSE), 0)</f>
        <v>4.5</v>
      </c>
      <c r="BA152">
        <f>IF(ISNUMBER(VLOOKUP(A152,'M for Moray - Buckie ot'!A:E,4,FALSE)), VLOOKUP(A152,'M for Moray - Buckie ot'!A:E,4,FALSE), 0)</f>
        <v>0</v>
      </c>
      <c r="BB152">
        <f>IF(ISNUMBER(VLOOKUP(A152,'M for Moray - Forres ot'!A:E,4,FALSE)), VLOOKUP(A152,'M for Moray - Forres ot'!A:E,4,FALSE), 0)</f>
        <v>4.5</v>
      </c>
      <c r="BC152">
        <f>IF(ISNUMBER(VLOOKUP(A152,'M for Moray - Keith ot'!A:E,4,FALSE)), VLOOKUP(A152,'M for Moray - Keith ot'!A:E,4,FALSE), 0)</f>
        <v>4.5</v>
      </c>
      <c r="BD152">
        <f>IF(ISNUMBER(VLOOKUP(A152,'M for Moray - Speyside ot'!A:E,4,FALSE)), VLOOKUP(A152,'M for Moray - Speyside ot'!A:E,4,FALSE), 0)</f>
        <v>4.5</v>
      </c>
      <c r="BE152">
        <f>IF(ISNUMBER(VLOOKUP(A152,'M for Moray - Elgin ot'!A:E,4,FALSE)), VLOOKUP(A152,'M for Moray - Elgin ot'!A:E,4,FALSE), 0)</f>
        <v>4.5</v>
      </c>
      <c r="BF152">
        <f>IF(ISNUMBER(VLOOKUP(A152,'Banffshire Partnership ot'!A:E,4,FALSE)), VLOOKUP(A152,'Banffshire Partnership ot'!A:E,4,FALSE), 0)</f>
        <v>0</v>
      </c>
      <c r="BI152">
        <f>IF(ISNUMBER(VLOOKUP(A152,'Huntly A2B service oaout'!A:E,3,FALSE)), VLOOKUP(A152,'Huntly A2B service oaout'!A:E,3,FALSE), VLOOKUP(A152,'Huntly A2B service oaout'!A:E,2,FALSE))</f>
        <v>15.5</v>
      </c>
      <c r="BJ152" t="str">
        <f>IF(ISNUMBER(VLOOKUP(A152,'M for Moray - Buckie oaout'!A:E,3,FALSE)), VLOOKUP(A152,'M for Moray - Buckie oaout'!A:E,3,FALSE), VLOOKUP(A152,'M for Moray - Buckie oaout'!A:E,2,FALSE))</f>
        <v xml:space="preserve"> not possible</v>
      </c>
      <c r="BK152">
        <f>IF(ISNUMBER(VLOOKUP(A152,'M for Moray - Forres oaout'!A:E,3,FALSE)), VLOOKUP(A152,'M for Moray - Forres oaout'!A:E,3,FALSE), VLOOKUP(A152,'M for Moray - Forres oaout'!A:E,2,FALSE))</f>
        <v>16</v>
      </c>
      <c r="BL152">
        <f>IF(ISNUMBER(VLOOKUP(A152,'M for Moray - Keith oaout'!A:E,3,FALSE)), VLOOKUP(A152,'M for Moray - Keith oaout'!A:E,3,FALSE), VLOOKUP(A152,'M for Moray - Keith oaout'!A:E,2,FALSE))</f>
        <v>9.1</v>
      </c>
      <c r="BM152">
        <f>IF(ISNUMBER(VLOOKUP(A152,'M for Moray - Speyside oaout'!A:E,3,FALSE)), VLOOKUP(A152,'M for Moray - Speyside oaout'!A:E,3,FALSE), VLOOKUP(A152,'M for Moray - Speyside oaout'!A:E,2,FALSE))</f>
        <v>6.7</v>
      </c>
      <c r="BN152">
        <f>IF(ISNUMBER(VLOOKUP(A152,'M for Moray - Elgin oaout'!A:E,3,FALSE)), VLOOKUP(A152,'M for Moray - Elgin oaout'!A:E,3,FALSE), VLOOKUP(A152,'M for Moray - Elgin oaout'!A:E,2,FALSE))</f>
        <v>4.8</v>
      </c>
      <c r="BO152" t="str">
        <f>IF(ISNUMBER(VLOOKUP(A152,'Banffshire Partnership oaout'!A:E,3,FALSE)), VLOOKUP(A152,'Banffshire Partnership oaout'!A:E,3,FALSE), VLOOKUP(A152,'Banffshire Partnership oaout'!A:E,2,FALSE))</f>
        <v xml:space="preserve"> N/A</v>
      </c>
      <c r="BQ152" t="str">
        <f>IF(ISNUMBER(VLOOKUP(A152,'Huntly A2B service oawut'!A:E,3,FALSE)), VLOOKUP(A152,'Huntly A2B service oawut'!A:E,3,FALSE), VLOOKUP(A152,'Huntly A2B service oawut'!A:E,2,FALSE))</f>
        <v xml:space="preserve"> N/A</v>
      </c>
      <c r="BR152" t="str">
        <f>IF(ISNUMBER(VLOOKUP(A152,'M for Moray - Buckie oawut'!A:E,3,FALSE)), VLOOKUP(A152,'M for Moray - Buckie oawut'!A:E,3,FALSE), VLOOKUP(A152,'M for Moray - Buckie oawut'!A:E,2,FALSE))</f>
        <v xml:space="preserve"> N/A</v>
      </c>
      <c r="BS152" t="str">
        <f>IF(ISNUMBER(VLOOKUP(A152,'M for Moray - Forres oawut'!A:E,3,FALSE)), VLOOKUP(A152,'M for Moray - Forres oawut'!A:E,3,FALSE), VLOOKUP(A152,'M for Moray - Forres oawut'!A:E,2,FALSE))</f>
        <v xml:space="preserve"> N/A</v>
      </c>
      <c r="BT152" t="str">
        <f>IF(ISNUMBER(VLOOKUP(A152,'M for Moray - Keith oawut'!A:E,3,FALSE)), VLOOKUP(A152,'M for Moray - Keith oawut'!A:E,3,FALSE), VLOOKUP(A152,'M for Moray - Keith oawut'!A:E,2,FALSE))</f>
        <v xml:space="preserve"> N/A</v>
      </c>
      <c r="BU152" t="str">
        <f>IF(ISNUMBER(VLOOKUP(A152,'M for Moray - Speyside oawut'!A:E,3,FALSE)), VLOOKUP(A152,'M for Moray - Speyside oawut'!A:E,3,FALSE), VLOOKUP(A152,'M for Moray - Speyside oawut'!A:E,2,FALSE))</f>
        <v xml:space="preserve"> N/A</v>
      </c>
      <c r="BV152" t="str">
        <f>IF(ISNUMBER(VLOOKUP(A152,'M for Moray - Elgin oawut'!A:E,3,FALSE)), VLOOKUP(A152,'M for Moray - Elgin oawut'!A:E,3,FALSE), VLOOKUP(A152,'M for Moray - Elgin oawut'!A:E,2,FALSE))</f>
        <v xml:space="preserve"> N/A</v>
      </c>
      <c r="BW152">
        <f>IF(ISNUMBER(VLOOKUP(A152,'Banffshire Partnership oawut'!A:E,3,FALSE)), VLOOKUP(A152,'Banffshire Partnership oawut'!A:E,3,FALSE), VLOOKUP(A152,'Banffshire Partnership oawut'!A:E,2,FALSE))</f>
        <v>20.5</v>
      </c>
      <c r="BZ152">
        <f>IF(ISNUMBER(VLOOKUP(A152,'Huntly A2B service ot'!A:E,3,FALSE)), VLOOKUP(A152,'Huntly A2B service ot'!A:E,3,FALSE), VLOOKUP(A152,'Huntly A2B service ot'!A:E,2,FALSE))</f>
        <v>30</v>
      </c>
      <c r="CA152" t="str">
        <f>IF(ISNUMBER(VLOOKUP(A152,'M for Moray - Buckie ot'!A:E,3,FALSE)), VLOOKUP(A152,'M for Moray - Buckie ot'!A:E,3,FALSE), VLOOKUP(A152,'M for Moray - Buckie ot'!A:E,2,FALSE))</f>
        <v xml:space="preserve"> not possible</v>
      </c>
      <c r="CB152">
        <f>IF(ISNUMBER(VLOOKUP(A152,'M for Moray - Forres ot'!A:E,3,FALSE)), VLOOKUP(A152,'M for Moray - Forres ot'!A:E,3,FALSE), VLOOKUP(A152,'M for Moray - Forres ot'!A:E,2,FALSE))</f>
        <v>30</v>
      </c>
      <c r="CC152">
        <f>IF(ISNUMBER(VLOOKUP(A152,'M for Moray - Keith ot'!A:E,3,FALSE)), VLOOKUP(A152,'M for Moray - Keith ot'!A:E,3,FALSE), VLOOKUP(A152,'M for Moray - Keith ot'!A:E,2,FALSE))</f>
        <v>30</v>
      </c>
      <c r="CD152">
        <f>IF(ISNUMBER(VLOOKUP(A152,'M for Moray - Speyside ot'!A:E,3,FALSE)), VLOOKUP(A152,'M for Moray - Speyside ot'!A:E,3,FALSE), VLOOKUP(A152,'M for Moray - Speyside ot'!A:E,2,FALSE))</f>
        <v>30</v>
      </c>
      <c r="CE152">
        <f>IF(ISNUMBER(VLOOKUP(A152,'M for Moray - Elgin ot'!A:E,3,FALSE)), VLOOKUP(A152,'M for Moray - Elgin ot'!A:E,3,FALSE), VLOOKUP(A152,'M for Moray - Elgin ot'!A:E,2,FALSE))</f>
        <v>30</v>
      </c>
      <c r="CF152">
        <f>IF(ISNUMBER(VLOOKUP(A152,'Banffshire Partnership ot'!A:E,3,FALSE)), VLOOKUP(A152,'Banffshire Partnership ot'!A:E,3,FALSE), VLOOKUP(A152,'Banffshire Partnership ot'!A:E,2,FALSE))</f>
        <v>0</v>
      </c>
    </row>
    <row r="153" spans="1:84">
      <c r="A153" t="s">
        <v>411</v>
      </c>
      <c r="B153" t="str">
        <f t="shared" si="110"/>
        <v>M for Moray - Elgin service</v>
      </c>
      <c r="C153">
        <f t="shared" si="79"/>
        <v>7.1</v>
      </c>
      <c r="D153">
        <f t="shared" si="80"/>
        <v>12</v>
      </c>
      <c r="E153">
        <f t="shared" si="81"/>
        <v>4.5</v>
      </c>
      <c r="F153">
        <f t="shared" si="82"/>
        <v>11.2</v>
      </c>
      <c r="G153" s="18">
        <f t="shared" si="83"/>
        <v>0.5</v>
      </c>
      <c r="H153">
        <f t="shared" si="107"/>
        <v>22.4</v>
      </c>
      <c r="I153">
        <v>21.6</v>
      </c>
      <c r="J153">
        <f t="shared" si="91"/>
        <v>41.28</v>
      </c>
      <c r="K153">
        <f t="shared" si="108"/>
        <v>23.6</v>
      </c>
      <c r="L153">
        <f t="shared" si="93"/>
        <v>1</v>
      </c>
      <c r="M153">
        <f t="shared" si="94"/>
        <v>0</v>
      </c>
      <c r="N153">
        <f t="shared" si="109"/>
        <v>17.68</v>
      </c>
      <c r="O153">
        <f t="shared" si="96"/>
        <v>0</v>
      </c>
      <c r="P153">
        <f t="shared" si="97"/>
        <v>16.5</v>
      </c>
      <c r="Q153">
        <f t="shared" si="98"/>
        <v>0</v>
      </c>
      <c r="S153">
        <f t="shared" si="99"/>
        <v>33.5</v>
      </c>
      <c r="T153">
        <f t="shared" si="100"/>
        <v>1007.1</v>
      </c>
      <c r="U153">
        <f t="shared" si="101"/>
        <v>41.1</v>
      </c>
      <c r="V153">
        <f t="shared" si="102"/>
        <v>25.6</v>
      </c>
      <c r="W153">
        <f t="shared" si="103"/>
        <v>33.6</v>
      </c>
      <c r="X153">
        <f t="shared" si="104"/>
        <v>23.6</v>
      </c>
      <c r="Y153">
        <f t="shared" si="105"/>
        <v>40.25</v>
      </c>
      <c r="AA153">
        <v>0</v>
      </c>
      <c r="AB153">
        <f t="shared" si="84"/>
        <v>7.1</v>
      </c>
      <c r="AC153">
        <f t="shared" si="85"/>
        <v>7.1</v>
      </c>
      <c r="AD153">
        <f t="shared" si="86"/>
        <v>7.1</v>
      </c>
      <c r="AE153">
        <f t="shared" si="87"/>
        <v>7.1</v>
      </c>
      <c r="AF153">
        <f t="shared" si="88"/>
        <v>7.1</v>
      </c>
      <c r="AG153">
        <f t="shared" si="89"/>
        <v>5.5</v>
      </c>
      <c r="AJ153">
        <f>IF(ISNUMBER(VLOOKUP(A153,'Huntly A2B service oaout'!A:E,5,FALSE)), VLOOKUP(A153,'Huntly A2B service oaout'!A:E,5,FALSE), VLOOKUP(A153,'Huntly A2B service oaout'!A:E,2,FALSE))</f>
        <v>29</v>
      </c>
      <c r="AK153" t="str">
        <f>IF(ISNUMBER(VLOOKUP(A153,'M for Moray - Buckie oaout'!A:E,5,FALSE)), VLOOKUP(A153,'M for Moray - Buckie oaout'!A:E,5,FALSE), VLOOKUP(A153,'M for Moray - Buckie oaout'!A:E,2,FALSE))</f>
        <v xml:space="preserve"> not possible</v>
      </c>
      <c r="AL153">
        <f>IF(ISNUMBER(VLOOKUP(A153,'M for Moray - Forres oaout'!A:E,5,FALSE)), VLOOKUP(A153,'M for Moray - Forres oaout'!A:E,5,FALSE), VLOOKUP(A153,'M for Moray - Forres oaout'!A:E,2,FALSE))</f>
        <v>29.5</v>
      </c>
      <c r="AM153">
        <f>IF(ISNUMBER(VLOOKUP(A153,'M for Moray - Keith oaout'!A:E,5,FALSE)), VLOOKUP(A153,'M for Moray - Keith oaout'!A:E,5,FALSE), VLOOKUP(A153,'M for Moray - Keith oaout'!A:E,2,FALSE))</f>
        <v>14</v>
      </c>
      <c r="AN153">
        <f>IF(ISNUMBER(VLOOKUP(A153,'M for Moray - Speyside oaout'!A:E,5,FALSE)), VLOOKUP(A153,'M for Moray - Speyside oaout'!A:E,5,FALSE), VLOOKUP(A153,'M for Moray - Speyside oaout'!A:E,2,FALSE))</f>
        <v>22</v>
      </c>
      <c r="AO153">
        <f>IF(ISNUMBER(VLOOKUP(A153,'M for Moray - Elgin oaout'!A:E,5,FALSE)), VLOOKUP(A153,'M for Moray - Elgin oaout'!A:E,5,FALSE), VLOOKUP(A153,'M for Moray - Elgin oaout'!A:E,2,FALSE))</f>
        <v>12</v>
      </c>
      <c r="AP153" t="str">
        <f>IF(ISNUMBER(VLOOKUP(A153,'Banffshire Partnership oaout'!A:E,5,FALSE)), VLOOKUP(A153,'Banffshire Partnership oaout'!A:E,5,FALSE), VLOOKUP(A153,'Banffshire Partnership oaout'!A:E,2,FALSE))</f>
        <v xml:space="preserve"> N/A</v>
      </c>
      <c r="AR153">
        <f>IF(ISNUMBER(VLOOKUP(A153,'Huntly A2B service oawut'!A:E,5,FALSE)), VLOOKUP(A153,'Huntly A2B service oawut'!A:E,5,FALSE), 1000)</f>
        <v>1000</v>
      </c>
      <c r="AS153">
        <f>IF(ISNUMBER(VLOOKUP(A153,'M for Moray - Buckie oawut'!A:E,5,FALSE)), VLOOKUP(A153,'M for Moray - Buckie oawut'!A:E,5,FALSE), 1000)</f>
        <v>1000</v>
      </c>
      <c r="AT153">
        <f>IF(ISNUMBER(VLOOKUP(A153,'M for Moray - Forres oawut'!A:E,5,FALSE)), VLOOKUP(A153,'M for Moray - Forres oawut'!A:E,5,FALSE), 1000)</f>
        <v>1000</v>
      </c>
      <c r="AU153">
        <f>IF(ISNUMBER(VLOOKUP(A153,'M for Moray - Keith oawut'!A:E,5,FALSE)), VLOOKUP(A153,'M for Moray - Keith oawut'!A:E,5,FALSE), 1000)</f>
        <v>1000</v>
      </c>
      <c r="AV153">
        <f>IF(ISNUMBER(VLOOKUP(A153,'M for Moray - Speyside oawut'!A:E,5,FALSE)), VLOOKUP(A153,'M for Moray - Speyside oawut'!A:E,5,FALSE), 1000)</f>
        <v>1000</v>
      </c>
      <c r="AW153">
        <f>IF(ISNUMBER(VLOOKUP(A153,'M for Moray - Elgin oawut'!A:E,5,FALSE)), VLOOKUP(A153,'M for Moray - Elgin oawut'!A:E,5,FALSE), 1000)</f>
        <v>1000</v>
      </c>
      <c r="AX153">
        <f>IF(ISNUMBER(VLOOKUP(A153,'Banffshire Partnership oawut'!A:E,5,FALSE)), VLOOKUP(A153,'Banffshire Partnership oawut'!A:E,5,FALSE), 1000)</f>
        <v>34.75</v>
      </c>
      <c r="AZ153">
        <f>IF(ISNUMBER(VLOOKUP(A153,'Huntly A2B service ot'!A:E,4,FALSE)), VLOOKUP(A153,'Huntly A2B service ot'!A:E,4,FALSE), 0)</f>
        <v>4.5</v>
      </c>
      <c r="BA153">
        <f>IF(ISNUMBER(VLOOKUP(A153,'M for Moray - Buckie ot'!A:E,4,FALSE)), VLOOKUP(A153,'M for Moray - Buckie ot'!A:E,4,FALSE), 0)</f>
        <v>0</v>
      </c>
      <c r="BB153">
        <f>IF(ISNUMBER(VLOOKUP(A153,'M for Moray - Forres ot'!A:E,4,FALSE)), VLOOKUP(A153,'M for Moray - Forres ot'!A:E,4,FALSE), 0)</f>
        <v>4.5</v>
      </c>
      <c r="BC153">
        <f>IF(ISNUMBER(VLOOKUP(A153,'M for Moray - Keith ot'!A:E,4,FALSE)), VLOOKUP(A153,'M for Moray - Keith ot'!A:E,4,FALSE), 0)</f>
        <v>4.5</v>
      </c>
      <c r="BD153">
        <f>IF(ISNUMBER(VLOOKUP(A153,'M for Moray - Speyside ot'!A:E,4,FALSE)), VLOOKUP(A153,'M for Moray - Speyside ot'!A:E,4,FALSE), 0)</f>
        <v>4.5</v>
      </c>
      <c r="BE153">
        <f>IF(ISNUMBER(VLOOKUP(A153,'M for Moray - Elgin ot'!A:E,4,FALSE)), VLOOKUP(A153,'M for Moray - Elgin ot'!A:E,4,FALSE), 0)</f>
        <v>4.5</v>
      </c>
      <c r="BF153">
        <f>IF(ISNUMBER(VLOOKUP(A153,'Banffshire Partnership ot'!A:E,4,FALSE)), VLOOKUP(A153,'Banffshire Partnership ot'!A:E,4,FALSE), 0)</f>
        <v>0</v>
      </c>
      <c r="BI153">
        <f>IF(ISNUMBER(VLOOKUP(A153,'Huntly A2B service oaout'!A:E,3,FALSE)), VLOOKUP(A153,'Huntly A2B service oaout'!A:E,3,FALSE), VLOOKUP(A153,'Huntly A2B service oaout'!A:E,2,FALSE))</f>
        <v>15.5</v>
      </c>
      <c r="BJ153" t="str">
        <f>IF(ISNUMBER(VLOOKUP(A153,'M for Moray - Buckie oaout'!A:E,3,FALSE)), VLOOKUP(A153,'M for Moray - Buckie oaout'!A:E,3,FALSE), VLOOKUP(A153,'M for Moray - Buckie oaout'!A:E,2,FALSE))</f>
        <v xml:space="preserve"> not possible</v>
      </c>
      <c r="BK153">
        <f>IF(ISNUMBER(VLOOKUP(A153,'M for Moray - Forres oaout'!A:E,3,FALSE)), VLOOKUP(A153,'M for Moray - Forres oaout'!A:E,3,FALSE), VLOOKUP(A153,'M for Moray - Forres oaout'!A:E,2,FALSE))</f>
        <v>22.9</v>
      </c>
      <c r="BL153">
        <f>IF(ISNUMBER(VLOOKUP(A153,'M for Moray - Keith oaout'!A:E,3,FALSE)), VLOOKUP(A153,'M for Moray - Keith oaout'!A:E,3,FALSE), VLOOKUP(A153,'M for Moray - Keith oaout'!A:E,2,FALSE))</f>
        <v>9.1</v>
      </c>
      <c r="BM153">
        <f>IF(ISNUMBER(VLOOKUP(A153,'M for Moray - Speyside oaout'!A:E,3,FALSE)), VLOOKUP(A153,'M for Moray - Speyside oaout'!A:E,3,FALSE), VLOOKUP(A153,'M for Moray - Speyside oaout'!A:E,2,FALSE))</f>
        <v>14.9</v>
      </c>
      <c r="BN153">
        <f>IF(ISNUMBER(VLOOKUP(A153,'M for Moray - Elgin oaout'!A:E,3,FALSE)), VLOOKUP(A153,'M for Moray - Elgin oaout'!A:E,3,FALSE), VLOOKUP(A153,'M for Moray - Elgin oaout'!A:E,2,FALSE))</f>
        <v>11.2</v>
      </c>
      <c r="BO153" t="str">
        <f>IF(ISNUMBER(VLOOKUP(A153,'Banffshire Partnership oaout'!A:E,3,FALSE)), VLOOKUP(A153,'Banffshire Partnership oaout'!A:E,3,FALSE), VLOOKUP(A153,'Banffshire Partnership oaout'!A:E,2,FALSE))</f>
        <v xml:space="preserve"> N/A</v>
      </c>
      <c r="BQ153" t="str">
        <f>IF(ISNUMBER(VLOOKUP(A153,'Huntly A2B service oawut'!A:E,3,FALSE)), VLOOKUP(A153,'Huntly A2B service oawut'!A:E,3,FALSE), VLOOKUP(A153,'Huntly A2B service oawut'!A:E,2,FALSE))</f>
        <v xml:space="preserve"> N/A</v>
      </c>
      <c r="BR153" t="str">
        <f>IF(ISNUMBER(VLOOKUP(A153,'M for Moray - Buckie oawut'!A:E,3,FALSE)), VLOOKUP(A153,'M for Moray - Buckie oawut'!A:E,3,FALSE), VLOOKUP(A153,'M for Moray - Buckie oawut'!A:E,2,FALSE))</f>
        <v xml:space="preserve"> N/A</v>
      </c>
      <c r="BS153" t="str">
        <f>IF(ISNUMBER(VLOOKUP(A153,'M for Moray - Forres oawut'!A:E,3,FALSE)), VLOOKUP(A153,'M for Moray - Forres oawut'!A:E,3,FALSE), VLOOKUP(A153,'M for Moray - Forres oawut'!A:E,2,FALSE))</f>
        <v xml:space="preserve"> N/A</v>
      </c>
      <c r="BT153" t="str">
        <f>IF(ISNUMBER(VLOOKUP(A153,'M for Moray - Keith oawut'!A:E,3,FALSE)), VLOOKUP(A153,'M for Moray - Keith oawut'!A:E,3,FALSE), VLOOKUP(A153,'M for Moray - Keith oawut'!A:E,2,FALSE))</f>
        <v xml:space="preserve"> N/A</v>
      </c>
      <c r="BU153" t="str">
        <f>IF(ISNUMBER(VLOOKUP(A153,'M for Moray - Speyside oawut'!A:E,3,FALSE)), VLOOKUP(A153,'M for Moray - Speyside oawut'!A:E,3,FALSE), VLOOKUP(A153,'M for Moray - Speyside oawut'!A:E,2,FALSE))</f>
        <v xml:space="preserve"> N/A</v>
      </c>
      <c r="BV153" t="str">
        <f>IF(ISNUMBER(VLOOKUP(A153,'M for Moray - Elgin oawut'!A:E,3,FALSE)), VLOOKUP(A153,'M for Moray - Elgin oawut'!A:E,3,FALSE), VLOOKUP(A153,'M for Moray - Elgin oawut'!A:E,2,FALSE))</f>
        <v xml:space="preserve"> N/A</v>
      </c>
      <c r="BW153">
        <f>IF(ISNUMBER(VLOOKUP(A153,'Banffshire Partnership oawut'!A:E,3,FALSE)), VLOOKUP(A153,'Banffshire Partnership oawut'!A:E,3,FALSE), VLOOKUP(A153,'Banffshire Partnership oawut'!A:E,2,FALSE))</f>
        <v>20.5</v>
      </c>
      <c r="BZ153">
        <f>IF(ISNUMBER(VLOOKUP(A153,'Huntly A2B service ot'!A:E,3,FALSE)), VLOOKUP(A153,'Huntly A2B service ot'!A:E,3,FALSE), VLOOKUP(A153,'Huntly A2B service ot'!A:E,2,FALSE))</f>
        <v>30</v>
      </c>
      <c r="CA153" t="str">
        <f>IF(ISNUMBER(VLOOKUP(A153,'M for Moray - Buckie ot'!A:E,3,FALSE)), VLOOKUP(A153,'M for Moray - Buckie ot'!A:E,3,FALSE), VLOOKUP(A153,'M for Moray - Buckie ot'!A:E,2,FALSE))</f>
        <v xml:space="preserve"> not possible</v>
      </c>
      <c r="CB153">
        <f>IF(ISNUMBER(VLOOKUP(A153,'M for Moray - Forres ot'!A:E,3,FALSE)), VLOOKUP(A153,'M for Moray - Forres ot'!A:E,3,FALSE), VLOOKUP(A153,'M for Moray - Forres ot'!A:E,2,FALSE))</f>
        <v>30</v>
      </c>
      <c r="CC153">
        <f>IF(ISNUMBER(VLOOKUP(A153,'M for Moray - Keith ot'!A:E,3,FALSE)), VLOOKUP(A153,'M for Moray - Keith ot'!A:E,3,FALSE), VLOOKUP(A153,'M for Moray - Keith ot'!A:E,2,FALSE))</f>
        <v>30</v>
      </c>
      <c r="CD153">
        <f>IF(ISNUMBER(VLOOKUP(A153,'M for Moray - Speyside ot'!A:E,3,FALSE)), VLOOKUP(A153,'M for Moray - Speyside ot'!A:E,3,FALSE), VLOOKUP(A153,'M for Moray - Speyside ot'!A:E,2,FALSE))</f>
        <v>30</v>
      </c>
      <c r="CE153">
        <f>IF(ISNUMBER(VLOOKUP(A153,'M for Moray - Elgin ot'!A:E,3,FALSE)), VLOOKUP(A153,'M for Moray - Elgin ot'!A:E,3,FALSE), VLOOKUP(A153,'M for Moray - Elgin ot'!A:E,2,FALSE))</f>
        <v>30</v>
      </c>
      <c r="CF153">
        <f>IF(ISNUMBER(VLOOKUP(A153,'Banffshire Partnership ot'!A:E,3,FALSE)), VLOOKUP(A153,'Banffshire Partnership ot'!A:E,3,FALSE), VLOOKUP(A153,'Banffshire Partnership ot'!A:E,2,FALSE))</f>
        <v>0</v>
      </c>
    </row>
    <row r="154" spans="1:84">
      <c r="A154" t="s">
        <v>412</v>
      </c>
      <c r="B154" t="str">
        <f t="shared" si="110"/>
        <v>M for Moray - Buckie service</v>
      </c>
      <c r="C154">
        <f t="shared" si="79"/>
        <v>7.1</v>
      </c>
      <c r="D154">
        <f t="shared" si="80"/>
        <v>9</v>
      </c>
      <c r="E154">
        <f t="shared" si="81"/>
        <v>4.5</v>
      </c>
      <c r="F154">
        <f t="shared" si="82"/>
        <v>8.9</v>
      </c>
      <c r="G154" s="18">
        <f t="shared" si="83"/>
        <v>0.5</v>
      </c>
      <c r="H154">
        <f t="shared" si="107"/>
        <v>17.8</v>
      </c>
      <c r="I154">
        <v>21.6</v>
      </c>
      <c r="J154">
        <f t="shared" si="91"/>
        <v>41.28</v>
      </c>
      <c r="K154">
        <f t="shared" si="108"/>
        <v>20.6</v>
      </c>
      <c r="L154">
        <f t="shared" si="93"/>
        <v>1</v>
      </c>
      <c r="M154">
        <f t="shared" si="94"/>
        <v>1</v>
      </c>
      <c r="N154">
        <f t="shared" si="109"/>
        <v>20.68</v>
      </c>
      <c r="O154">
        <f t="shared" si="96"/>
        <v>20.68</v>
      </c>
      <c r="P154">
        <f t="shared" si="97"/>
        <v>13.5</v>
      </c>
      <c r="Q154">
        <f t="shared" si="98"/>
        <v>13.5</v>
      </c>
      <c r="S154">
        <f t="shared" si="99"/>
        <v>33.5</v>
      </c>
      <c r="T154">
        <f t="shared" si="100"/>
        <v>20.6</v>
      </c>
      <c r="U154">
        <f t="shared" si="101"/>
        <v>41.1</v>
      </c>
      <c r="V154">
        <f t="shared" si="102"/>
        <v>25.6</v>
      </c>
      <c r="W154">
        <f t="shared" si="103"/>
        <v>33.6</v>
      </c>
      <c r="X154">
        <f t="shared" si="104"/>
        <v>23.6</v>
      </c>
      <c r="Y154">
        <f t="shared" si="105"/>
        <v>40.25</v>
      </c>
      <c r="AA154">
        <v>0</v>
      </c>
      <c r="AB154">
        <f t="shared" si="84"/>
        <v>7.1</v>
      </c>
      <c r="AC154">
        <f t="shared" si="85"/>
        <v>7.1</v>
      </c>
      <c r="AD154">
        <f t="shared" si="86"/>
        <v>7.1</v>
      </c>
      <c r="AE154">
        <f t="shared" si="87"/>
        <v>7.1</v>
      </c>
      <c r="AF154">
        <f t="shared" si="88"/>
        <v>7.1</v>
      </c>
      <c r="AG154">
        <f t="shared" si="89"/>
        <v>5.5</v>
      </c>
      <c r="AJ154">
        <f>IF(ISNUMBER(VLOOKUP(A154,'Huntly A2B service oaout'!A:E,5,FALSE)), VLOOKUP(A154,'Huntly A2B service oaout'!A:E,5,FALSE), VLOOKUP(A154,'Huntly A2B service oaout'!A:E,2,FALSE))</f>
        <v>29</v>
      </c>
      <c r="AK154">
        <f>IF(ISNUMBER(VLOOKUP(A154,'M for Moray - Buckie oaout'!A:E,5,FALSE)), VLOOKUP(A154,'M for Moray - Buckie oaout'!A:E,5,FALSE), VLOOKUP(A154,'M for Moray - Buckie oaout'!A:E,2,FALSE))</f>
        <v>9</v>
      </c>
      <c r="AL154">
        <f>IF(ISNUMBER(VLOOKUP(A154,'M for Moray - Forres oaout'!A:E,5,FALSE)), VLOOKUP(A154,'M for Moray - Forres oaout'!A:E,5,FALSE), VLOOKUP(A154,'M for Moray - Forres oaout'!A:E,2,FALSE))</f>
        <v>29.5</v>
      </c>
      <c r="AM154">
        <f>IF(ISNUMBER(VLOOKUP(A154,'M for Moray - Keith oaout'!A:E,5,FALSE)), VLOOKUP(A154,'M for Moray - Keith oaout'!A:E,5,FALSE), VLOOKUP(A154,'M for Moray - Keith oaout'!A:E,2,FALSE))</f>
        <v>14</v>
      </c>
      <c r="AN154">
        <f>IF(ISNUMBER(VLOOKUP(A154,'M for Moray - Speyside oaout'!A:E,5,FALSE)), VLOOKUP(A154,'M for Moray - Speyside oaout'!A:E,5,FALSE), VLOOKUP(A154,'M for Moray - Speyside oaout'!A:E,2,FALSE))</f>
        <v>22</v>
      </c>
      <c r="AO154">
        <f>IF(ISNUMBER(VLOOKUP(A154,'M for Moray - Elgin oaout'!A:E,5,FALSE)), VLOOKUP(A154,'M for Moray - Elgin oaout'!A:E,5,FALSE), VLOOKUP(A154,'M for Moray - Elgin oaout'!A:E,2,FALSE))</f>
        <v>12</v>
      </c>
      <c r="AP154" t="str">
        <f>IF(ISNUMBER(VLOOKUP(A154,'Banffshire Partnership oaout'!A:E,5,FALSE)), VLOOKUP(A154,'Banffshire Partnership oaout'!A:E,5,FALSE), VLOOKUP(A154,'Banffshire Partnership oaout'!A:E,2,FALSE))</f>
        <v xml:space="preserve"> N/A</v>
      </c>
      <c r="AR154">
        <f>IF(ISNUMBER(VLOOKUP(A154,'Huntly A2B service oawut'!A:E,5,FALSE)), VLOOKUP(A154,'Huntly A2B service oawut'!A:E,5,FALSE), 1000)</f>
        <v>1000</v>
      </c>
      <c r="AS154">
        <f>IF(ISNUMBER(VLOOKUP(A154,'M for Moray - Buckie oawut'!A:E,5,FALSE)), VLOOKUP(A154,'M for Moray - Buckie oawut'!A:E,5,FALSE), 1000)</f>
        <v>1000</v>
      </c>
      <c r="AT154">
        <f>IF(ISNUMBER(VLOOKUP(A154,'M for Moray - Forres oawut'!A:E,5,FALSE)), VLOOKUP(A154,'M for Moray - Forres oawut'!A:E,5,FALSE), 1000)</f>
        <v>1000</v>
      </c>
      <c r="AU154">
        <f>IF(ISNUMBER(VLOOKUP(A154,'M for Moray - Keith oawut'!A:E,5,FALSE)), VLOOKUP(A154,'M for Moray - Keith oawut'!A:E,5,FALSE), 1000)</f>
        <v>1000</v>
      </c>
      <c r="AV154">
        <f>IF(ISNUMBER(VLOOKUP(A154,'M for Moray - Speyside oawut'!A:E,5,FALSE)), VLOOKUP(A154,'M for Moray - Speyside oawut'!A:E,5,FALSE), 1000)</f>
        <v>1000</v>
      </c>
      <c r="AW154">
        <f>IF(ISNUMBER(VLOOKUP(A154,'M for Moray - Elgin oawut'!A:E,5,FALSE)), VLOOKUP(A154,'M for Moray - Elgin oawut'!A:E,5,FALSE), 1000)</f>
        <v>1000</v>
      </c>
      <c r="AX154">
        <f>IF(ISNUMBER(VLOOKUP(A154,'Banffshire Partnership oawut'!A:E,5,FALSE)), VLOOKUP(A154,'Banffshire Partnership oawut'!A:E,5,FALSE), 1000)</f>
        <v>34.75</v>
      </c>
      <c r="AZ154">
        <f>IF(ISNUMBER(VLOOKUP(A154,'Huntly A2B service ot'!A:E,4,FALSE)), VLOOKUP(A154,'Huntly A2B service ot'!A:E,4,FALSE), 0)</f>
        <v>4.5</v>
      </c>
      <c r="BA154">
        <f>IF(ISNUMBER(VLOOKUP(A154,'M for Moray - Buckie ot'!A:E,4,FALSE)), VLOOKUP(A154,'M for Moray - Buckie ot'!A:E,4,FALSE), 0)</f>
        <v>4.5</v>
      </c>
      <c r="BB154">
        <f>IF(ISNUMBER(VLOOKUP(A154,'M for Moray - Forres ot'!A:E,4,FALSE)), VLOOKUP(A154,'M for Moray - Forres ot'!A:E,4,FALSE), 0)</f>
        <v>4.5</v>
      </c>
      <c r="BC154">
        <f>IF(ISNUMBER(VLOOKUP(A154,'M for Moray - Keith ot'!A:E,4,FALSE)), VLOOKUP(A154,'M for Moray - Keith ot'!A:E,4,FALSE), 0)</f>
        <v>4.5</v>
      </c>
      <c r="BD154">
        <f>IF(ISNUMBER(VLOOKUP(A154,'M for Moray - Speyside ot'!A:E,4,FALSE)), VLOOKUP(A154,'M for Moray - Speyside ot'!A:E,4,FALSE), 0)</f>
        <v>4.5</v>
      </c>
      <c r="BE154">
        <f>IF(ISNUMBER(VLOOKUP(A154,'M for Moray - Elgin ot'!A:E,4,FALSE)), VLOOKUP(A154,'M for Moray - Elgin ot'!A:E,4,FALSE), 0)</f>
        <v>4.5</v>
      </c>
      <c r="BF154">
        <f>IF(ISNUMBER(VLOOKUP(A154,'Banffshire Partnership ot'!A:E,4,FALSE)), VLOOKUP(A154,'Banffshire Partnership ot'!A:E,4,FALSE), 0)</f>
        <v>0</v>
      </c>
      <c r="BI154">
        <f>IF(ISNUMBER(VLOOKUP(A154,'Huntly A2B service oaout'!A:E,3,FALSE)), VLOOKUP(A154,'Huntly A2B service oaout'!A:E,3,FALSE), VLOOKUP(A154,'Huntly A2B service oaout'!A:E,2,FALSE))</f>
        <v>15.5</v>
      </c>
      <c r="BJ154">
        <f>IF(ISNUMBER(VLOOKUP(A154,'M for Moray - Buckie oaout'!A:E,3,FALSE)), VLOOKUP(A154,'M for Moray - Buckie oaout'!A:E,3,FALSE), VLOOKUP(A154,'M for Moray - Buckie oaout'!A:E,2,FALSE))</f>
        <v>8.9</v>
      </c>
      <c r="BK154">
        <f>IF(ISNUMBER(VLOOKUP(A154,'M for Moray - Forres oaout'!A:E,3,FALSE)), VLOOKUP(A154,'M for Moray - Forres oaout'!A:E,3,FALSE), VLOOKUP(A154,'M for Moray - Forres oaout'!A:E,2,FALSE))</f>
        <v>22.9</v>
      </c>
      <c r="BL154">
        <f>IF(ISNUMBER(VLOOKUP(A154,'M for Moray - Keith oaout'!A:E,3,FALSE)), VLOOKUP(A154,'M for Moray - Keith oaout'!A:E,3,FALSE), VLOOKUP(A154,'M for Moray - Keith oaout'!A:E,2,FALSE))</f>
        <v>9.1</v>
      </c>
      <c r="BM154">
        <f>IF(ISNUMBER(VLOOKUP(A154,'M for Moray - Speyside oaout'!A:E,3,FALSE)), VLOOKUP(A154,'M for Moray - Speyside oaout'!A:E,3,FALSE), VLOOKUP(A154,'M for Moray - Speyside oaout'!A:E,2,FALSE))</f>
        <v>14.9</v>
      </c>
      <c r="BN154">
        <f>IF(ISNUMBER(VLOOKUP(A154,'M for Moray - Elgin oaout'!A:E,3,FALSE)), VLOOKUP(A154,'M for Moray - Elgin oaout'!A:E,3,FALSE), VLOOKUP(A154,'M for Moray - Elgin oaout'!A:E,2,FALSE))</f>
        <v>11.2</v>
      </c>
      <c r="BO154" t="str">
        <f>IF(ISNUMBER(VLOOKUP(A154,'Banffshire Partnership oaout'!A:E,3,FALSE)), VLOOKUP(A154,'Banffshire Partnership oaout'!A:E,3,FALSE), VLOOKUP(A154,'Banffshire Partnership oaout'!A:E,2,FALSE))</f>
        <v xml:space="preserve"> N/A</v>
      </c>
      <c r="BQ154" t="str">
        <f>IF(ISNUMBER(VLOOKUP(A154,'Huntly A2B service oawut'!A:E,3,FALSE)), VLOOKUP(A154,'Huntly A2B service oawut'!A:E,3,FALSE), VLOOKUP(A154,'Huntly A2B service oawut'!A:E,2,FALSE))</f>
        <v xml:space="preserve"> N/A</v>
      </c>
      <c r="BR154" t="str">
        <f>IF(ISNUMBER(VLOOKUP(A154,'M for Moray - Buckie oawut'!A:E,3,FALSE)), VLOOKUP(A154,'M for Moray - Buckie oawut'!A:E,3,FALSE), VLOOKUP(A154,'M for Moray - Buckie oawut'!A:E,2,FALSE))</f>
        <v xml:space="preserve"> N/A</v>
      </c>
      <c r="BS154" t="str">
        <f>IF(ISNUMBER(VLOOKUP(A154,'M for Moray - Forres oawut'!A:E,3,FALSE)), VLOOKUP(A154,'M for Moray - Forres oawut'!A:E,3,FALSE), VLOOKUP(A154,'M for Moray - Forres oawut'!A:E,2,FALSE))</f>
        <v xml:space="preserve"> N/A</v>
      </c>
      <c r="BT154" t="str">
        <f>IF(ISNUMBER(VLOOKUP(A154,'M for Moray - Keith oawut'!A:E,3,FALSE)), VLOOKUP(A154,'M for Moray - Keith oawut'!A:E,3,FALSE), VLOOKUP(A154,'M for Moray - Keith oawut'!A:E,2,FALSE))</f>
        <v xml:space="preserve"> N/A</v>
      </c>
      <c r="BU154" t="str">
        <f>IF(ISNUMBER(VLOOKUP(A154,'M for Moray - Speyside oawut'!A:E,3,FALSE)), VLOOKUP(A154,'M for Moray - Speyside oawut'!A:E,3,FALSE), VLOOKUP(A154,'M for Moray - Speyside oawut'!A:E,2,FALSE))</f>
        <v xml:space="preserve"> N/A</v>
      </c>
      <c r="BV154" t="str">
        <f>IF(ISNUMBER(VLOOKUP(A154,'M for Moray - Elgin oawut'!A:E,3,FALSE)), VLOOKUP(A154,'M for Moray - Elgin oawut'!A:E,3,FALSE), VLOOKUP(A154,'M for Moray - Elgin oawut'!A:E,2,FALSE))</f>
        <v xml:space="preserve"> N/A</v>
      </c>
      <c r="BW154">
        <f>IF(ISNUMBER(VLOOKUP(A154,'Banffshire Partnership oawut'!A:E,3,FALSE)), VLOOKUP(A154,'Banffshire Partnership oawut'!A:E,3,FALSE), VLOOKUP(A154,'Banffshire Partnership oawut'!A:E,2,FALSE))</f>
        <v>20.5</v>
      </c>
      <c r="BZ154">
        <f>IF(ISNUMBER(VLOOKUP(A154,'Huntly A2B service ot'!A:E,3,FALSE)), VLOOKUP(A154,'Huntly A2B service ot'!A:E,3,FALSE), VLOOKUP(A154,'Huntly A2B service ot'!A:E,2,FALSE))</f>
        <v>30</v>
      </c>
      <c r="CA154">
        <f>IF(ISNUMBER(VLOOKUP(A154,'M for Moray - Buckie ot'!A:E,3,FALSE)), VLOOKUP(A154,'M for Moray - Buckie ot'!A:E,3,FALSE), VLOOKUP(A154,'M for Moray - Buckie ot'!A:E,2,FALSE))</f>
        <v>30</v>
      </c>
      <c r="CB154">
        <f>IF(ISNUMBER(VLOOKUP(A154,'M for Moray - Forres ot'!A:E,3,FALSE)), VLOOKUP(A154,'M for Moray - Forres ot'!A:E,3,FALSE), VLOOKUP(A154,'M for Moray - Forres ot'!A:E,2,FALSE))</f>
        <v>30</v>
      </c>
      <c r="CC154">
        <f>IF(ISNUMBER(VLOOKUP(A154,'M for Moray - Keith ot'!A:E,3,FALSE)), VLOOKUP(A154,'M for Moray - Keith ot'!A:E,3,FALSE), VLOOKUP(A154,'M for Moray - Keith ot'!A:E,2,FALSE))</f>
        <v>30</v>
      </c>
      <c r="CD154">
        <f>IF(ISNUMBER(VLOOKUP(A154,'M for Moray - Speyside ot'!A:E,3,FALSE)), VLOOKUP(A154,'M for Moray - Speyside ot'!A:E,3,FALSE), VLOOKUP(A154,'M for Moray - Speyside ot'!A:E,2,FALSE))</f>
        <v>30</v>
      </c>
      <c r="CE154">
        <f>IF(ISNUMBER(VLOOKUP(A154,'M for Moray - Elgin ot'!A:E,3,FALSE)), VLOOKUP(A154,'M for Moray - Elgin ot'!A:E,3,FALSE), VLOOKUP(A154,'M for Moray - Elgin ot'!A:E,2,FALSE))</f>
        <v>30</v>
      </c>
      <c r="CF154">
        <f>IF(ISNUMBER(VLOOKUP(A154,'Banffshire Partnership ot'!A:E,3,FALSE)), VLOOKUP(A154,'Banffshire Partnership ot'!A:E,3,FALSE), VLOOKUP(A154,'Banffshire Partnership ot'!A:E,2,FALSE))</f>
        <v>0</v>
      </c>
    </row>
    <row r="155" spans="1:84">
      <c r="A155" t="s">
        <v>413</v>
      </c>
      <c r="B155" t="str">
        <f t="shared" si="110"/>
        <v>M for Moray - Keith service</v>
      </c>
      <c r="C155">
        <f t="shared" si="79"/>
        <v>7.1</v>
      </c>
      <c r="D155">
        <f t="shared" si="80"/>
        <v>5</v>
      </c>
      <c r="E155">
        <f t="shared" si="81"/>
        <v>4.5</v>
      </c>
      <c r="F155">
        <f t="shared" si="82"/>
        <v>4.3</v>
      </c>
      <c r="G155" s="18">
        <f t="shared" si="83"/>
        <v>0.5</v>
      </c>
      <c r="H155">
        <f t="shared" si="107"/>
        <v>8.6</v>
      </c>
      <c r="I155">
        <v>16.600000000000001</v>
      </c>
      <c r="J155">
        <f t="shared" si="91"/>
        <v>32.28</v>
      </c>
      <c r="K155">
        <f t="shared" si="108"/>
        <v>16.600000000000001</v>
      </c>
      <c r="L155">
        <f t="shared" si="93"/>
        <v>1</v>
      </c>
      <c r="M155">
        <f t="shared" si="94"/>
        <v>1</v>
      </c>
      <c r="N155">
        <f t="shared" si="109"/>
        <v>15.68</v>
      </c>
      <c r="O155">
        <f t="shared" si="96"/>
        <v>15.68</v>
      </c>
      <c r="P155">
        <f t="shared" si="97"/>
        <v>9.5</v>
      </c>
      <c r="Q155">
        <f t="shared" si="98"/>
        <v>9.5</v>
      </c>
      <c r="S155">
        <f t="shared" si="99"/>
        <v>19.5</v>
      </c>
      <c r="T155">
        <f t="shared" si="100"/>
        <v>18.600000000000001</v>
      </c>
      <c r="U155">
        <f t="shared" si="101"/>
        <v>52.6</v>
      </c>
      <c r="V155">
        <f t="shared" si="102"/>
        <v>16.600000000000001</v>
      </c>
      <c r="W155">
        <f t="shared" si="103"/>
        <v>30.6</v>
      </c>
      <c r="X155">
        <f t="shared" si="104"/>
        <v>28.6</v>
      </c>
      <c r="Y155">
        <f t="shared" si="105"/>
        <v>24.75</v>
      </c>
      <c r="AA155">
        <v>0</v>
      </c>
      <c r="AB155">
        <f t="shared" si="84"/>
        <v>7.1</v>
      </c>
      <c r="AC155">
        <f t="shared" si="85"/>
        <v>7.1</v>
      </c>
      <c r="AD155">
        <f t="shared" si="86"/>
        <v>7.1</v>
      </c>
      <c r="AE155">
        <f t="shared" si="87"/>
        <v>7.1</v>
      </c>
      <c r="AF155">
        <f t="shared" si="88"/>
        <v>7.1</v>
      </c>
      <c r="AG155">
        <f t="shared" si="89"/>
        <v>5.5</v>
      </c>
      <c r="AJ155">
        <f>IF(ISNUMBER(VLOOKUP(A155,'Huntly A2B service oaout'!A:E,5,FALSE)), VLOOKUP(A155,'Huntly A2B service oaout'!A:E,5,FALSE), VLOOKUP(A155,'Huntly A2B service oaout'!A:E,2,FALSE))</f>
        <v>15</v>
      </c>
      <c r="AK155">
        <f>IF(ISNUMBER(VLOOKUP(A155,'M for Moray - Buckie oaout'!A:E,5,FALSE)), VLOOKUP(A155,'M for Moray - Buckie oaout'!A:E,5,FALSE), VLOOKUP(A155,'M for Moray - Buckie oaout'!A:E,2,FALSE))</f>
        <v>7</v>
      </c>
      <c r="AL155">
        <f>IF(ISNUMBER(VLOOKUP(A155,'M for Moray - Forres oaout'!A:E,5,FALSE)), VLOOKUP(A155,'M for Moray - Forres oaout'!A:E,5,FALSE), VLOOKUP(A155,'M for Moray - Forres oaout'!A:E,2,FALSE))</f>
        <v>41</v>
      </c>
      <c r="AM155">
        <f>IF(ISNUMBER(VLOOKUP(A155,'M for Moray - Keith oaout'!A:E,5,FALSE)), VLOOKUP(A155,'M for Moray - Keith oaout'!A:E,5,FALSE), VLOOKUP(A155,'M for Moray - Keith oaout'!A:E,2,FALSE))</f>
        <v>5</v>
      </c>
      <c r="AN155">
        <f>IF(ISNUMBER(VLOOKUP(A155,'M for Moray - Speyside oaout'!A:E,5,FALSE)), VLOOKUP(A155,'M for Moray - Speyside oaout'!A:E,5,FALSE), VLOOKUP(A155,'M for Moray - Speyside oaout'!A:E,2,FALSE))</f>
        <v>19</v>
      </c>
      <c r="AO155">
        <f>IF(ISNUMBER(VLOOKUP(A155,'M for Moray - Elgin oaout'!A:E,5,FALSE)), VLOOKUP(A155,'M for Moray - Elgin oaout'!A:E,5,FALSE), VLOOKUP(A155,'M for Moray - Elgin oaout'!A:E,2,FALSE))</f>
        <v>17</v>
      </c>
      <c r="AP155" t="str">
        <f>IF(ISNUMBER(VLOOKUP(A155,'Banffshire Partnership oaout'!A:E,5,FALSE)), VLOOKUP(A155,'Banffshire Partnership oaout'!A:E,5,FALSE), VLOOKUP(A155,'Banffshire Partnership oaout'!A:E,2,FALSE))</f>
        <v xml:space="preserve"> N/A</v>
      </c>
      <c r="AR155">
        <f>IF(ISNUMBER(VLOOKUP(A155,'Huntly A2B service oawut'!A:E,5,FALSE)), VLOOKUP(A155,'Huntly A2B service oawut'!A:E,5,FALSE), 1000)</f>
        <v>1000</v>
      </c>
      <c r="AS155">
        <f>IF(ISNUMBER(VLOOKUP(A155,'M for Moray - Buckie oawut'!A:E,5,FALSE)), VLOOKUP(A155,'M for Moray - Buckie oawut'!A:E,5,FALSE), 1000)</f>
        <v>1000</v>
      </c>
      <c r="AT155">
        <f>IF(ISNUMBER(VLOOKUP(A155,'M for Moray - Forres oawut'!A:E,5,FALSE)), VLOOKUP(A155,'M for Moray - Forres oawut'!A:E,5,FALSE), 1000)</f>
        <v>1000</v>
      </c>
      <c r="AU155">
        <f>IF(ISNUMBER(VLOOKUP(A155,'M for Moray - Keith oawut'!A:E,5,FALSE)), VLOOKUP(A155,'M for Moray - Keith oawut'!A:E,5,FALSE), 1000)</f>
        <v>1000</v>
      </c>
      <c r="AV155">
        <f>IF(ISNUMBER(VLOOKUP(A155,'M for Moray - Speyside oawut'!A:E,5,FALSE)), VLOOKUP(A155,'M for Moray - Speyside oawut'!A:E,5,FALSE), 1000)</f>
        <v>1000</v>
      </c>
      <c r="AW155">
        <f>IF(ISNUMBER(VLOOKUP(A155,'M for Moray - Elgin oawut'!A:E,5,FALSE)), VLOOKUP(A155,'M for Moray - Elgin oawut'!A:E,5,FALSE), 1000)</f>
        <v>1000</v>
      </c>
      <c r="AX155">
        <f>IF(ISNUMBER(VLOOKUP(A155,'Banffshire Partnership oawut'!A:E,5,FALSE)), VLOOKUP(A155,'Banffshire Partnership oawut'!A:E,5,FALSE), 1000)</f>
        <v>19.25</v>
      </c>
      <c r="AZ155">
        <f>IF(ISNUMBER(VLOOKUP(A155,'Huntly A2B service ot'!A:E,4,FALSE)), VLOOKUP(A155,'Huntly A2B service ot'!A:E,4,FALSE), 0)</f>
        <v>4.5</v>
      </c>
      <c r="BA155">
        <f>IF(ISNUMBER(VLOOKUP(A155,'M for Moray - Buckie ot'!A:E,4,FALSE)), VLOOKUP(A155,'M for Moray - Buckie ot'!A:E,4,FALSE), 0)</f>
        <v>4.5</v>
      </c>
      <c r="BB155">
        <f>IF(ISNUMBER(VLOOKUP(A155,'M for Moray - Forres ot'!A:E,4,FALSE)), VLOOKUP(A155,'M for Moray - Forres ot'!A:E,4,FALSE), 0)</f>
        <v>4.5</v>
      </c>
      <c r="BC155">
        <f>IF(ISNUMBER(VLOOKUP(A155,'M for Moray - Keith ot'!A:E,4,FALSE)), VLOOKUP(A155,'M for Moray - Keith ot'!A:E,4,FALSE), 0)</f>
        <v>4.5</v>
      </c>
      <c r="BD155">
        <f>IF(ISNUMBER(VLOOKUP(A155,'M for Moray - Speyside ot'!A:E,4,FALSE)), VLOOKUP(A155,'M for Moray - Speyside ot'!A:E,4,FALSE), 0)</f>
        <v>4.5</v>
      </c>
      <c r="BE155">
        <f>IF(ISNUMBER(VLOOKUP(A155,'M for Moray - Elgin ot'!A:E,4,FALSE)), VLOOKUP(A155,'M for Moray - Elgin ot'!A:E,4,FALSE), 0)</f>
        <v>4.5</v>
      </c>
      <c r="BF155">
        <f>IF(ISNUMBER(VLOOKUP(A155,'Banffshire Partnership ot'!A:E,4,FALSE)), VLOOKUP(A155,'Banffshire Partnership ot'!A:E,4,FALSE), 0)</f>
        <v>0</v>
      </c>
      <c r="BI155">
        <f>IF(ISNUMBER(VLOOKUP(A155,'Huntly A2B service oaout'!A:E,3,FALSE)), VLOOKUP(A155,'Huntly A2B service oaout'!A:E,3,FALSE), VLOOKUP(A155,'Huntly A2B service oaout'!A:E,2,FALSE))</f>
        <v>12.9</v>
      </c>
      <c r="BJ155">
        <f>IF(ISNUMBER(VLOOKUP(A155,'M for Moray - Buckie oaout'!A:E,3,FALSE)), VLOOKUP(A155,'M for Moray - Buckie oaout'!A:E,3,FALSE), VLOOKUP(A155,'M for Moray - Buckie oaout'!A:E,2,FALSE))</f>
        <v>6.6</v>
      </c>
      <c r="BK155">
        <f>IF(ISNUMBER(VLOOKUP(A155,'M for Moray - Forres oaout'!A:E,3,FALSE)), VLOOKUP(A155,'M for Moray - Forres oaout'!A:E,3,FALSE), VLOOKUP(A155,'M for Moray - Forres oaout'!A:E,2,FALSE))</f>
        <v>21.8</v>
      </c>
      <c r="BL155">
        <f>IF(ISNUMBER(VLOOKUP(A155,'M for Moray - Keith oaout'!A:E,3,FALSE)), VLOOKUP(A155,'M for Moray - Keith oaout'!A:E,3,FALSE), VLOOKUP(A155,'M for Moray - Keith oaout'!A:E,2,FALSE))</f>
        <v>4.3</v>
      </c>
      <c r="BM155">
        <f>IF(ISNUMBER(VLOOKUP(A155,'M for Moray - Speyside oaout'!A:E,3,FALSE)), VLOOKUP(A155,'M for Moray - Speyside oaout'!A:E,3,FALSE), VLOOKUP(A155,'M for Moray - Speyside oaout'!A:E,2,FALSE))</f>
        <v>14.7</v>
      </c>
      <c r="BN155">
        <f>IF(ISNUMBER(VLOOKUP(A155,'M for Moray - Elgin oaout'!A:E,3,FALSE)), VLOOKUP(A155,'M for Moray - Elgin oaout'!A:E,3,FALSE), VLOOKUP(A155,'M for Moray - Elgin oaout'!A:E,2,FALSE))</f>
        <v>9.9</v>
      </c>
      <c r="BO155" t="str">
        <f>IF(ISNUMBER(VLOOKUP(A155,'Banffshire Partnership oaout'!A:E,3,FALSE)), VLOOKUP(A155,'Banffshire Partnership oaout'!A:E,3,FALSE), VLOOKUP(A155,'Banffshire Partnership oaout'!A:E,2,FALSE))</f>
        <v xml:space="preserve"> N/A</v>
      </c>
      <c r="BQ155" t="str">
        <f>IF(ISNUMBER(VLOOKUP(A155,'Huntly A2B service oawut'!A:E,3,FALSE)), VLOOKUP(A155,'Huntly A2B service oawut'!A:E,3,FALSE), VLOOKUP(A155,'Huntly A2B service oawut'!A:E,2,FALSE))</f>
        <v xml:space="preserve"> N/A</v>
      </c>
      <c r="BR155" t="str">
        <f>IF(ISNUMBER(VLOOKUP(A155,'M for Moray - Buckie oawut'!A:E,3,FALSE)), VLOOKUP(A155,'M for Moray - Buckie oawut'!A:E,3,FALSE), VLOOKUP(A155,'M for Moray - Buckie oawut'!A:E,2,FALSE))</f>
        <v xml:space="preserve"> N/A</v>
      </c>
      <c r="BS155" t="str">
        <f>IF(ISNUMBER(VLOOKUP(A155,'M for Moray - Forres oawut'!A:E,3,FALSE)), VLOOKUP(A155,'M for Moray - Forres oawut'!A:E,3,FALSE), VLOOKUP(A155,'M for Moray - Forres oawut'!A:E,2,FALSE))</f>
        <v xml:space="preserve"> N/A</v>
      </c>
      <c r="BT155" t="str">
        <f>IF(ISNUMBER(VLOOKUP(A155,'M for Moray - Keith oawut'!A:E,3,FALSE)), VLOOKUP(A155,'M for Moray - Keith oawut'!A:E,3,FALSE), VLOOKUP(A155,'M for Moray - Keith oawut'!A:E,2,FALSE))</f>
        <v xml:space="preserve"> N/A</v>
      </c>
      <c r="BU155" t="str">
        <f>IF(ISNUMBER(VLOOKUP(A155,'M for Moray - Speyside oawut'!A:E,3,FALSE)), VLOOKUP(A155,'M for Moray - Speyside oawut'!A:E,3,FALSE), VLOOKUP(A155,'M for Moray - Speyside oawut'!A:E,2,FALSE))</f>
        <v xml:space="preserve"> N/A</v>
      </c>
      <c r="BV155" t="str">
        <f>IF(ISNUMBER(VLOOKUP(A155,'M for Moray - Elgin oawut'!A:E,3,FALSE)), VLOOKUP(A155,'M for Moray - Elgin oawut'!A:E,3,FALSE), VLOOKUP(A155,'M for Moray - Elgin oawut'!A:E,2,FALSE))</f>
        <v xml:space="preserve"> N/A</v>
      </c>
      <c r="BW155">
        <f>IF(ISNUMBER(VLOOKUP(A155,'Banffshire Partnership oawut'!A:E,3,FALSE)), VLOOKUP(A155,'Banffshire Partnership oawut'!A:E,3,FALSE), VLOOKUP(A155,'Banffshire Partnership oawut'!A:E,2,FALSE))</f>
        <v>9.6</v>
      </c>
      <c r="BZ155">
        <f>IF(ISNUMBER(VLOOKUP(A155,'Huntly A2B service ot'!A:E,3,FALSE)), VLOOKUP(A155,'Huntly A2B service ot'!A:E,3,FALSE), VLOOKUP(A155,'Huntly A2B service ot'!A:E,2,FALSE))</f>
        <v>30</v>
      </c>
      <c r="CA155">
        <f>IF(ISNUMBER(VLOOKUP(A155,'M for Moray - Buckie ot'!A:E,3,FALSE)), VLOOKUP(A155,'M for Moray - Buckie ot'!A:E,3,FALSE), VLOOKUP(A155,'M for Moray - Buckie ot'!A:E,2,FALSE))</f>
        <v>30</v>
      </c>
      <c r="CB155">
        <f>IF(ISNUMBER(VLOOKUP(A155,'M for Moray - Forres ot'!A:E,3,FALSE)), VLOOKUP(A155,'M for Moray - Forres ot'!A:E,3,FALSE), VLOOKUP(A155,'M for Moray - Forres ot'!A:E,2,FALSE))</f>
        <v>30</v>
      </c>
      <c r="CC155">
        <f>IF(ISNUMBER(VLOOKUP(A155,'M for Moray - Keith ot'!A:E,3,FALSE)), VLOOKUP(A155,'M for Moray - Keith ot'!A:E,3,FALSE), VLOOKUP(A155,'M for Moray - Keith ot'!A:E,2,FALSE))</f>
        <v>30</v>
      </c>
      <c r="CD155">
        <f>IF(ISNUMBER(VLOOKUP(A155,'M for Moray - Speyside ot'!A:E,3,FALSE)), VLOOKUP(A155,'M for Moray - Speyside ot'!A:E,3,FALSE), VLOOKUP(A155,'M for Moray - Speyside ot'!A:E,2,FALSE))</f>
        <v>30</v>
      </c>
      <c r="CE155">
        <f>IF(ISNUMBER(VLOOKUP(A155,'M for Moray - Elgin ot'!A:E,3,FALSE)), VLOOKUP(A155,'M for Moray - Elgin ot'!A:E,3,FALSE), VLOOKUP(A155,'M for Moray - Elgin ot'!A:E,2,FALSE))</f>
        <v>30</v>
      </c>
      <c r="CF155">
        <f>IF(ISNUMBER(VLOOKUP(A155,'Banffshire Partnership ot'!A:E,3,FALSE)), VLOOKUP(A155,'Banffshire Partnership ot'!A:E,3,FALSE), VLOOKUP(A155,'Banffshire Partnership ot'!A:E,2,FALSE))</f>
        <v>0</v>
      </c>
    </row>
    <row r="156" spans="1:84">
      <c r="A156" t="s">
        <v>414</v>
      </c>
      <c r="B156" t="str">
        <f t="shared" si="110"/>
        <v>M for Moray - Keith service</v>
      </c>
      <c r="C156">
        <f t="shared" si="79"/>
        <v>7.1</v>
      </c>
      <c r="D156">
        <f t="shared" si="80"/>
        <v>10</v>
      </c>
      <c r="E156">
        <f t="shared" si="81"/>
        <v>4.5</v>
      </c>
      <c r="F156">
        <f t="shared" si="82"/>
        <v>9.1</v>
      </c>
      <c r="G156" s="18">
        <f t="shared" si="83"/>
        <v>0.5</v>
      </c>
      <c r="H156">
        <f t="shared" si="107"/>
        <v>18.2</v>
      </c>
      <c r="I156">
        <v>20.399999999999999</v>
      </c>
      <c r="J156">
        <f t="shared" si="91"/>
        <v>39.119999999999997</v>
      </c>
      <c r="K156">
        <f t="shared" si="108"/>
        <v>21.6</v>
      </c>
      <c r="L156">
        <f t="shared" si="93"/>
        <v>1</v>
      </c>
      <c r="M156">
        <f t="shared" si="94"/>
        <v>1</v>
      </c>
      <c r="N156">
        <f t="shared" si="109"/>
        <v>17.519999999999996</v>
      </c>
      <c r="O156">
        <f t="shared" si="96"/>
        <v>17.519999999999996</v>
      </c>
      <c r="P156">
        <f t="shared" si="97"/>
        <v>14.5</v>
      </c>
      <c r="Q156">
        <f t="shared" si="98"/>
        <v>14.5</v>
      </c>
      <c r="S156">
        <f t="shared" si="99"/>
        <v>23.5</v>
      </c>
      <c r="T156">
        <f t="shared" si="100"/>
        <v>27.6</v>
      </c>
      <c r="U156">
        <f t="shared" si="101"/>
        <v>38.1</v>
      </c>
      <c r="V156">
        <f t="shared" si="102"/>
        <v>21.6</v>
      </c>
      <c r="W156">
        <f t="shared" si="103"/>
        <v>26.6</v>
      </c>
      <c r="X156">
        <f t="shared" si="104"/>
        <v>21.6</v>
      </c>
      <c r="Y156">
        <f t="shared" si="105"/>
        <v>44.75</v>
      </c>
      <c r="AA156">
        <v>0</v>
      </c>
      <c r="AB156">
        <f t="shared" si="84"/>
        <v>7.1</v>
      </c>
      <c r="AC156">
        <f t="shared" si="85"/>
        <v>7.1</v>
      </c>
      <c r="AD156">
        <f t="shared" si="86"/>
        <v>7.1</v>
      </c>
      <c r="AE156">
        <f t="shared" si="87"/>
        <v>7.1</v>
      </c>
      <c r="AF156">
        <f t="shared" si="88"/>
        <v>7.1</v>
      </c>
      <c r="AG156">
        <f t="shared" si="89"/>
        <v>5.5</v>
      </c>
      <c r="AJ156">
        <f>IF(ISNUMBER(VLOOKUP(A156,'Huntly A2B service oaout'!A:E,5,FALSE)), VLOOKUP(A156,'Huntly A2B service oaout'!A:E,5,FALSE), VLOOKUP(A156,'Huntly A2B service oaout'!A:E,2,FALSE))</f>
        <v>19</v>
      </c>
      <c r="AK156">
        <f>IF(ISNUMBER(VLOOKUP(A156,'M for Moray - Buckie oaout'!A:E,5,FALSE)), VLOOKUP(A156,'M for Moray - Buckie oaout'!A:E,5,FALSE), VLOOKUP(A156,'M for Moray - Buckie oaout'!A:E,2,FALSE))</f>
        <v>16</v>
      </c>
      <c r="AL156">
        <f>IF(ISNUMBER(VLOOKUP(A156,'M for Moray - Forres oaout'!A:E,5,FALSE)), VLOOKUP(A156,'M for Moray - Forres oaout'!A:E,5,FALSE), VLOOKUP(A156,'M for Moray - Forres oaout'!A:E,2,FALSE))</f>
        <v>26.5</v>
      </c>
      <c r="AM156">
        <f>IF(ISNUMBER(VLOOKUP(A156,'M for Moray - Keith oaout'!A:E,5,FALSE)), VLOOKUP(A156,'M for Moray - Keith oaout'!A:E,5,FALSE), VLOOKUP(A156,'M for Moray - Keith oaout'!A:E,2,FALSE))</f>
        <v>10</v>
      </c>
      <c r="AN156">
        <f>IF(ISNUMBER(VLOOKUP(A156,'M for Moray - Speyside oaout'!A:E,5,FALSE)), VLOOKUP(A156,'M for Moray - Speyside oaout'!A:E,5,FALSE), VLOOKUP(A156,'M for Moray - Speyside oaout'!A:E,2,FALSE))</f>
        <v>15</v>
      </c>
      <c r="AO156">
        <f>IF(ISNUMBER(VLOOKUP(A156,'M for Moray - Elgin oaout'!A:E,5,FALSE)), VLOOKUP(A156,'M for Moray - Elgin oaout'!A:E,5,FALSE), VLOOKUP(A156,'M for Moray - Elgin oaout'!A:E,2,FALSE))</f>
        <v>10</v>
      </c>
      <c r="AP156" t="str">
        <f>IF(ISNUMBER(VLOOKUP(A156,'Banffshire Partnership oaout'!A:E,5,FALSE)), VLOOKUP(A156,'Banffshire Partnership oaout'!A:E,5,FALSE), VLOOKUP(A156,'Banffshire Partnership oaout'!A:E,2,FALSE))</f>
        <v xml:space="preserve"> N/A</v>
      </c>
      <c r="AR156">
        <f>IF(ISNUMBER(VLOOKUP(A156,'Huntly A2B service oawut'!A:E,5,FALSE)), VLOOKUP(A156,'Huntly A2B service oawut'!A:E,5,FALSE), 1000)</f>
        <v>1000</v>
      </c>
      <c r="AS156">
        <f>IF(ISNUMBER(VLOOKUP(A156,'M for Moray - Buckie oawut'!A:E,5,FALSE)), VLOOKUP(A156,'M for Moray - Buckie oawut'!A:E,5,FALSE), 1000)</f>
        <v>1000</v>
      </c>
      <c r="AT156">
        <f>IF(ISNUMBER(VLOOKUP(A156,'M for Moray - Forres oawut'!A:E,5,FALSE)), VLOOKUP(A156,'M for Moray - Forres oawut'!A:E,5,FALSE), 1000)</f>
        <v>1000</v>
      </c>
      <c r="AU156">
        <f>IF(ISNUMBER(VLOOKUP(A156,'M for Moray - Keith oawut'!A:E,5,FALSE)), VLOOKUP(A156,'M for Moray - Keith oawut'!A:E,5,FALSE), 1000)</f>
        <v>1000</v>
      </c>
      <c r="AV156">
        <f>IF(ISNUMBER(VLOOKUP(A156,'M for Moray - Speyside oawut'!A:E,5,FALSE)), VLOOKUP(A156,'M for Moray - Speyside oawut'!A:E,5,FALSE), 1000)</f>
        <v>1000</v>
      </c>
      <c r="AW156">
        <f>IF(ISNUMBER(VLOOKUP(A156,'M for Moray - Elgin oawut'!A:E,5,FALSE)), VLOOKUP(A156,'M for Moray - Elgin oawut'!A:E,5,FALSE), 1000)</f>
        <v>1000</v>
      </c>
      <c r="AX156">
        <f>IF(ISNUMBER(VLOOKUP(A156,'Banffshire Partnership oawut'!A:E,5,FALSE)), VLOOKUP(A156,'Banffshire Partnership oawut'!A:E,5,FALSE), 1000)</f>
        <v>39.25</v>
      </c>
      <c r="AZ156">
        <f>IF(ISNUMBER(VLOOKUP(A156,'Huntly A2B service ot'!A:E,4,FALSE)), VLOOKUP(A156,'Huntly A2B service ot'!A:E,4,FALSE), 0)</f>
        <v>4.5</v>
      </c>
      <c r="BA156">
        <f>IF(ISNUMBER(VLOOKUP(A156,'M for Moray - Buckie ot'!A:E,4,FALSE)), VLOOKUP(A156,'M for Moray - Buckie ot'!A:E,4,FALSE), 0)</f>
        <v>4.5</v>
      </c>
      <c r="BB156">
        <f>IF(ISNUMBER(VLOOKUP(A156,'M for Moray - Forres ot'!A:E,4,FALSE)), VLOOKUP(A156,'M for Moray - Forres ot'!A:E,4,FALSE), 0)</f>
        <v>4.5</v>
      </c>
      <c r="BC156">
        <f>IF(ISNUMBER(VLOOKUP(A156,'M for Moray - Keith ot'!A:E,4,FALSE)), VLOOKUP(A156,'M for Moray - Keith ot'!A:E,4,FALSE), 0)</f>
        <v>4.5</v>
      </c>
      <c r="BD156">
        <f>IF(ISNUMBER(VLOOKUP(A156,'M for Moray - Speyside ot'!A:E,4,FALSE)), VLOOKUP(A156,'M for Moray - Speyside ot'!A:E,4,FALSE), 0)</f>
        <v>4.5</v>
      </c>
      <c r="BE156">
        <f>IF(ISNUMBER(VLOOKUP(A156,'M for Moray - Elgin ot'!A:E,4,FALSE)), VLOOKUP(A156,'M for Moray - Elgin ot'!A:E,4,FALSE), 0)</f>
        <v>4.5</v>
      </c>
      <c r="BF156">
        <f>IF(ISNUMBER(VLOOKUP(A156,'Banffshire Partnership ot'!A:E,4,FALSE)), VLOOKUP(A156,'Banffshire Partnership ot'!A:E,4,FALSE), 0)</f>
        <v>0</v>
      </c>
      <c r="BI156">
        <f>IF(ISNUMBER(VLOOKUP(A156,'Huntly A2B service oaout'!A:E,3,FALSE)), VLOOKUP(A156,'Huntly A2B service oaout'!A:E,3,FALSE), VLOOKUP(A156,'Huntly A2B service oaout'!A:E,2,FALSE))</f>
        <v>15.5</v>
      </c>
      <c r="BJ156">
        <f>IF(ISNUMBER(VLOOKUP(A156,'M for Moray - Buckie oaout'!A:E,3,FALSE)), VLOOKUP(A156,'M for Moray - Buckie oaout'!A:E,3,FALSE), VLOOKUP(A156,'M for Moray - Buckie oaout'!A:E,2,FALSE))</f>
        <v>8.9</v>
      </c>
      <c r="BK156">
        <f>IF(ISNUMBER(VLOOKUP(A156,'M for Moray - Forres oaout'!A:E,3,FALSE)), VLOOKUP(A156,'M for Moray - Forres oaout'!A:E,3,FALSE), VLOOKUP(A156,'M for Moray - Forres oaout'!A:E,2,FALSE))</f>
        <v>20.3</v>
      </c>
      <c r="BL156">
        <f>IF(ISNUMBER(VLOOKUP(A156,'M for Moray - Keith oaout'!A:E,3,FALSE)), VLOOKUP(A156,'M for Moray - Keith oaout'!A:E,3,FALSE), VLOOKUP(A156,'M for Moray - Keith oaout'!A:E,2,FALSE))</f>
        <v>9.1</v>
      </c>
      <c r="BM156">
        <f>IF(ISNUMBER(VLOOKUP(A156,'M for Moray - Speyside oaout'!A:E,3,FALSE)), VLOOKUP(A156,'M for Moray - Speyside oaout'!A:E,3,FALSE), VLOOKUP(A156,'M for Moray - Speyside oaout'!A:E,2,FALSE))</f>
        <v>7.2</v>
      </c>
      <c r="BN156">
        <f>IF(ISNUMBER(VLOOKUP(A156,'M for Moray - Elgin oaout'!A:E,3,FALSE)), VLOOKUP(A156,'M for Moray - Elgin oaout'!A:E,3,FALSE), VLOOKUP(A156,'M for Moray - Elgin oaout'!A:E,2,FALSE))</f>
        <v>9.4</v>
      </c>
      <c r="BO156" t="str">
        <f>IF(ISNUMBER(VLOOKUP(A156,'Banffshire Partnership oaout'!A:E,3,FALSE)), VLOOKUP(A156,'Banffshire Partnership oaout'!A:E,3,FALSE), VLOOKUP(A156,'Banffshire Partnership oaout'!A:E,2,FALSE))</f>
        <v xml:space="preserve"> N/A</v>
      </c>
      <c r="BQ156" t="str">
        <f>IF(ISNUMBER(VLOOKUP(A156,'Huntly A2B service oawut'!A:E,3,FALSE)), VLOOKUP(A156,'Huntly A2B service oawut'!A:E,3,FALSE), VLOOKUP(A156,'Huntly A2B service oawut'!A:E,2,FALSE))</f>
        <v xml:space="preserve"> N/A</v>
      </c>
      <c r="BR156" t="str">
        <f>IF(ISNUMBER(VLOOKUP(A156,'M for Moray - Buckie oawut'!A:E,3,FALSE)), VLOOKUP(A156,'M for Moray - Buckie oawut'!A:E,3,FALSE), VLOOKUP(A156,'M for Moray - Buckie oawut'!A:E,2,FALSE))</f>
        <v xml:space="preserve"> N/A</v>
      </c>
      <c r="BS156" t="str">
        <f>IF(ISNUMBER(VLOOKUP(A156,'M for Moray - Forres oawut'!A:E,3,FALSE)), VLOOKUP(A156,'M for Moray - Forres oawut'!A:E,3,FALSE), VLOOKUP(A156,'M for Moray - Forres oawut'!A:E,2,FALSE))</f>
        <v xml:space="preserve"> N/A</v>
      </c>
      <c r="BT156" t="str">
        <f>IF(ISNUMBER(VLOOKUP(A156,'M for Moray - Keith oawut'!A:E,3,FALSE)), VLOOKUP(A156,'M for Moray - Keith oawut'!A:E,3,FALSE), VLOOKUP(A156,'M for Moray - Keith oawut'!A:E,2,FALSE))</f>
        <v xml:space="preserve"> N/A</v>
      </c>
      <c r="BU156" t="str">
        <f>IF(ISNUMBER(VLOOKUP(A156,'M for Moray - Speyside oawut'!A:E,3,FALSE)), VLOOKUP(A156,'M for Moray - Speyside oawut'!A:E,3,FALSE), VLOOKUP(A156,'M for Moray - Speyside oawut'!A:E,2,FALSE))</f>
        <v xml:space="preserve"> N/A</v>
      </c>
      <c r="BV156" t="str">
        <f>IF(ISNUMBER(VLOOKUP(A156,'M for Moray - Elgin oawut'!A:E,3,FALSE)), VLOOKUP(A156,'M for Moray - Elgin oawut'!A:E,3,FALSE), VLOOKUP(A156,'M for Moray - Elgin oawut'!A:E,2,FALSE))</f>
        <v xml:space="preserve"> N/A</v>
      </c>
      <c r="BW156">
        <f>IF(ISNUMBER(VLOOKUP(A156,'Banffshire Partnership oawut'!A:E,3,FALSE)), VLOOKUP(A156,'Banffshire Partnership oawut'!A:E,3,FALSE), VLOOKUP(A156,'Banffshire Partnership oawut'!A:E,2,FALSE))</f>
        <v>20.5</v>
      </c>
      <c r="BZ156">
        <f>IF(ISNUMBER(VLOOKUP(A156,'Huntly A2B service ot'!A:E,3,FALSE)), VLOOKUP(A156,'Huntly A2B service ot'!A:E,3,FALSE), VLOOKUP(A156,'Huntly A2B service ot'!A:E,2,FALSE))</f>
        <v>30</v>
      </c>
      <c r="CA156">
        <f>IF(ISNUMBER(VLOOKUP(A156,'M for Moray - Buckie ot'!A:E,3,FALSE)), VLOOKUP(A156,'M for Moray - Buckie ot'!A:E,3,FALSE), VLOOKUP(A156,'M for Moray - Buckie ot'!A:E,2,FALSE))</f>
        <v>30</v>
      </c>
      <c r="CB156">
        <f>IF(ISNUMBER(VLOOKUP(A156,'M for Moray - Forres ot'!A:E,3,FALSE)), VLOOKUP(A156,'M for Moray - Forres ot'!A:E,3,FALSE), VLOOKUP(A156,'M for Moray - Forres ot'!A:E,2,FALSE))</f>
        <v>30</v>
      </c>
      <c r="CC156">
        <f>IF(ISNUMBER(VLOOKUP(A156,'M for Moray - Keith ot'!A:E,3,FALSE)), VLOOKUP(A156,'M for Moray - Keith ot'!A:E,3,FALSE), VLOOKUP(A156,'M for Moray - Keith ot'!A:E,2,FALSE))</f>
        <v>30</v>
      </c>
      <c r="CD156">
        <f>IF(ISNUMBER(VLOOKUP(A156,'M for Moray - Speyside ot'!A:E,3,FALSE)), VLOOKUP(A156,'M for Moray - Speyside ot'!A:E,3,FALSE), VLOOKUP(A156,'M for Moray - Speyside ot'!A:E,2,FALSE))</f>
        <v>30</v>
      </c>
      <c r="CE156">
        <f>IF(ISNUMBER(VLOOKUP(A156,'M for Moray - Elgin ot'!A:E,3,FALSE)), VLOOKUP(A156,'M for Moray - Elgin ot'!A:E,3,FALSE), VLOOKUP(A156,'M for Moray - Elgin ot'!A:E,2,FALSE))</f>
        <v>30</v>
      </c>
      <c r="CF156">
        <f>IF(ISNUMBER(VLOOKUP(A156,'Banffshire Partnership ot'!A:E,3,FALSE)), VLOOKUP(A156,'Banffshire Partnership ot'!A:E,3,FALSE), VLOOKUP(A156,'Banffshire Partnership ot'!A:E,2,FALSE))</f>
        <v>0</v>
      </c>
    </row>
    <row r="157" spans="1:84">
      <c r="A157" t="s">
        <v>415</v>
      </c>
      <c r="B157" t="str">
        <f t="shared" si="110"/>
        <v>Banffshire Partnership</v>
      </c>
      <c r="C157">
        <f t="shared" si="79"/>
        <v>5.5</v>
      </c>
      <c r="D157">
        <f t="shared" si="80"/>
        <v>39.25</v>
      </c>
      <c r="E157">
        <f t="shared" si="81"/>
        <v>0</v>
      </c>
      <c r="F157">
        <f t="shared" si="82"/>
        <v>20.5</v>
      </c>
      <c r="G157" s="18">
        <f t="shared" si="83"/>
        <v>0</v>
      </c>
      <c r="H157">
        <f t="shared" si="107"/>
        <v>0</v>
      </c>
      <c r="I157">
        <v>20.399999999999999</v>
      </c>
      <c r="J157">
        <f t="shared" si="91"/>
        <v>39.119999999999997</v>
      </c>
      <c r="K157">
        <f t="shared" si="108"/>
        <v>44.75</v>
      </c>
      <c r="L157">
        <f t="shared" si="93"/>
        <v>0</v>
      </c>
      <c r="M157">
        <f t="shared" si="94"/>
        <v>0</v>
      </c>
      <c r="N157">
        <f t="shared" si="109"/>
        <v>0</v>
      </c>
      <c r="O157">
        <f t="shared" si="96"/>
        <v>0</v>
      </c>
      <c r="P157">
        <f t="shared" si="97"/>
        <v>0</v>
      </c>
      <c r="Q157">
        <f t="shared" si="98"/>
        <v>0</v>
      </c>
      <c r="S157">
        <f t="shared" si="99"/>
        <v>1000</v>
      </c>
      <c r="T157">
        <f t="shared" si="100"/>
        <v>1007.1</v>
      </c>
      <c r="U157">
        <f t="shared" si="101"/>
        <v>1007.1</v>
      </c>
      <c r="V157">
        <f t="shared" si="102"/>
        <v>1007.1</v>
      </c>
      <c r="W157">
        <f t="shared" si="103"/>
        <v>1007.1</v>
      </c>
      <c r="X157">
        <f t="shared" si="104"/>
        <v>1007.1</v>
      </c>
      <c r="Y157">
        <f t="shared" si="105"/>
        <v>44.75</v>
      </c>
      <c r="AA157">
        <v>0</v>
      </c>
      <c r="AB157">
        <f t="shared" si="84"/>
        <v>7.1</v>
      </c>
      <c r="AC157">
        <f t="shared" si="85"/>
        <v>7.1</v>
      </c>
      <c r="AD157">
        <f t="shared" si="86"/>
        <v>7.1</v>
      </c>
      <c r="AE157">
        <f t="shared" si="87"/>
        <v>7.1</v>
      </c>
      <c r="AF157">
        <f t="shared" si="88"/>
        <v>7.1</v>
      </c>
      <c r="AG157">
        <f t="shared" si="89"/>
        <v>5.5</v>
      </c>
      <c r="AJ157" t="str">
        <f>IF(ISNUMBER(VLOOKUP(A157,'Huntly A2B service oaout'!A:E,5,FALSE)), VLOOKUP(A157,'Huntly A2B service oaout'!A:E,5,FALSE), VLOOKUP(A157,'Huntly A2B service oaout'!A:E,2,FALSE))</f>
        <v xml:space="preserve"> N/A</v>
      </c>
      <c r="AK157" t="str">
        <f>IF(ISNUMBER(VLOOKUP(A157,'M for Moray - Buckie oaout'!A:E,5,FALSE)), VLOOKUP(A157,'M for Moray - Buckie oaout'!A:E,5,FALSE), VLOOKUP(A157,'M for Moray - Buckie oaout'!A:E,2,FALSE))</f>
        <v xml:space="preserve"> N/A</v>
      </c>
      <c r="AL157" t="str">
        <f>IF(ISNUMBER(VLOOKUP(A157,'M for Moray - Forres oaout'!A:E,5,FALSE)), VLOOKUP(A157,'M for Moray - Forres oaout'!A:E,5,FALSE), VLOOKUP(A157,'M for Moray - Forres oaout'!A:E,2,FALSE))</f>
        <v xml:space="preserve"> N/A</v>
      </c>
      <c r="AM157" t="str">
        <f>IF(ISNUMBER(VLOOKUP(A157,'M for Moray - Keith oaout'!A:E,5,FALSE)), VLOOKUP(A157,'M for Moray - Keith oaout'!A:E,5,FALSE), VLOOKUP(A157,'M for Moray - Keith oaout'!A:E,2,FALSE))</f>
        <v xml:space="preserve"> N/A</v>
      </c>
      <c r="AN157" t="str">
        <f>IF(ISNUMBER(VLOOKUP(A157,'M for Moray - Speyside oaout'!A:E,5,FALSE)), VLOOKUP(A157,'M for Moray - Speyside oaout'!A:E,5,FALSE), VLOOKUP(A157,'M for Moray - Speyside oaout'!A:E,2,FALSE))</f>
        <v xml:space="preserve"> N/A</v>
      </c>
      <c r="AO157" t="str">
        <f>IF(ISNUMBER(VLOOKUP(A157,'M for Moray - Elgin oaout'!A:E,5,FALSE)), VLOOKUP(A157,'M for Moray - Elgin oaout'!A:E,5,FALSE), VLOOKUP(A157,'M for Moray - Elgin oaout'!A:E,2,FALSE))</f>
        <v xml:space="preserve"> N/A</v>
      </c>
      <c r="AP157" t="str">
        <f>IF(ISNUMBER(VLOOKUP(A157,'Banffshire Partnership oaout'!A:E,5,FALSE)), VLOOKUP(A157,'Banffshire Partnership oaout'!A:E,5,FALSE), VLOOKUP(A157,'Banffshire Partnership oaout'!A:E,2,FALSE))</f>
        <v xml:space="preserve"> N/A</v>
      </c>
      <c r="AR157">
        <f>IF(ISNUMBER(VLOOKUP(A157,'Huntly A2B service oawut'!A:E,5,FALSE)), VLOOKUP(A157,'Huntly A2B service oawut'!A:E,5,FALSE), 1000)</f>
        <v>1000</v>
      </c>
      <c r="AS157">
        <f>IF(ISNUMBER(VLOOKUP(A157,'M for Moray - Buckie oawut'!A:E,5,FALSE)), VLOOKUP(A157,'M for Moray - Buckie oawut'!A:E,5,FALSE), 1000)</f>
        <v>1000</v>
      </c>
      <c r="AT157">
        <f>IF(ISNUMBER(VLOOKUP(A157,'M for Moray - Forres oawut'!A:E,5,FALSE)), VLOOKUP(A157,'M for Moray - Forres oawut'!A:E,5,FALSE), 1000)</f>
        <v>1000</v>
      </c>
      <c r="AU157">
        <f>IF(ISNUMBER(VLOOKUP(A157,'M for Moray - Keith oawut'!A:E,5,FALSE)), VLOOKUP(A157,'M for Moray - Keith oawut'!A:E,5,FALSE), 1000)</f>
        <v>1000</v>
      </c>
      <c r="AV157">
        <f>IF(ISNUMBER(VLOOKUP(A157,'M for Moray - Speyside oawut'!A:E,5,FALSE)), VLOOKUP(A157,'M for Moray - Speyside oawut'!A:E,5,FALSE), 1000)</f>
        <v>1000</v>
      </c>
      <c r="AW157">
        <f>IF(ISNUMBER(VLOOKUP(A157,'M for Moray - Elgin oawut'!A:E,5,FALSE)), VLOOKUP(A157,'M for Moray - Elgin oawut'!A:E,5,FALSE), 1000)</f>
        <v>1000</v>
      </c>
      <c r="AX157">
        <f>IF(ISNUMBER(VLOOKUP(A157,'Banffshire Partnership oawut'!A:E,5,FALSE)), VLOOKUP(A157,'Banffshire Partnership oawut'!A:E,5,FALSE), 1000)</f>
        <v>39.25</v>
      </c>
      <c r="AZ157">
        <f>IF(ISNUMBER(VLOOKUP(A157,'Huntly A2B service ot'!A:E,4,FALSE)), VLOOKUP(A157,'Huntly A2B service ot'!A:E,4,FALSE), 0)</f>
        <v>0</v>
      </c>
      <c r="BA157">
        <f>IF(ISNUMBER(VLOOKUP(A157,'M for Moray - Buckie ot'!A:E,4,FALSE)), VLOOKUP(A157,'M for Moray - Buckie ot'!A:E,4,FALSE), 0)</f>
        <v>0</v>
      </c>
      <c r="BB157">
        <f>IF(ISNUMBER(VLOOKUP(A157,'M for Moray - Forres ot'!A:E,4,FALSE)), VLOOKUP(A157,'M for Moray - Forres ot'!A:E,4,FALSE), 0)</f>
        <v>0</v>
      </c>
      <c r="BC157">
        <f>IF(ISNUMBER(VLOOKUP(A157,'M for Moray - Keith ot'!A:E,4,FALSE)), VLOOKUP(A157,'M for Moray - Keith ot'!A:E,4,FALSE), 0)</f>
        <v>0</v>
      </c>
      <c r="BD157">
        <f>IF(ISNUMBER(VLOOKUP(A157,'M for Moray - Speyside ot'!A:E,4,FALSE)), VLOOKUP(A157,'M for Moray - Speyside ot'!A:E,4,FALSE), 0)</f>
        <v>0</v>
      </c>
      <c r="BE157">
        <f>IF(ISNUMBER(VLOOKUP(A157,'M for Moray - Elgin ot'!A:E,4,FALSE)), VLOOKUP(A157,'M for Moray - Elgin ot'!A:E,4,FALSE), 0)</f>
        <v>0</v>
      </c>
      <c r="BF157">
        <f>IF(ISNUMBER(VLOOKUP(A157,'Banffshire Partnership ot'!A:E,4,FALSE)), VLOOKUP(A157,'Banffshire Partnership ot'!A:E,4,FALSE), 0)</f>
        <v>0</v>
      </c>
      <c r="BI157" t="str">
        <f>IF(ISNUMBER(VLOOKUP(A157,'Huntly A2B service oaout'!A:E,3,FALSE)), VLOOKUP(A157,'Huntly A2B service oaout'!A:E,3,FALSE), VLOOKUP(A157,'Huntly A2B service oaout'!A:E,2,FALSE))</f>
        <v xml:space="preserve"> N/A</v>
      </c>
      <c r="BJ157" t="str">
        <f>IF(ISNUMBER(VLOOKUP(A157,'M for Moray - Buckie oaout'!A:E,3,FALSE)), VLOOKUP(A157,'M for Moray - Buckie oaout'!A:E,3,FALSE), VLOOKUP(A157,'M for Moray - Buckie oaout'!A:E,2,FALSE))</f>
        <v xml:space="preserve"> N/A</v>
      </c>
      <c r="BK157" t="str">
        <f>IF(ISNUMBER(VLOOKUP(A157,'M for Moray - Forres oaout'!A:E,3,FALSE)), VLOOKUP(A157,'M for Moray - Forres oaout'!A:E,3,FALSE), VLOOKUP(A157,'M for Moray - Forres oaout'!A:E,2,FALSE))</f>
        <v xml:space="preserve"> N/A</v>
      </c>
      <c r="BL157" t="str">
        <f>IF(ISNUMBER(VLOOKUP(A157,'M for Moray - Keith oaout'!A:E,3,FALSE)), VLOOKUP(A157,'M for Moray - Keith oaout'!A:E,3,FALSE), VLOOKUP(A157,'M for Moray - Keith oaout'!A:E,2,FALSE))</f>
        <v xml:space="preserve"> N/A</v>
      </c>
      <c r="BM157" t="str">
        <f>IF(ISNUMBER(VLOOKUP(A157,'M for Moray - Speyside oaout'!A:E,3,FALSE)), VLOOKUP(A157,'M for Moray - Speyside oaout'!A:E,3,FALSE), VLOOKUP(A157,'M for Moray - Speyside oaout'!A:E,2,FALSE))</f>
        <v xml:space="preserve"> N/A</v>
      </c>
      <c r="BN157" t="str">
        <f>IF(ISNUMBER(VLOOKUP(A157,'M for Moray - Elgin oaout'!A:E,3,FALSE)), VLOOKUP(A157,'M for Moray - Elgin oaout'!A:E,3,FALSE), VLOOKUP(A157,'M for Moray - Elgin oaout'!A:E,2,FALSE))</f>
        <v xml:space="preserve"> N/A</v>
      </c>
      <c r="BO157" t="str">
        <f>IF(ISNUMBER(VLOOKUP(A157,'Banffshire Partnership oaout'!A:E,3,FALSE)), VLOOKUP(A157,'Banffshire Partnership oaout'!A:E,3,FALSE), VLOOKUP(A157,'Banffshire Partnership oaout'!A:E,2,FALSE))</f>
        <v xml:space="preserve"> N/A</v>
      </c>
      <c r="BQ157" t="str">
        <f>IF(ISNUMBER(VLOOKUP(A157,'Huntly A2B service oawut'!A:E,3,FALSE)), VLOOKUP(A157,'Huntly A2B service oawut'!A:E,3,FALSE), VLOOKUP(A157,'Huntly A2B service oawut'!A:E,2,FALSE))</f>
        <v xml:space="preserve"> N/A</v>
      </c>
      <c r="BR157" t="str">
        <f>IF(ISNUMBER(VLOOKUP(A157,'M for Moray - Buckie oawut'!A:E,3,FALSE)), VLOOKUP(A157,'M for Moray - Buckie oawut'!A:E,3,FALSE), VLOOKUP(A157,'M for Moray - Buckie oawut'!A:E,2,FALSE))</f>
        <v xml:space="preserve"> N/A</v>
      </c>
      <c r="BS157" t="str">
        <f>IF(ISNUMBER(VLOOKUP(A157,'M for Moray - Forres oawut'!A:E,3,FALSE)), VLOOKUP(A157,'M for Moray - Forres oawut'!A:E,3,FALSE), VLOOKUP(A157,'M for Moray - Forres oawut'!A:E,2,FALSE))</f>
        <v xml:space="preserve"> N/A</v>
      </c>
      <c r="BT157" t="str">
        <f>IF(ISNUMBER(VLOOKUP(A157,'M for Moray - Keith oawut'!A:E,3,FALSE)), VLOOKUP(A157,'M for Moray - Keith oawut'!A:E,3,FALSE), VLOOKUP(A157,'M for Moray - Keith oawut'!A:E,2,FALSE))</f>
        <v xml:space="preserve"> N/A</v>
      </c>
      <c r="BU157" t="str">
        <f>IF(ISNUMBER(VLOOKUP(A157,'M for Moray - Speyside oawut'!A:E,3,FALSE)), VLOOKUP(A157,'M for Moray - Speyside oawut'!A:E,3,FALSE), VLOOKUP(A157,'M for Moray - Speyside oawut'!A:E,2,FALSE))</f>
        <v xml:space="preserve"> N/A</v>
      </c>
      <c r="BV157" t="str">
        <f>IF(ISNUMBER(VLOOKUP(A157,'M for Moray - Elgin oawut'!A:E,3,FALSE)), VLOOKUP(A157,'M for Moray - Elgin oawut'!A:E,3,FALSE), VLOOKUP(A157,'M for Moray - Elgin oawut'!A:E,2,FALSE))</f>
        <v xml:space="preserve"> N/A</v>
      </c>
      <c r="BW157">
        <f>IF(ISNUMBER(VLOOKUP(A157,'Banffshire Partnership oawut'!A:E,3,FALSE)), VLOOKUP(A157,'Banffshire Partnership oawut'!A:E,3,FALSE), VLOOKUP(A157,'Banffshire Partnership oawut'!A:E,2,FALSE))</f>
        <v>20.5</v>
      </c>
      <c r="BZ157">
        <f>IF(ISNUMBER(VLOOKUP(A157,'Huntly A2B service ot'!A:E,3,FALSE)), VLOOKUP(A157,'Huntly A2B service ot'!A:E,3,FALSE), VLOOKUP(A157,'Huntly A2B service ot'!A:E,2,FALSE))</f>
        <v>0</v>
      </c>
      <c r="CA157">
        <f>IF(ISNUMBER(VLOOKUP(A157,'M for Moray - Buckie ot'!A:E,3,FALSE)), VLOOKUP(A157,'M for Moray - Buckie ot'!A:E,3,FALSE), VLOOKUP(A157,'M for Moray - Buckie ot'!A:E,2,FALSE))</f>
        <v>0</v>
      </c>
      <c r="CB157">
        <f>IF(ISNUMBER(VLOOKUP(A157,'M for Moray - Forres ot'!A:E,3,FALSE)), VLOOKUP(A157,'M for Moray - Forres ot'!A:E,3,FALSE), VLOOKUP(A157,'M for Moray - Forres ot'!A:E,2,FALSE))</f>
        <v>0</v>
      </c>
      <c r="CC157">
        <f>IF(ISNUMBER(VLOOKUP(A157,'M for Moray - Keith ot'!A:E,3,FALSE)), VLOOKUP(A157,'M for Moray - Keith ot'!A:E,3,FALSE), VLOOKUP(A157,'M for Moray - Keith ot'!A:E,2,FALSE))</f>
        <v>0</v>
      </c>
      <c r="CD157">
        <f>IF(ISNUMBER(VLOOKUP(A157,'M for Moray - Speyside ot'!A:E,3,FALSE)), VLOOKUP(A157,'M for Moray - Speyside ot'!A:E,3,FALSE), VLOOKUP(A157,'M for Moray - Speyside ot'!A:E,2,FALSE))</f>
        <v>0</v>
      </c>
      <c r="CE157">
        <f>IF(ISNUMBER(VLOOKUP(A157,'M for Moray - Elgin ot'!A:E,3,FALSE)), VLOOKUP(A157,'M for Moray - Elgin ot'!A:E,3,FALSE), VLOOKUP(A157,'M for Moray - Elgin ot'!A:E,2,FALSE))</f>
        <v>0</v>
      </c>
      <c r="CF157">
        <f>IF(ISNUMBER(VLOOKUP(A157,'Banffshire Partnership ot'!A:E,3,FALSE)), VLOOKUP(A157,'Banffshire Partnership ot'!A:E,3,FALSE), VLOOKUP(A157,'Banffshire Partnership ot'!A:E,2,FALSE))</f>
        <v>0</v>
      </c>
    </row>
    <row r="158" spans="1:84">
      <c r="A158" t="s">
        <v>416</v>
      </c>
      <c r="B158" t="str">
        <f t="shared" si="110"/>
        <v>M for Moray - Elgin service</v>
      </c>
      <c r="C158">
        <f t="shared" si="79"/>
        <v>7.1</v>
      </c>
      <c r="D158">
        <f t="shared" si="80"/>
        <v>6</v>
      </c>
      <c r="E158">
        <f t="shared" si="81"/>
        <v>4.5</v>
      </c>
      <c r="F158">
        <f t="shared" si="82"/>
        <v>5.6</v>
      </c>
      <c r="G158" s="18">
        <f t="shared" si="83"/>
        <v>0.5</v>
      </c>
      <c r="H158">
        <f t="shared" si="107"/>
        <v>11.2</v>
      </c>
      <c r="I158">
        <v>15.8</v>
      </c>
      <c r="J158">
        <f t="shared" si="91"/>
        <v>30.84</v>
      </c>
      <c r="K158">
        <f t="shared" si="108"/>
        <v>17.600000000000001</v>
      </c>
      <c r="L158">
        <f t="shared" si="93"/>
        <v>1</v>
      </c>
      <c r="M158">
        <f t="shared" si="94"/>
        <v>1</v>
      </c>
      <c r="N158">
        <f t="shared" si="109"/>
        <v>13.239999999999998</v>
      </c>
      <c r="O158">
        <f t="shared" si="96"/>
        <v>13.239999999999998</v>
      </c>
      <c r="P158">
        <f t="shared" si="97"/>
        <v>10.5</v>
      </c>
      <c r="Q158">
        <f t="shared" si="98"/>
        <v>10.5</v>
      </c>
      <c r="S158">
        <f t="shared" si="99"/>
        <v>23.5</v>
      </c>
      <c r="T158">
        <f t="shared" si="100"/>
        <v>26.6</v>
      </c>
      <c r="U158">
        <f t="shared" si="101"/>
        <v>33.6</v>
      </c>
      <c r="V158">
        <f t="shared" si="102"/>
        <v>21.6</v>
      </c>
      <c r="W158">
        <f t="shared" si="103"/>
        <v>22.6</v>
      </c>
      <c r="X158">
        <f t="shared" si="104"/>
        <v>17.600000000000001</v>
      </c>
      <c r="Y158">
        <f t="shared" si="105"/>
        <v>48.5</v>
      </c>
      <c r="AA158">
        <v>0</v>
      </c>
      <c r="AB158">
        <f t="shared" si="84"/>
        <v>7.1</v>
      </c>
      <c r="AC158">
        <f t="shared" si="85"/>
        <v>7.1</v>
      </c>
      <c r="AD158">
        <f t="shared" si="86"/>
        <v>7.1</v>
      </c>
      <c r="AE158">
        <f t="shared" si="87"/>
        <v>7.1</v>
      </c>
      <c r="AF158">
        <f t="shared" si="88"/>
        <v>7.1</v>
      </c>
      <c r="AG158">
        <f t="shared" si="89"/>
        <v>5.5</v>
      </c>
      <c r="AJ158">
        <f>IF(ISNUMBER(VLOOKUP(A158,'Huntly A2B service oaout'!A:E,5,FALSE)), VLOOKUP(A158,'Huntly A2B service oaout'!A:E,5,FALSE), VLOOKUP(A158,'Huntly A2B service oaout'!A:E,2,FALSE))</f>
        <v>19</v>
      </c>
      <c r="AK158">
        <f>IF(ISNUMBER(VLOOKUP(A158,'M for Moray - Buckie oaout'!A:E,5,FALSE)), VLOOKUP(A158,'M for Moray - Buckie oaout'!A:E,5,FALSE), VLOOKUP(A158,'M for Moray - Buckie oaout'!A:E,2,FALSE))</f>
        <v>15</v>
      </c>
      <c r="AL158">
        <f>IF(ISNUMBER(VLOOKUP(A158,'M for Moray - Forres oaout'!A:E,5,FALSE)), VLOOKUP(A158,'M for Moray - Forres oaout'!A:E,5,FALSE), VLOOKUP(A158,'M for Moray - Forres oaout'!A:E,2,FALSE))</f>
        <v>22</v>
      </c>
      <c r="AM158">
        <f>IF(ISNUMBER(VLOOKUP(A158,'M for Moray - Keith oaout'!A:E,5,FALSE)), VLOOKUP(A158,'M for Moray - Keith oaout'!A:E,5,FALSE), VLOOKUP(A158,'M for Moray - Keith oaout'!A:E,2,FALSE))</f>
        <v>10</v>
      </c>
      <c r="AN158">
        <f>IF(ISNUMBER(VLOOKUP(A158,'M for Moray - Speyside oaout'!A:E,5,FALSE)), VLOOKUP(A158,'M for Moray - Speyside oaout'!A:E,5,FALSE), VLOOKUP(A158,'M for Moray - Speyside oaout'!A:E,2,FALSE))</f>
        <v>11</v>
      </c>
      <c r="AO158">
        <f>IF(ISNUMBER(VLOOKUP(A158,'M for Moray - Elgin oaout'!A:E,5,FALSE)), VLOOKUP(A158,'M for Moray - Elgin oaout'!A:E,5,FALSE), VLOOKUP(A158,'M for Moray - Elgin oaout'!A:E,2,FALSE))</f>
        <v>6</v>
      </c>
      <c r="AP158" t="str">
        <f>IF(ISNUMBER(VLOOKUP(A158,'Banffshire Partnership oaout'!A:E,5,FALSE)), VLOOKUP(A158,'Banffshire Partnership oaout'!A:E,5,FALSE), VLOOKUP(A158,'Banffshire Partnership oaout'!A:E,2,FALSE))</f>
        <v xml:space="preserve"> N/A</v>
      </c>
      <c r="AR158">
        <f>IF(ISNUMBER(VLOOKUP(A158,'Huntly A2B service oawut'!A:E,5,FALSE)), VLOOKUP(A158,'Huntly A2B service oawut'!A:E,5,FALSE), 1000)</f>
        <v>1000</v>
      </c>
      <c r="AS158">
        <f>IF(ISNUMBER(VLOOKUP(A158,'M for Moray - Buckie oawut'!A:E,5,FALSE)), VLOOKUP(A158,'M for Moray - Buckie oawut'!A:E,5,FALSE), 1000)</f>
        <v>1000</v>
      </c>
      <c r="AT158">
        <f>IF(ISNUMBER(VLOOKUP(A158,'M for Moray - Forres oawut'!A:E,5,FALSE)), VLOOKUP(A158,'M for Moray - Forres oawut'!A:E,5,FALSE), 1000)</f>
        <v>1000</v>
      </c>
      <c r="AU158">
        <f>IF(ISNUMBER(VLOOKUP(A158,'M for Moray - Keith oawut'!A:E,5,FALSE)), VLOOKUP(A158,'M for Moray - Keith oawut'!A:E,5,FALSE), 1000)</f>
        <v>1000</v>
      </c>
      <c r="AV158">
        <f>IF(ISNUMBER(VLOOKUP(A158,'M for Moray - Speyside oawut'!A:E,5,FALSE)), VLOOKUP(A158,'M for Moray - Speyside oawut'!A:E,5,FALSE), 1000)</f>
        <v>1000</v>
      </c>
      <c r="AW158">
        <f>IF(ISNUMBER(VLOOKUP(A158,'M for Moray - Elgin oawut'!A:E,5,FALSE)), VLOOKUP(A158,'M for Moray - Elgin oawut'!A:E,5,FALSE), 1000)</f>
        <v>1000</v>
      </c>
      <c r="AX158">
        <f>IF(ISNUMBER(VLOOKUP(A158,'Banffshire Partnership oawut'!A:E,5,FALSE)), VLOOKUP(A158,'Banffshire Partnership oawut'!A:E,5,FALSE), 1000)</f>
        <v>43</v>
      </c>
      <c r="AZ158">
        <f>IF(ISNUMBER(VLOOKUP(A158,'Huntly A2B service ot'!A:E,4,FALSE)), VLOOKUP(A158,'Huntly A2B service ot'!A:E,4,FALSE), 0)</f>
        <v>4.5</v>
      </c>
      <c r="BA158">
        <f>IF(ISNUMBER(VLOOKUP(A158,'M for Moray - Buckie ot'!A:E,4,FALSE)), VLOOKUP(A158,'M for Moray - Buckie ot'!A:E,4,FALSE), 0)</f>
        <v>4.5</v>
      </c>
      <c r="BB158">
        <f>IF(ISNUMBER(VLOOKUP(A158,'M for Moray - Forres ot'!A:E,4,FALSE)), VLOOKUP(A158,'M for Moray - Forres ot'!A:E,4,FALSE), 0)</f>
        <v>4.5</v>
      </c>
      <c r="BC158">
        <f>IF(ISNUMBER(VLOOKUP(A158,'M for Moray - Keith ot'!A:E,4,FALSE)), VLOOKUP(A158,'M for Moray - Keith ot'!A:E,4,FALSE), 0)</f>
        <v>4.5</v>
      </c>
      <c r="BD158">
        <f>IF(ISNUMBER(VLOOKUP(A158,'M for Moray - Speyside ot'!A:E,4,FALSE)), VLOOKUP(A158,'M for Moray - Speyside ot'!A:E,4,FALSE), 0)</f>
        <v>4.5</v>
      </c>
      <c r="BE158">
        <f>IF(ISNUMBER(VLOOKUP(A158,'M for Moray - Elgin ot'!A:E,4,FALSE)), VLOOKUP(A158,'M for Moray - Elgin ot'!A:E,4,FALSE), 0)</f>
        <v>4.5</v>
      </c>
      <c r="BF158">
        <f>IF(ISNUMBER(VLOOKUP(A158,'Banffshire Partnership ot'!A:E,4,FALSE)), VLOOKUP(A158,'Banffshire Partnership ot'!A:E,4,FALSE), 0)</f>
        <v>0</v>
      </c>
      <c r="BI158">
        <f>IF(ISNUMBER(VLOOKUP(A158,'Huntly A2B service oaout'!A:E,3,FALSE)), VLOOKUP(A158,'Huntly A2B service oaout'!A:E,3,FALSE), VLOOKUP(A158,'Huntly A2B service oaout'!A:E,2,FALSE))</f>
        <v>15.5</v>
      </c>
      <c r="BJ158">
        <f>IF(ISNUMBER(VLOOKUP(A158,'M for Moray - Buckie oaout'!A:E,3,FALSE)), VLOOKUP(A158,'M for Moray - Buckie oaout'!A:E,3,FALSE), VLOOKUP(A158,'M for Moray - Buckie oaout'!A:E,2,FALSE))</f>
        <v>8.9</v>
      </c>
      <c r="BK158">
        <f>IF(ISNUMBER(VLOOKUP(A158,'M for Moray - Forres oaout'!A:E,3,FALSE)), VLOOKUP(A158,'M for Moray - Forres oaout'!A:E,3,FALSE), VLOOKUP(A158,'M for Moray - Forres oaout'!A:E,2,FALSE))</f>
        <v>16.7</v>
      </c>
      <c r="BL158">
        <f>IF(ISNUMBER(VLOOKUP(A158,'M for Moray - Keith oaout'!A:E,3,FALSE)), VLOOKUP(A158,'M for Moray - Keith oaout'!A:E,3,FALSE), VLOOKUP(A158,'M for Moray - Keith oaout'!A:E,2,FALSE))</f>
        <v>9.1</v>
      </c>
      <c r="BM158">
        <f>IF(ISNUMBER(VLOOKUP(A158,'M for Moray - Speyside oaout'!A:E,3,FALSE)), VLOOKUP(A158,'M for Moray - Speyside oaout'!A:E,3,FALSE), VLOOKUP(A158,'M for Moray - Speyside oaout'!A:E,2,FALSE))</f>
        <v>6.7</v>
      </c>
      <c r="BN158">
        <f>IF(ISNUMBER(VLOOKUP(A158,'M for Moray - Elgin oaout'!A:E,3,FALSE)), VLOOKUP(A158,'M for Moray - Elgin oaout'!A:E,3,FALSE), VLOOKUP(A158,'M for Moray - Elgin oaout'!A:E,2,FALSE))</f>
        <v>5.6</v>
      </c>
      <c r="BO158" t="str">
        <f>IF(ISNUMBER(VLOOKUP(A158,'Banffshire Partnership oaout'!A:E,3,FALSE)), VLOOKUP(A158,'Banffshire Partnership oaout'!A:E,3,FALSE), VLOOKUP(A158,'Banffshire Partnership oaout'!A:E,2,FALSE))</f>
        <v xml:space="preserve"> N/A</v>
      </c>
      <c r="BQ158" t="str">
        <f>IF(ISNUMBER(VLOOKUP(A158,'Huntly A2B service oawut'!A:E,3,FALSE)), VLOOKUP(A158,'Huntly A2B service oawut'!A:E,3,FALSE), VLOOKUP(A158,'Huntly A2B service oawut'!A:E,2,FALSE))</f>
        <v xml:space="preserve"> N/A</v>
      </c>
      <c r="BR158" t="str">
        <f>IF(ISNUMBER(VLOOKUP(A158,'M for Moray - Buckie oawut'!A:E,3,FALSE)), VLOOKUP(A158,'M for Moray - Buckie oawut'!A:E,3,FALSE), VLOOKUP(A158,'M for Moray - Buckie oawut'!A:E,2,FALSE))</f>
        <v xml:space="preserve"> N/A</v>
      </c>
      <c r="BS158" t="str">
        <f>IF(ISNUMBER(VLOOKUP(A158,'M for Moray - Forres oawut'!A:E,3,FALSE)), VLOOKUP(A158,'M for Moray - Forres oawut'!A:E,3,FALSE), VLOOKUP(A158,'M for Moray - Forres oawut'!A:E,2,FALSE))</f>
        <v xml:space="preserve"> N/A</v>
      </c>
      <c r="BT158" t="str">
        <f>IF(ISNUMBER(VLOOKUP(A158,'M for Moray - Keith oawut'!A:E,3,FALSE)), VLOOKUP(A158,'M for Moray - Keith oawut'!A:E,3,FALSE), VLOOKUP(A158,'M for Moray - Keith oawut'!A:E,2,FALSE))</f>
        <v xml:space="preserve"> N/A</v>
      </c>
      <c r="BU158" t="str">
        <f>IF(ISNUMBER(VLOOKUP(A158,'M for Moray - Speyside oawut'!A:E,3,FALSE)), VLOOKUP(A158,'M for Moray - Speyside oawut'!A:E,3,FALSE), VLOOKUP(A158,'M for Moray - Speyside oawut'!A:E,2,FALSE))</f>
        <v xml:space="preserve"> N/A</v>
      </c>
      <c r="BV158" t="str">
        <f>IF(ISNUMBER(VLOOKUP(A158,'M for Moray - Elgin oawut'!A:E,3,FALSE)), VLOOKUP(A158,'M for Moray - Elgin oawut'!A:E,3,FALSE), VLOOKUP(A158,'M for Moray - Elgin oawut'!A:E,2,FALSE))</f>
        <v xml:space="preserve"> N/A</v>
      </c>
      <c r="BW158">
        <f>IF(ISNUMBER(VLOOKUP(A158,'Banffshire Partnership oawut'!A:E,3,FALSE)), VLOOKUP(A158,'Banffshire Partnership oawut'!A:E,3,FALSE), VLOOKUP(A158,'Banffshire Partnership oawut'!A:E,2,FALSE))</f>
        <v>20.5</v>
      </c>
      <c r="BZ158">
        <f>IF(ISNUMBER(VLOOKUP(A158,'Huntly A2B service ot'!A:E,3,FALSE)), VLOOKUP(A158,'Huntly A2B service ot'!A:E,3,FALSE), VLOOKUP(A158,'Huntly A2B service ot'!A:E,2,FALSE))</f>
        <v>30</v>
      </c>
      <c r="CA158">
        <f>IF(ISNUMBER(VLOOKUP(A158,'M for Moray - Buckie ot'!A:E,3,FALSE)), VLOOKUP(A158,'M for Moray - Buckie ot'!A:E,3,FALSE), VLOOKUP(A158,'M for Moray - Buckie ot'!A:E,2,FALSE))</f>
        <v>30</v>
      </c>
      <c r="CB158">
        <f>IF(ISNUMBER(VLOOKUP(A158,'M for Moray - Forres ot'!A:E,3,FALSE)), VLOOKUP(A158,'M for Moray - Forres ot'!A:E,3,FALSE), VLOOKUP(A158,'M for Moray - Forres ot'!A:E,2,FALSE))</f>
        <v>30</v>
      </c>
      <c r="CC158">
        <f>IF(ISNUMBER(VLOOKUP(A158,'M for Moray - Keith ot'!A:E,3,FALSE)), VLOOKUP(A158,'M for Moray - Keith ot'!A:E,3,FALSE), VLOOKUP(A158,'M for Moray - Keith ot'!A:E,2,FALSE))</f>
        <v>30</v>
      </c>
      <c r="CD158">
        <f>IF(ISNUMBER(VLOOKUP(A158,'M for Moray - Speyside ot'!A:E,3,FALSE)), VLOOKUP(A158,'M for Moray - Speyside ot'!A:E,3,FALSE), VLOOKUP(A158,'M for Moray - Speyside ot'!A:E,2,FALSE))</f>
        <v>30</v>
      </c>
      <c r="CE158">
        <f>IF(ISNUMBER(VLOOKUP(A158,'M for Moray - Elgin ot'!A:E,3,FALSE)), VLOOKUP(A158,'M for Moray - Elgin ot'!A:E,3,FALSE), VLOOKUP(A158,'M for Moray - Elgin ot'!A:E,2,FALSE))</f>
        <v>30</v>
      </c>
      <c r="CF158">
        <f>IF(ISNUMBER(VLOOKUP(A158,'Banffshire Partnership ot'!A:E,3,FALSE)), VLOOKUP(A158,'Banffshire Partnership ot'!A:E,3,FALSE), VLOOKUP(A158,'Banffshire Partnership ot'!A:E,2,FALSE))</f>
        <v>0</v>
      </c>
    </row>
    <row r="159" spans="1:84">
      <c r="A159" t="s">
        <v>417</v>
      </c>
      <c r="B159" t="str">
        <f t="shared" si="110"/>
        <v>M for Moray - Keith service</v>
      </c>
      <c r="C159">
        <f t="shared" si="79"/>
        <v>7.1</v>
      </c>
      <c r="D159">
        <f t="shared" si="80"/>
        <v>10</v>
      </c>
      <c r="E159">
        <f t="shared" si="81"/>
        <v>4.5</v>
      </c>
      <c r="F159">
        <f t="shared" si="82"/>
        <v>9.1</v>
      </c>
      <c r="G159" s="18">
        <f t="shared" si="83"/>
        <v>0.5</v>
      </c>
      <c r="H159">
        <f t="shared" si="107"/>
        <v>18.2</v>
      </c>
      <c r="I159">
        <v>32.200000000000003</v>
      </c>
      <c r="J159">
        <f t="shared" si="91"/>
        <v>60.360000000000007</v>
      </c>
      <c r="K159">
        <f t="shared" si="108"/>
        <v>21.6</v>
      </c>
      <c r="L159">
        <f t="shared" si="93"/>
        <v>1</v>
      </c>
      <c r="M159">
        <f t="shared" si="94"/>
        <v>1</v>
      </c>
      <c r="N159">
        <f t="shared" si="109"/>
        <v>38.760000000000005</v>
      </c>
      <c r="O159">
        <f t="shared" si="96"/>
        <v>38.760000000000005</v>
      </c>
      <c r="P159">
        <f t="shared" si="97"/>
        <v>14.5</v>
      </c>
      <c r="Q159">
        <f t="shared" si="98"/>
        <v>14.5</v>
      </c>
      <c r="S159">
        <f t="shared" si="99"/>
        <v>22.5</v>
      </c>
      <c r="T159">
        <f t="shared" si="100"/>
        <v>1007.1</v>
      </c>
      <c r="U159">
        <f t="shared" si="101"/>
        <v>50.1</v>
      </c>
      <c r="V159">
        <f t="shared" si="102"/>
        <v>21.6</v>
      </c>
      <c r="W159">
        <f t="shared" si="103"/>
        <v>32.6</v>
      </c>
      <c r="X159">
        <f t="shared" si="104"/>
        <v>29.6</v>
      </c>
      <c r="Y159">
        <f t="shared" si="105"/>
        <v>39.25</v>
      </c>
      <c r="AA159">
        <v>0</v>
      </c>
      <c r="AB159">
        <f t="shared" si="84"/>
        <v>7.1</v>
      </c>
      <c r="AC159">
        <f t="shared" si="85"/>
        <v>7.1</v>
      </c>
      <c r="AD159">
        <f t="shared" si="86"/>
        <v>7.1</v>
      </c>
      <c r="AE159">
        <f t="shared" si="87"/>
        <v>7.1</v>
      </c>
      <c r="AF159">
        <f t="shared" si="88"/>
        <v>7.1</v>
      </c>
      <c r="AG159">
        <f t="shared" si="89"/>
        <v>5.5</v>
      </c>
      <c r="AJ159">
        <f>IF(ISNUMBER(VLOOKUP(A159,'Huntly A2B service oaout'!A:E,5,FALSE)), VLOOKUP(A159,'Huntly A2B service oaout'!A:E,5,FALSE), VLOOKUP(A159,'Huntly A2B service oaout'!A:E,2,FALSE))</f>
        <v>18</v>
      </c>
      <c r="AK159" t="str">
        <f>IF(ISNUMBER(VLOOKUP(A159,'M for Moray - Buckie oaout'!A:E,5,FALSE)), VLOOKUP(A159,'M for Moray - Buckie oaout'!A:E,5,FALSE), VLOOKUP(A159,'M for Moray - Buckie oaout'!A:E,2,FALSE))</f>
        <v xml:space="preserve"> not possible</v>
      </c>
      <c r="AL159">
        <f>IF(ISNUMBER(VLOOKUP(A159,'M for Moray - Forres oaout'!A:E,5,FALSE)), VLOOKUP(A159,'M for Moray - Forres oaout'!A:E,5,FALSE), VLOOKUP(A159,'M for Moray - Forres oaout'!A:E,2,FALSE))</f>
        <v>38.5</v>
      </c>
      <c r="AM159">
        <f>IF(ISNUMBER(VLOOKUP(A159,'M for Moray - Keith oaout'!A:E,5,FALSE)), VLOOKUP(A159,'M for Moray - Keith oaout'!A:E,5,FALSE), VLOOKUP(A159,'M for Moray - Keith oaout'!A:E,2,FALSE))</f>
        <v>10</v>
      </c>
      <c r="AN159">
        <f>IF(ISNUMBER(VLOOKUP(A159,'M for Moray - Speyside oaout'!A:E,5,FALSE)), VLOOKUP(A159,'M for Moray - Speyside oaout'!A:E,5,FALSE), VLOOKUP(A159,'M for Moray - Speyside oaout'!A:E,2,FALSE))</f>
        <v>21</v>
      </c>
      <c r="AO159">
        <f>IF(ISNUMBER(VLOOKUP(A159,'M for Moray - Elgin oaout'!A:E,5,FALSE)), VLOOKUP(A159,'M for Moray - Elgin oaout'!A:E,5,FALSE), VLOOKUP(A159,'M for Moray - Elgin oaout'!A:E,2,FALSE))</f>
        <v>18</v>
      </c>
      <c r="AP159" t="str">
        <f>IF(ISNUMBER(VLOOKUP(A159,'Banffshire Partnership oaout'!A:E,5,FALSE)), VLOOKUP(A159,'Banffshire Partnership oaout'!A:E,5,FALSE), VLOOKUP(A159,'Banffshire Partnership oaout'!A:E,2,FALSE))</f>
        <v xml:space="preserve"> N/A</v>
      </c>
      <c r="AR159">
        <f>IF(ISNUMBER(VLOOKUP(A159,'Huntly A2B service oawut'!A:E,5,FALSE)), VLOOKUP(A159,'Huntly A2B service oawut'!A:E,5,FALSE), 1000)</f>
        <v>1000</v>
      </c>
      <c r="AS159">
        <f>IF(ISNUMBER(VLOOKUP(A159,'M for Moray - Buckie oawut'!A:E,5,FALSE)), VLOOKUP(A159,'M for Moray - Buckie oawut'!A:E,5,FALSE), 1000)</f>
        <v>1000</v>
      </c>
      <c r="AT159">
        <f>IF(ISNUMBER(VLOOKUP(A159,'M for Moray - Forres oawut'!A:E,5,FALSE)), VLOOKUP(A159,'M for Moray - Forres oawut'!A:E,5,FALSE), 1000)</f>
        <v>1000</v>
      </c>
      <c r="AU159">
        <f>IF(ISNUMBER(VLOOKUP(A159,'M for Moray - Keith oawut'!A:E,5,FALSE)), VLOOKUP(A159,'M for Moray - Keith oawut'!A:E,5,FALSE), 1000)</f>
        <v>1000</v>
      </c>
      <c r="AV159">
        <f>IF(ISNUMBER(VLOOKUP(A159,'M for Moray - Speyside oawut'!A:E,5,FALSE)), VLOOKUP(A159,'M for Moray - Speyside oawut'!A:E,5,FALSE), 1000)</f>
        <v>1000</v>
      </c>
      <c r="AW159">
        <f>IF(ISNUMBER(VLOOKUP(A159,'M for Moray - Elgin oawut'!A:E,5,FALSE)), VLOOKUP(A159,'M for Moray - Elgin oawut'!A:E,5,FALSE), 1000)</f>
        <v>1000</v>
      </c>
      <c r="AX159">
        <f>IF(ISNUMBER(VLOOKUP(A159,'Banffshire Partnership oawut'!A:E,5,FALSE)), VLOOKUP(A159,'Banffshire Partnership oawut'!A:E,5,FALSE), 1000)</f>
        <v>33.75</v>
      </c>
      <c r="AZ159">
        <f>IF(ISNUMBER(VLOOKUP(A159,'Huntly A2B service ot'!A:E,4,FALSE)), VLOOKUP(A159,'Huntly A2B service ot'!A:E,4,FALSE), 0)</f>
        <v>4.5</v>
      </c>
      <c r="BA159">
        <f>IF(ISNUMBER(VLOOKUP(A159,'M for Moray - Buckie ot'!A:E,4,FALSE)), VLOOKUP(A159,'M for Moray - Buckie ot'!A:E,4,FALSE), 0)</f>
        <v>0</v>
      </c>
      <c r="BB159">
        <f>IF(ISNUMBER(VLOOKUP(A159,'M for Moray - Forres ot'!A:E,4,FALSE)), VLOOKUP(A159,'M for Moray - Forres ot'!A:E,4,FALSE), 0)</f>
        <v>4.5</v>
      </c>
      <c r="BC159">
        <f>IF(ISNUMBER(VLOOKUP(A159,'M for Moray - Keith ot'!A:E,4,FALSE)), VLOOKUP(A159,'M for Moray - Keith ot'!A:E,4,FALSE), 0)</f>
        <v>4.5</v>
      </c>
      <c r="BD159">
        <f>IF(ISNUMBER(VLOOKUP(A159,'M for Moray - Speyside ot'!A:E,4,FALSE)), VLOOKUP(A159,'M for Moray - Speyside ot'!A:E,4,FALSE), 0)</f>
        <v>4.5</v>
      </c>
      <c r="BE159">
        <f>IF(ISNUMBER(VLOOKUP(A159,'M for Moray - Elgin ot'!A:E,4,FALSE)), VLOOKUP(A159,'M for Moray - Elgin ot'!A:E,4,FALSE), 0)</f>
        <v>4.5</v>
      </c>
      <c r="BF159">
        <f>IF(ISNUMBER(VLOOKUP(A159,'Banffshire Partnership ot'!A:E,4,FALSE)), VLOOKUP(A159,'Banffshire Partnership ot'!A:E,4,FALSE), 0)</f>
        <v>0</v>
      </c>
      <c r="BI159">
        <f>IF(ISNUMBER(VLOOKUP(A159,'Huntly A2B service oaout'!A:E,3,FALSE)), VLOOKUP(A159,'Huntly A2B service oaout'!A:E,3,FALSE), VLOOKUP(A159,'Huntly A2B service oaout'!A:E,2,FALSE))</f>
        <v>15.5</v>
      </c>
      <c r="BJ159" t="str">
        <f>IF(ISNUMBER(VLOOKUP(A159,'M for Moray - Buckie oaout'!A:E,3,FALSE)), VLOOKUP(A159,'M for Moray - Buckie oaout'!A:E,3,FALSE), VLOOKUP(A159,'M for Moray - Buckie oaout'!A:E,2,FALSE))</f>
        <v xml:space="preserve"> not possible</v>
      </c>
      <c r="BK159">
        <f>IF(ISNUMBER(VLOOKUP(A159,'M for Moray - Forres oaout'!A:E,3,FALSE)), VLOOKUP(A159,'M for Moray - Forres oaout'!A:E,3,FALSE), VLOOKUP(A159,'M for Moray - Forres oaout'!A:E,2,FALSE))</f>
        <v>28.6</v>
      </c>
      <c r="BL159">
        <f>IF(ISNUMBER(VLOOKUP(A159,'M for Moray - Keith oaout'!A:E,3,FALSE)), VLOOKUP(A159,'M for Moray - Keith oaout'!A:E,3,FALSE), VLOOKUP(A159,'M for Moray - Keith oaout'!A:E,2,FALSE))</f>
        <v>9.1</v>
      </c>
      <c r="BM159">
        <f>IF(ISNUMBER(VLOOKUP(A159,'M for Moray - Speyside oaout'!A:E,3,FALSE)), VLOOKUP(A159,'M for Moray - Speyside oaout'!A:E,3,FALSE), VLOOKUP(A159,'M for Moray - Speyside oaout'!A:E,2,FALSE))</f>
        <v>14</v>
      </c>
      <c r="BN159">
        <f>IF(ISNUMBER(VLOOKUP(A159,'M for Moray - Elgin oaout'!A:E,3,FALSE)), VLOOKUP(A159,'M for Moray - Elgin oaout'!A:E,3,FALSE), VLOOKUP(A159,'M for Moray - Elgin oaout'!A:E,2,FALSE))</f>
        <v>17.5</v>
      </c>
      <c r="BO159" t="str">
        <f>IF(ISNUMBER(VLOOKUP(A159,'Banffshire Partnership oaout'!A:E,3,FALSE)), VLOOKUP(A159,'Banffshire Partnership oaout'!A:E,3,FALSE), VLOOKUP(A159,'Banffshire Partnership oaout'!A:E,2,FALSE))</f>
        <v xml:space="preserve"> N/A</v>
      </c>
      <c r="BQ159" t="str">
        <f>IF(ISNUMBER(VLOOKUP(A159,'Huntly A2B service oawut'!A:E,3,FALSE)), VLOOKUP(A159,'Huntly A2B service oawut'!A:E,3,FALSE), VLOOKUP(A159,'Huntly A2B service oawut'!A:E,2,FALSE))</f>
        <v xml:space="preserve"> N/A</v>
      </c>
      <c r="BR159" t="str">
        <f>IF(ISNUMBER(VLOOKUP(A159,'M for Moray - Buckie oawut'!A:E,3,FALSE)), VLOOKUP(A159,'M for Moray - Buckie oawut'!A:E,3,FALSE), VLOOKUP(A159,'M for Moray - Buckie oawut'!A:E,2,FALSE))</f>
        <v xml:space="preserve"> N/A</v>
      </c>
      <c r="BS159" t="str">
        <f>IF(ISNUMBER(VLOOKUP(A159,'M for Moray - Forres oawut'!A:E,3,FALSE)), VLOOKUP(A159,'M for Moray - Forres oawut'!A:E,3,FALSE), VLOOKUP(A159,'M for Moray - Forres oawut'!A:E,2,FALSE))</f>
        <v xml:space="preserve"> N/A</v>
      </c>
      <c r="BT159" t="str">
        <f>IF(ISNUMBER(VLOOKUP(A159,'M for Moray - Keith oawut'!A:E,3,FALSE)), VLOOKUP(A159,'M for Moray - Keith oawut'!A:E,3,FALSE), VLOOKUP(A159,'M for Moray - Keith oawut'!A:E,2,FALSE))</f>
        <v xml:space="preserve"> N/A</v>
      </c>
      <c r="BU159" t="str">
        <f>IF(ISNUMBER(VLOOKUP(A159,'M for Moray - Speyside oawut'!A:E,3,FALSE)), VLOOKUP(A159,'M for Moray - Speyside oawut'!A:E,3,FALSE), VLOOKUP(A159,'M for Moray - Speyside oawut'!A:E,2,FALSE))</f>
        <v xml:space="preserve"> N/A</v>
      </c>
      <c r="BV159" t="str">
        <f>IF(ISNUMBER(VLOOKUP(A159,'M for Moray - Elgin oawut'!A:E,3,FALSE)), VLOOKUP(A159,'M for Moray - Elgin oawut'!A:E,3,FALSE), VLOOKUP(A159,'M for Moray - Elgin oawut'!A:E,2,FALSE))</f>
        <v xml:space="preserve"> N/A</v>
      </c>
      <c r="BW159">
        <f>IF(ISNUMBER(VLOOKUP(A159,'Banffshire Partnership oawut'!A:E,3,FALSE)), VLOOKUP(A159,'Banffshire Partnership oawut'!A:E,3,FALSE), VLOOKUP(A159,'Banffshire Partnership oawut'!A:E,2,FALSE))</f>
        <v>20.5</v>
      </c>
      <c r="BZ159">
        <f>IF(ISNUMBER(VLOOKUP(A159,'Huntly A2B service ot'!A:E,3,FALSE)), VLOOKUP(A159,'Huntly A2B service ot'!A:E,3,FALSE), VLOOKUP(A159,'Huntly A2B service ot'!A:E,2,FALSE))</f>
        <v>30</v>
      </c>
      <c r="CA159" t="str">
        <f>IF(ISNUMBER(VLOOKUP(A159,'M for Moray - Buckie ot'!A:E,3,FALSE)), VLOOKUP(A159,'M for Moray - Buckie ot'!A:E,3,FALSE), VLOOKUP(A159,'M for Moray - Buckie ot'!A:E,2,FALSE))</f>
        <v xml:space="preserve"> not possible</v>
      </c>
      <c r="CB159">
        <f>IF(ISNUMBER(VLOOKUP(A159,'M for Moray - Forres ot'!A:E,3,FALSE)), VLOOKUP(A159,'M for Moray - Forres ot'!A:E,3,FALSE), VLOOKUP(A159,'M for Moray - Forres ot'!A:E,2,FALSE))</f>
        <v>30</v>
      </c>
      <c r="CC159">
        <f>IF(ISNUMBER(VLOOKUP(A159,'M for Moray - Keith ot'!A:E,3,FALSE)), VLOOKUP(A159,'M for Moray - Keith ot'!A:E,3,FALSE), VLOOKUP(A159,'M for Moray - Keith ot'!A:E,2,FALSE))</f>
        <v>30</v>
      </c>
      <c r="CD159">
        <f>IF(ISNUMBER(VLOOKUP(A159,'M for Moray - Speyside ot'!A:E,3,FALSE)), VLOOKUP(A159,'M for Moray - Speyside ot'!A:E,3,FALSE), VLOOKUP(A159,'M for Moray - Speyside ot'!A:E,2,FALSE))</f>
        <v>30</v>
      </c>
      <c r="CE159">
        <f>IF(ISNUMBER(VLOOKUP(A159,'M for Moray - Elgin ot'!A:E,3,FALSE)), VLOOKUP(A159,'M for Moray - Elgin ot'!A:E,3,FALSE), VLOOKUP(A159,'M for Moray - Elgin ot'!A:E,2,FALSE))</f>
        <v>30</v>
      </c>
      <c r="CF159">
        <f>IF(ISNUMBER(VLOOKUP(A159,'Banffshire Partnership ot'!A:E,3,FALSE)), VLOOKUP(A159,'Banffshire Partnership ot'!A:E,3,FALSE), VLOOKUP(A159,'Banffshire Partnership ot'!A:E,2,FALSE))</f>
        <v>0</v>
      </c>
    </row>
    <row r="160" spans="1:84">
      <c r="A160" t="s">
        <v>418</v>
      </c>
      <c r="B160" t="str">
        <f t="shared" si="110"/>
        <v>M for Moray - Keith service</v>
      </c>
      <c r="C160">
        <f t="shared" si="79"/>
        <v>7.1</v>
      </c>
      <c r="D160">
        <f t="shared" si="80"/>
        <v>10</v>
      </c>
      <c r="E160">
        <f t="shared" si="81"/>
        <v>4.5</v>
      </c>
      <c r="F160">
        <f t="shared" si="82"/>
        <v>9.1</v>
      </c>
      <c r="G160" s="18">
        <f t="shared" si="83"/>
        <v>0.5</v>
      </c>
      <c r="H160">
        <f t="shared" si="107"/>
        <v>18.2</v>
      </c>
      <c r="I160">
        <v>32.200000000000003</v>
      </c>
      <c r="J160">
        <f t="shared" si="91"/>
        <v>60.360000000000007</v>
      </c>
      <c r="K160">
        <f t="shared" si="108"/>
        <v>21.6</v>
      </c>
      <c r="L160">
        <f t="shared" si="93"/>
        <v>1</v>
      </c>
      <c r="M160">
        <f t="shared" si="94"/>
        <v>1</v>
      </c>
      <c r="N160">
        <f t="shared" si="109"/>
        <v>38.760000000000005</v>
      </c>
      <c r="O160">
        <f t="shared" si="96"/>
        <v>38.760000000000005</v>
      </c>
      <c r="P160">
        <f t="shared" si="97"/>
        <v>14.5</v>
      </c>
      <c r="Q160">
        <f t="shared" si="98"/>
        <v>14.5</v>
      </c>
      <c r="S160">
        <f t="shared" si="99"/>
        <v>22.5</v>
      </c>
      <c r="T160">
        <f t="shared" si="100"/>
        <v>31.6</v>
      </c>
      <c r="U160">
        <f t="shared" si="101"/>
        <v>50.1</v>
      </c>
      <c r="V160">
        <f t="shared" si="102"/>
        <v>21.6</v>
      </c>
      <c r="W160">
        <f t="shared" si="103"/>
        <v>32.6</v>
      </c>
      <c r="X160">
        <f t="shared" si="104"/>
        <v>29.6</v>
      </c>
      <c r="Y160">
        <f t="shared" si="105"/>
        <v>39.25</v>
      </c>
      <c r="AA160">
        <v>0</v>
      </c>
      <c r="AB160">
        <f t="shared" si="84"/>
        <v>7.1</v>
      </c>
      <c r="AC160">
        <f t="shared" si="85"/>
        <v>7.1</v>
      </c>
      <c r="AD160">
        <f t="shared" si="86"/>
        <v>7.1</v>
      </c>
      <c r="AE160">
        <f t="shared" si="87"/>
        <v>7.1</v>
      </c>
      <c r="AF160">
        <f t="shared" si="88"/>
        <v>7.1</v>
      </c>
      <c r="AG160">
        <f t="shared" si="89"/>
        <v>5.5</v>
      </c>
      <c r="AJ160">
        <f>IF(ISNUMBER(VLOOKUP(A160,'Huntly A2B service oaout'!A:E,5,FALSE)), VLOOKUP(A160,'Huntly A2B service oaout'!A:E,5,FALSE), VLOOKUP(A160,'Huntly A2B service oaout'!A:E,2,FALSE))</f>
        <v>18</v>
      </c>
      <c r="AK160">
        <f>IF(ISNUMBER(VLOOKUP(A160,'M for Moray - Buckie oaout'!A:E,5,FALSE)), VLOOKUP(A160,'M for Moray - Buckie oaout'!A:E,5,FALSE), VLOOKUP(A160,'M for Moray - Buckie oaout'!A:E,2,FALSE))</f>
        <v>20</v>
      </c>
      <c r="AL160">
        <f>IF(ISNUMBER(VLOOKUP(A160,'M for Moray - Forres oaout'!A:E,5,FALSE)), VLOOKUP(A160,'M for Moray - Forres oaout'!A:E,5,FALSE), VLOOKUP(A160,'M for Moray - Forres oaout'!A:E,2,FALSE))</f>
        <v>38.5</v>
      </c>
      <c r="AM160">
        <f>IF(ISNUMBER(VLOOKUP(A160,'M for Moray - Keith oaout'!A:E,5,FALSE)), VLOOKUP(A160,'M for Moray - Keith oaout'!A:E,5,FALSE), VLOOKUP(A160,'M for Moray - Keith oaout'!A:E,2,FALSE))</f>
        <v>10</v>
      </c>
      <c r="AN160">
        <f>IF(ISNUMBER(VLOOKUP(A160,'M for Moray - Speyside oaout'!A:E,5,FALSE)), VLOOKUP(A160,'M for Moray - Speyside oaout'!A:E,5,FALSE), VLOOKUP(A160,'M for Moray - Speyside oaout'!A:E,2,FALSE))</f>
        <v>21</v>
      </c>
      <c r="AO160">
        <f>IF(ISNUMBER(VLOOKUP(A160,'M for Moray - Elgin oaout'!A:E,5,FALSE)), VLOOKUP(A160,'M for Moray - Elgin oaout'!A:E,5,FALSE), VLOOKUP(A160,'M for Moray - Elgin oaout'!A:E,2,FALSE))</f>
        <v>18</v>
      </c>
      <c r="AP160" t="str">
        <f>IF(ISNUMBER(VLOOKUP(A160,'Banffshire Partnership oaout'!A:E,5,FALSE)), VLOOKUP(A160,'Banffshire Partnership oaout'!A:E,5,FALSE), VLOOKUP(A160,'Banffshire Partnership oaout'!A:E,2,FALSE))</f>
        <v xml:space="preserve"> N/A</v>
      </c>
      <c r="AR160">
        <f>IF(ISNUMBER(VLOOKUP(A160,'Huntly A2B service oawut'!A:E,5,FALSE)), VLOOKUP(A160,'Huntly A2B service oawut'!A:E,5,FALSE), 1000)</f>
        <v>1000</v>
      </c>
      <c r="AS160">
        <f>IF(ISNUMBER(VLOOKUP(A160,'M for Moray - Buckie oawut'!A:E,5,FALSE)), VLOOKUP(A160,'M for Moray - Buckie oawut'!A:E,5,FALSE), 1000)</f>
        <v>1000</v>
      </c>
      <c r="AT160">
        <f>IF(ISNUMBER(VLOOKUP(A160,'M for Moray - Forres oawut'!A:E,5,FALSE)), VLOOKUP(A160,'M for Moray - Forres oawut'!A:E,5,FALSE), 1000)</f>
        <v>1000</v>
      </c>
      <c r="AU160">
        <f>IF(ISNUMBER(VLOOKUP(A160,'M for Moray - Keith oawut'!A:E,5,FALSE)), VLOOKUP(A160,'M for Moray - Keith oawut'!A:E,5,FALSE), 1000)</f>
        <v>1000</v>
      </c>
      <c r="AV160">
        <f>IF(ISNUMBER(VLOOKUP(A160,'M for Moray - Speyside oawut'!A:E,5,FALSE)), VLOOKUP(A160,'M for Moray - Speyside oawut'!A:E,5,FALSE), 1000)</f>
        <v>1000</v>
      </c>
      <c r="AW160">
        <f>IF(ISNUMBER(VLOOKUP(A160,'M for Moray - Elgin oawut'!A:E,5,FALSE)), VLOOKUP(A160,'M for Moray - Elgin oawut'!A:E,5,FALSE), 1000)</f>
        <v>1000</v>
      </c>
      <c r="AX160">
        <f>IF(ISNUMBER(VLOOKUP(A160,'Banffshire Partnership oawut'!A:E,5,FALSE)), VLOOKUP(A160,'Banffshire Partnership oawut'!A:E,5,FALSE), 1000)</f>
        <v>33.75</v>
      </c>
      <c r="AZ160">
        <f>IF(ISNUMBER(VLOOKUP(A160,'Huntly A2B service ot'!A:E,4,FALSE)), VLOOKUP(A160,'Huntly A2B service ot'!A:E,4,FALSE), 0)</f>
        <v>4.5</v>
      </c>
      <c r="BA160">
        <f>IF(ISNUMBER(VLOOKUP(A160,'M for Moray - Buckie ot'!A:E,4,FALSE)), VLOOKUP(A160,'M for Moray - Buckie ot'!A:E,4,FALSE), 0)</f>
        <v>4.5</v>
      </c>
      <c r="BB160">
        <f>IF(ISNUMBER(VLOOKUP(A160,'M for Moray - Forres ot'!A:E,4,FALSE)), VLOOKUP(A160,'M for Moray - Forres ot'!A:E,4,FALSE), 0)</f>
        <v>4.5</v>
      </c>
      <c r="BC160">
        <f>IF(ISNUMBER(VLOOKUP(A160,'M for Moray - Keith ot'!A:E,4,FALSE)), VLOOKUP(A160,'M for Moray - Keith ot'!A:E,4,FALSE), 0)</f>
        <v>4.5</v>
      </c>
      <c r="BD160">
        <f>IF(ISNUMBER(VLOOKUP(A160,'M for Moray - Speyside ot'!A:E,4,FALSE)), VLOOKUP(A160,'M for Moray - Speyside ot'!A:E,4,FALSE), 0)</f>
        <v>4.5</v>
      </c>
      <c r="BE160">
        <f>IF(ISNUMBER(VLOOKUP(A160,'M for Moray - Elgin ot'!A:E,4,FALSE)), VLOOKUP(A160,'M for Moray - Elgin ot'!A:E,4,FALSE), 0)</f>
        <v>4.5</v>
      </c>
      <c r="BF160">
        <f>IF(ISNUMBER(VLOOKUP(A160,'Banffshire Partnership ot'!A:E,4,FALSE)), VLOOKUP(A160,'Banffshire Partnership ot'!A:E,4,FALSE), 0)</f>
        <v>0</v>
      </c>
      <c r="BI160">
        <f>IF(ISNUMBER(VLOOKUP(A160,'Huntly A2B service oaout'!A:E,3,FALSE)), VLOOKUP(A160,'Huntly A2B service oaout'!A:E,3,FALSE), VLOOKUP(A160,'Huntly A2B service oaout'!A:E,2,FALSE))</f>
        <v>15.5</v>
      </c>
      <c r="BJ160">
        <f>IF(ISNUMBER(VLOOKUP(A160,'M for Moray - Buckie oaout'!A:E,3,FALSE)), VLOOKUP(A160,'M for Moray - Buckie oaout'!A:E,3,FALSE), VLOOKUP(A160,'M for Moray - Buckie oaout'!A:E,2,FALSE))</f>
        <v>10.1</v>
      </c>
      <c r="BK160">
        <f>IF(ISNUMBER(VLOOKUP(A160,'M for Moray - Forres oaout'!A:E,3,FALSE)), VLOOKUP(A160,'M for Moray - Forres oaout'!A:E,3,FALSE), VLOOKUP(A160,'M for Moray - Forres oaout'!A:E,2,FALSE))</f>
        <v>28.6</v>
      </c>
      <c r="BL160">
        <f>IF(ISNUMBER(VLOOKUP(A160,'M for Moray - Keith oaout'!A:E,3,FALSE)), VLOOKUP(A160,'M for Moray - Keith oaout'!A:E,3,FALSE), VLOOKUP(A160,'M for Moray - Keith oaout'!A:E,2,FALSE))</f>
        <v>9.1</v>
      </c>
      <c r="BM160">
        <f>IF(ISNUMBER(VLOOKUP(A160,'M for Moray - Speyside oaout'!A:E,3,FALSE)), VLOOKUP(A160,'M for Moray - Speyside oaout'!A:E,3,FALSE), VLOOKUP(A160,'M for Moray - Speyside oaout'!A:E,2,FALSE))</f>
        <v>14</v>
      </c>
      <c r="BN160">
        <f>IF(ISNUMBER(VLOOKUP(A160,'M for Moray - Elgin oaout'!A:E,3,FALSE)), VLOOKUP(A160,'M for Moray - Elgin oaout'!A:E,3,FALSE), VLOOKUP(A160,'M for Moray - Elgin oaout'!A:E,2,FALSE))</f>
        <v>17.5</v>
      </c>
      <c r="BO160" t="str">
        <f>IF(ISNUMBER(VLOOKUP(A160,'Banffshire Partnership oaout'!A:E,3,FALSE)), VLOOKUP(A160,'Banffshire Partnership oaout'!A:E,3,FALSE), VLOOKUP(A160,'Banffshire Partnership oaout'!A:E,2,FALSE))</f>
        <v xml:space="preserve"> N/A</v>
      </c>
      <c r="BQ160" t="str">
        <f>IF(ISNUMBER(VLOOKUP(A160,'Huntly A2B service oawut'!A:E,3,FALSE)), VLOOKUP(A160,'Huntly A2B service oawut'!A:E,3,FALSE), VLOOKUP(A160,'Huntly A2B service oawut'!A:E,2,FALSE))</f>
        <v xml:space="preserve"> N/A</v>
      </c>
      <c r="BR160" t="str">
        <f>IF(ISNUMBER(VLOOKUP(A160,'M for Moray - Buckie oawut'!A:E,3,FALSE)), VLOOKUP(A160,'M for Moray - Buckie oawut'!A:E,3,FALSE), VLOOKUP(A160,'M for Moray - Buckie oawut'!A:E,2,FALSE))</f>
        <v xml:space="preserve"> N/A</v>
      </c>
      <c r="BS160" t="str">
        <f>IF(ISNUMBER(VLOOKUP(A160,'M for Moray - Forres oawut'!A:E,3,FALSE)), VLOOKUP(A160,'M for Moray - Forres oawut'!A:E,3,FALSE), VLOOKUP(A160,'M for Moray - Forres oawut'!A:E,2,FALSE))</f>
        <v xml:space="preserve"> N/A</v>
      </c>
      <c r="BT160" t="str">
        <f>IF(ISNUMBER(VLOOKUP(A160,'M for Moray - Keith oawut'!A:E,3,FALSE)), VLOOKUP(A160,'M for Moray - Keith oawut'!A:E,3,FALSE), VLOOKUP(A160,'M for Moray - Keith oawut'!A:E,2,FALSE))</f>
        <v xml:space="preserve"> N/A</v>
      </c>
      <c r="BU160" t="str">
        <f>IF(ISNUMBER(VLOOKUP(A160,'M for Moray - Speyside oawut'!A:E,3,FALSE)), VLOOKUP(A160,'M for Moray - Speyside oawut'!A:E,3,FALSE), VLOOKUP(A160,'M for Moray - Speyside oawut'!A:E,2,FALSE))</f>
        <v xml:space="preserve"> N/A</v>
      </c>
      <c r="BV160" t="str">
        <f>IF(ISNUMBER(VLOOKUP(A160,'M for Moray - Elgin oawut'!A:E,3,FALSE)), VLOOKUP(A160,'M for Moray - Elgin oawut'!A:E,3,FALSE), VLOOKUP(A160,'M for Moray - Elgin oawut'!A:E,2,FALSE))</f>
        <v xml:space="preserve"> N/A</v>
      </c>
      <c r="BW160">
        <f>IF(ISNUMBER(VLOOKUP(A160,'Banffshire Partnership oawut'!A:E,3,FALSE)), VLOOKUP(A160,'Banffshire Partnership oawut'!A:E,3,FALSE), VLOOKUP(A160,'Banffshire Partnership oawut'!A:E,2,FALSE))</f>
        <v>20.5</v>
      </c>
      <c r="BZ160">
        <f>IF(ISNUMBER(VLOOKUP(A160,'Huntly A2B service ot'!A:E,3,FALSE)), VLOOKUP(A160,'Huntly A2B service ot'!A:E,3,FALSE), VLOOKUP(A160,'Huntly A2B service ot'!A:E,2,FALSE))</f>
        <v>30</v>
      </c>
      <c r="CA160">
        <f>IF(ISNUMBER(VLOOKUP(A160,'M for Moray - Buckie ot'!A:E,3,FALSE)), VLOOKUP(A160,'M for Moray - Buckie ot'!A:E,3,FALSE), VLOOKUP(A160,'M for Moray - Buckie ot'!A:E,2,FALSE))</f>
        <v>30</v>
      </c>
      <c r="CB160">
        <f>IF(ISNUMBER(VLOOKUP(A160,'M for Moray - Forres ot'!A:E,3,FALSE)), VLOOKUP(A160,'M for Moray - Forres ot'!A:E,3,FALSE), VLOOKUP(A160,'M for Moray - Forres ot'!A:E,2,FALSE))</f>
        <v>30</v>
      </c>
      <c r="CC160">
        <f>IF(ISNUMBER(VLOOKUP(A160,'M for Moray - Keith ot'!A:E,3,FALSE)), VLOOKUP(A160,'M for Moray - Keith ot'!A:E,3,FALSE), VLOOKUP(A160,'M for Moray - Keith ot'!A:E,2,FALSE))</f>
        <v>30</v>
      </c>
      <c r="CD160">
        <f>IF(ISNUMBER(VLOOKUP(A160,'M for Moray - Speyside ot'!A:E,3,FALSE)), VLOOKUP(A160,'M for Moray - Speyside ot'!A:E,3,FALSE), VLOOKUP(A160,'M for Moray - Speyside ot'!A:E,2,FALSE))</f>
        <v>30</v>
      </c>
      <c r="CE160">
        <f>IF(ISNUMBER(VLOOKUP(A160,'M for Moray - Elgin ot'!A:E,3,FALSE)), VLOOKUP(A160,'M for Moray - Elgin ot'!A:E,3,FALSE), VLOOKUP(A160,'M for Moray - Elgin ot'!A:E,2,FALSE))</f>
        <v>30</v>
      </c>
      <c r="CF160">
        <f>IF(ISNUMBER(VLOOKUP(A160,'Banffshire Partnership ot'!A:E,3,FALSE)), VLOOKUP(A160,'Banffshire Partnership ot'!A:E,3,FALSE), VLOOKUP(A160,'Banffshire Partnership ot'!A:E,2,FALSE))</f>
        <v>0</v>
      </c>
    </row>
    <row r="161" spans="1:84">
      <c r="A161" t="s">
        <v>419</v>
      </c>
      <c r="B161" t="str">
        <f t="shared" si="110"/>
        <v>M for Moray - Keith service</v>
      </c>
      <c r="C161">
        <f t="shared" si="79"/>
        <v>7.1</v>
      </c>
      <c r="D161">
        <f t="shared" si="80"/>
        <v>10</v>
      </c>
      <c r="E161">
        <f t="shared" si="81"/>
        <v>9</v>
      </c>
      <c r="F161">
        <f t="shared" si="82"/>
        <v>9.1</v>
      </c>
      <c r="G161" s="18">
        <f t="shared" si="83"/>
        <v>1</v>
      </c>
      <c r="H161">
        <f t="shared" si="107"/>
        <v>9.1</v>
      </c>
      <c r="I161">
        <v>24.3</v>
      </c>
      <c r="J161">
        <f t="shared" si="91"/>
        <v>46.14</v>
      </c>
      <c r="K161">
        <f t="shared" si="108"/>
        <v>26.1</v>
      </c>
      <c r="L161">
        <f t="shared" si="93"/>
        <v>1</v>
      </c>
      <c r="M161">
        <f t="shared" si="94"/>
        <v>1</v>
      </c>
      <c r="N161">
        <f t="shared" si="109"/>
        <v>20.04</v>
      </c>
      <c r="O161">
        <f t="shared" si="96"/>
        <v>20.04</v>
      </c>
      <c r="P161">
        <f t="shared" si="97"/>
        <v>19</v>
      </c>
      <c r="Q161">
        <f t="shared" si="98"/>
        <v>19</v>
      </c>
      <c r="S161">
        <f t="shared" si="99"/>
        <v>30</v>
      </c>
      <c r="T161">
        <f t="shared" si="100"/>
        <v>30.1</v>
      </c>
      <c r="U161">
        <f t="shared" si="101"/>
        <v>45.6</v>
      </c>
      <c r="V161">
        <f t="shared" si="102"/>
        <v>26.1</v>
      </c>
      <c r="W161">
        <f t="shared" si="103"/>
        <v>34.1</v>
      </c>
      <c r="X161">
        <f t="shared" si="104"/>
        <v>28.1</v>
      </c>
      <c r="Y161">
        <f t="shared" si="105"/>
        <v>45.25</v>
      </c>
      <c r="AA161">
        <v>0</v>
      </c>
      <c r="AB161">
        <f t="shared" si="84"/>
        <v>7.1</v>
      </c>
      <c r="AC161">
        <f t="shared" si="85"/>
        <v>7.1</v>
      </c>
      <c r="AD161">
        <f t="shared" si="86"/>
        <v>7.1</v>
      </c>
      <c r="AE161">
        <f t="shared" si="87"/>
        <v>7.1</v>
      </c>
      <c r="AF161">
        <f t="shared" si="88"/>
        <v>7.1</v>
      </c>
      <c r="AG161">
        <f t="shared" si="89"/>
        <v>5.5</v>
      </c>
      <c r="AJ161">
        <f>IF(ISNUMBER(VLOOKUP(A161,'Huntly A2B service oaout'!A:E,5,FALSE)), VLOOKUP(A161,'Huntly A2B service oaout'!A:E,5,FALSE), VLOOKUP(A161,'Huntly A2B service oaout'!A:E,2,FALSE))</f>
        <v>21</v>
      </c>
      <c r="AK161">
        <f>IF(ISNUMBER(VLOOKUP(A161,'M for Moray - Buckie oaout'!A:E,5,FALSE)), VLOOKUP(A161,'M for Moray - Buckie oaout'!A:E,5,FALSE), VLOOKUP(A161,'M for Moray - Buckie oaout'!A:E,2,FALSE))</f>
        <v>14</v>
      </c>
      <c r="AL161">
        <f>IF(ISNUMBER(VLOOKUP(A161,'M for Moray - Forres oaout'!A:E,5,FALSE)), VLOOKUP(A161,'M for Moray - Forres oaout'!A:E,5,FALSE), VLOOKUP(A161,'M for Moray - Forres oaout'!A:E,2,FALSE))</f>
        <v>29.5</v>
      </c>
      <c r="AM161">
        <f>IF(ISNUMBER(VLOOKUP(A161,'M for Moray - Keith oaout'!A:E,5,FALSE)), VLOOKUP(A161,'M for Moray - Keith oaout'!A:E,5,FALSE), VLOOKUP(A161,'M for Moray - Keith oaout'!A:E,2,FALSE))</f>
        <v>10</v>
      </c>
      <c r="AN161">
        <f>IF(ISNUMBER(VLOOKUP(A161,'M for Moray - Speyside oaout'!A:E,5,FALSE)), VLOOKUP(A161,'M for Moray - Speyside oaout'!A:E,5,FALSE), VLOOKUP(A161,'M for Moray - Speyside oaout'!A:E,2,FALSE))</f>
        <v>18</v>
      </c>
      <c r="AO161">
        <f>IF(ISNUMBER(VLOOKUP(A161,'M for Moray - Elgin oaout'!A:E,5,FALSE)), VLOOKUP(A161,'M for Moray - Elgin oaout'!A:E,5,FALSE), VLOOKUP(A161,'M for Moray - Elgin oaout'!A:E,2,FALSE))</f>
        <v>12</v>
      </c>
      <c r="AP161">
        <f>IF(ISNUMBER(VLOOKUP(A161,'Banffshire Partnership oaout'!A:E,5,FALSE)), VLOOKUP(A161,'Banffshire Partnership oaout'!A:E,5,FALSE), VLOOKUP(A161,'Banffshire Partnership oaout'!A:E,2,FALSE))</f>
        <v>34.75</v>
      </c>
      <c r="AR161">
        <f>IF(ISNUMBER(VLOOKUP(A161,'Huntly A2B service oawut'!A:E,5,FALSE)), VLOOKUP(A161,'Huntly A2B service oawut'!A:E,5,FALSE), 1000)</f>
        <v>1000</v>
      </c>
      <c r="AS161">
        <f>IF(ISNUMBER(VLOOKUP(A161,'M for Moray - Buckie oawut'!A:E,5,FALSE)), VLOOKUP(A161,'M for Moray - Buckie oawut'!A:E,5,FALSE), 1000)</f>
        <v>1000</v>
      </c>
      <c r="AT161">
        <f>IF(ISNUMBER(VLOOKUP(A161,'M for Moray - Forres oawut'!A:E,5,FALSE)), VLOOKUP(A161,'M for Moray - Forres oawut'!A:E,5,FALSE), 1000)</f>
        <v>1000</v>
      </c>
      <c r="AU161">
        <f>IF(ISNUMBER(VLOOKUP(A161,'M for Moray - Keith oawut'!A:E,5,FALSE)), VLOOKUP(A161,'M for Moray - Keith oawut'!A:E,5,FALSE), 1000)</f>
        <v>1000</v>
      </c>
      <c r="AV161">
        <f>IF(ISNUMBER(VLOOKUP(A161,'M for Moray - Speyside oawut'!A:E,5,FALSE)), VLOOKUP(A161,'M for Moray - Speyside oawut'!A:E,5,FALSE), 1000)</f>
        <v>1000</v>
      </c>
      <c r="AW161">
        <f>IF(ISNUMBER(VLOOKUP(A161,'M for Moray - Elgin oawut'!A:E,5,FALSE)), VLOOKUP(A161,'M for Moray - Elgin oawut'!A:E,5,FALSE), 1000)</f>
        <v>1000</v>
      </c>
      <c r="AX161">
        <f>IF(ISNUMBER(VLOOKUP(A161,'Banffshire Partnership oawut'!A:E,5,FALSE)), VLOOKUP(A161,'Banffshire Partnership oawut'!A:E,5,FALSE), 1000)</f>
        <v>1000</v>
      </c>
      <c r="AZ161">
        <f>IF(ISNUMBER(VLOOKUP(A161,'Huntly A2B service ot'!A:E,4,FALSE)), VLOOKUP(A161,'Huntly A2B service ot'!A:E,4,FALSE), 0)</f>
        <v>9</v>
      </c>
      <c r="BA161">
        <f>IF(ISNUMBER(VLOOKUP(A161,'M for Moray - Buckie ot'!A:E,4,FALSE)), VLOOKUP(A161,'M for Moray - Buckie ot'!A:E,4,FALSE), 0)</f>
        <v>9</v>
      </c>
      <c r="BB161">
        <f>IF(ISNUMBER(VLOOKUP(A161,'M for Moray - Forres ot'!A:E,4,FALSE)), VLOOKUP(A161,'M for Moray - Forres ot'!A:E,4,FALSE), 0)</f>
        <v>9</v>
      </c>
      <c r="BC161">
        <f>IF(ISNUMBER(VLOOKUP(A161,'M for Moray - Keith ot'!A:E,4,FALSE)), VLOOKUP(A161,'M for Moray - Keith ot'!A:E,4,FALSE), 0)</f>
        <v>9</v>
      </c>
      <c r="BD161">
        <f>IF(ISNUMBER(VLOOKUP(A161,'M for Moray - Speyside ot'!A:E,4,FALSE)), VLOOKUP(A161,'M for Moray - Speyside ot'!A:E,4,FALSE), 0)</f>
        <v>9</v>
      </c>
      <c r="BE161">
        <f>IF(ISNUMBER(VLOOKUP(A161,'M for Moray - Elgin ot'!A:E,4,FALSE)), VLOOKUP(A161,'M for Moray - Elgin ot'!A:E,4,FALSE), 0)</f>
        <v>9</v>
      </c>
      <c r="BF161">
        <f>IF(ISNUMBER(VLOOKUP(A161,'Banffshire Partnership ot'!A:E,4,FALSE)), VLOOKUP(A161,'Banffshire Partnership ot'!A:E,4,FALSE), 0)</f>
        <v>5</v>
      </c>
      <c r="BI161">
        <f>IF(ISNUMBER(VLOOKUP(A161,'Huntly A2B service oaout'!A:E,3,FALSE)), VLOOKUP(A161,'Huntly A2B service oaout'!A:E,3,FALSE), VLOOKUP(A161,'Huntly A2B service oaout'!A:E,2,FALSE))</f>
        <v>15.5</v>
      </c>
      <c r="BJ161">
        <f>IF(ISNUMBER(VLOOKUP(A161,'M for Moray - Buckie oaout'!A:E,3,FALSE)), VLOOKUP(A161,'M for Moray - Buckie oaout'!A:E,3,FALSE), VLOOKUP(A161,'M for Moray - Buckie oaout'!A:E,2,FALSE))</f>
        <v>8.9</v>
      </c>
      <c r="BK161">
        <f>IF(ISNUMBER(VLOOKUP(A161,'M for Moray - Forres oaout'!A:E,3,FALSE)), VLOOKUP(A161,'M for Moray - Forres oaout'!A:E,3,FALSE), VLOOKUP(A161,'M for Moray - Forres oaout'!A:E,2,FALSE))</f>
        <v>22.8</v>
      </c>
      <c r="BL161">
        <f>IF(ISNUMBER(VLOOKUP(A161,'M for Moray - Keith oaout'!A:E,3,FALSE)), VLOOKUP(A161,'M for Moray - Keith oaout'!A:E,3,FALSE), VLOOKUP(A161,'M for Moray - Keith oaout'!A:E,2,FALSE))</f>
        <v>9.1</v>
      </c>
      <c r="BM161">
        <f>IF(ISNUMBER(VLOOKUP(A161,'M for Moray - Speyside oaout'!A:E,3,FALSE)), VLOOKUP(A161,'M for Moray - Speyside oaout'!A:E,3,FALSE), VLOOKUP(A161,'M for Moray - Speyside oaout'!A:E,2,FALSE))</f>
        <v>10.6</v>
      </c>
      <c r="BN161">
        <f>IF(ISNUMBER(VLOOKUP(A161,'M for Moray - Elgin oaout'!A:E,3,FALSE)), VLOOKUP(A161,'M for Moray - Elgin oaout'!A:E,3,FALSE), VLOOKUP(A161,'M for Moray - Elgin oaout'!A:E,2,FALSE))</f>
        <v>12</v>
      </c>
      <c r="BO161">
        <f>IF(ISNUMBER(VLOOKUP(A161,'Banffshire Partnership oaout'!A:E,3,FALSE)), VLOOKUP(A161,'Banffshire Partnership oaout'!A:E,3,FALSE), VLOOKUP(A161,'Banffshire Partnership oaout'!A:E,2,FALSE))</f>
        <v>20.5</v>
      </c>
      <c r="BQ161" t="str">
        <f>IF(ISNUMBER(VLOOKUP(A161,'Huntly A2B service oawut'!A:E,3,FALSE)), VLOOKUP(A161,'Huntly A2B service oawut'!A:E,3,FALSE), VLOOKUP(A161,'Huntly A2B service oawut'!A:E,2,FALSE))</f>
        <v xml:space="preserve"> N/A</v>
      </c>
      <c r="BR161" t="str">
        <f>IF(ISNUMBER(VLOOKUP(A161,'M for Moray - Buckie oawut'!A:E,3,FALSE)), VLOOKUP(A161,'M for Moray - Buckie oawut'!A:E,3,FALSE), VLOOKUP(A161,'M for Moray - Buckie oawut'!A:E,2,FALSE))</f>
        <v xml:space="preserve"> N/A</v>
      </c>
      <c r="BS161" t="str">
        <f>IF(ISNUMBER(VLOOKUP(A161,'M for Moray - Forres oawut'!A:E,3,FALSE)), VLOOKUP(A161,'M for Moray - Forres oawut'!A:E,3,FALSE), VLOOKUP(A161,'M for Moray - Forres oawut'!A:E,2,FALSE))</f>
        <v xml:space="preserve"> N/A</v>
      </c>
      <c r="BT161" t="str">
        <f>IF(ISNUMBER(VLOOKUP(A161,'M for Moray - Keith oawut'!A:E,3,FALSE)), VLOOKUP(A161,'M for Moray - Keith oawut'!A:E,3,FALSE), VLOOKUP(A161,'M for Moray - Keith oawut'!A:E,2,FALSE))</f>
        <v xml:space="preserve"> N/A</v>
      </c>
      <c r="BU161" t="str">
        <f>IF(ISNUMBER(VLOOKUP(A161,'M for Moray - Speyside oawut'!A:E,3,FALSE)), VLOOKUP(A161,'M for Moray - Speyside oawut'!A:E,3,FALSE), VLOOKUP(A161,'M for Moray - Speyside oawut'!A:E,2,FALSE))</f>
        <v xml:space="preserve"> N/A</v>
      </c>
      <c r="BV161" t="str">
        <f>IF(ISNUMBER(VLOOKUP(A161,'M for Moray - Elgin oawut'!A:E,3,FALSE)), VLOOKUP(A161,'M for Moray - Elgin oawut'!A:E,3,FALSE), VLOOKUP(A161,'M for Moray - Elgin oawut'!A:E,2,FALSE))</f>
        <v xml:space="preserve"> N/A</v>
      </c>
      <c r="BW161" t="str">
        <f>IF(ISNUMBER(VLOOKUP(A161,'Banffshire Partnership oawut'!A:E,3,FALSE)), VLOOKUP(A161,'Banffshire Partnership oawut'!A:E,3,FALSE), VLOOKUP(A161,'Banffshire Partnership oawut'!A:E,2,FALSE))</f>
        <v xml:space="preserve"> N/A</v>
      </c>
      <c r="BZ161">
        <f>IF(ISNUMBER(VLOOKUP(A161,'Huntly A2B service ot'!A:E,3,FALSE)), VLOOKUP(A161,'Huntly A2B service ot'!A:E,3,FALSE), VLOOKUP(A161,'Huntly A2B service ot'!A:E,2,FALSE))</f>
        <v>60</v>
      </c>
      <c r="CA161">
        <f>IF(ISNUMBER(VLOOKUP(A161,'M for Moray - Buckie ot'!A:E,3,FALSE)), VLOOKUP(A161,'M for Moray - Buckie ot'!A:E,3,FALSE), VLOOKUP(A161,'M for Moray - Buckie ot'!A:E,2,FALSE))</f>
        <v>60</v>
      </c>
      <c r="CB161">
        <f>IF(ISNUMBER(VLOOKUP(A161,'M for Moray - Forres ot'!A:E,3,FALSE)), VLOOKUP(A161,'M for Moray - Forres ot'!A:E,3,FALSE), VLOOKUP(A161,'M for Moray - Forres ot'!A:E,2,FALSE))</f>
        <v>60</v>
      </c>
      <c r="CC161">
        <f>IF(ISNUMBER(VLOOKUP(A161,'M for Moray - Keith ot'!A:E,3,FALSE)), VLOOKUP(A161,'M for Moray - Keith ot'!A:E,3,FALSE), VLOOKUP(A161,'M for Moray - Keith ot'!A:E,2,FALSE))</f>
        <v>60</v>
      </c>
      <c r="CD161">
        <f>IF(ISNUMBER(VLOOKUP(A161,'M for Moray - Speyside ot'!A:E,3,FALSE)), VLOOKUP(A161,'M for Moray - Speyside ot'!A:E,3,FALSE), VLOOKUP(A161,'M for Moray - Speyside ot'!A:E,2,FALSE))</f>
        <v>60</v>
      </c>
      <c r="CE161">
        <f>IF(ISNUMBER(VLOOKUP(A161,'M for Moray - Elgin ot'!A:E,3,FALSE)), VLOOKUP(A161,'M for Moray - Elgin ot'!A:E,3,FALSE), VLOOKUP(A161,'M for Moray - Elgin ot'!A:E,2,FALSE))</f>
        <v>60</v>
      </c>
      <c r="CF161">
        <f>IF(ISNUMBER(VLOOKUP(A161,'Banffshire Partnership ot'!A:E,3,FALSE)), VLOOKUP(A161,'Banffshire Partnership ot'!A:E,3,FALSE), VLOOKUP(A161,'Banffshire Partnership ot'!A:E,2,FALSE))</f>
        <v>30</v>
      </c>
    </row>
    <row r="162" spans="1:84">
      <c r="A162" t="s">
        <v>420</v>
      </c>
      <c r="B162" t="str">
        <f t="shared" si="110"/>
        <v>M for Moray - Keith service</v>
      </c>
      <c r="C162">
        <f t="shared" ref="C162:C193" si="111">INDEX(AA162:AG162,MATCH(B162,AZ$1:BF$1,0))</f>
        <v>6.5</v>
      </c>
      <c r="D162">
        <f t="shared" ref="D162:D193" si="112">IF(E162&gt;0, INDEX(AJ162:AP162,MATCH(B162,AZ$1:BF$1,0)), INDEX(AR162:AX162,MATCH(B162,AZ$1:BF$1,0)))</f>
        <v>6</v>
      </c>
      <c r="E162">
        <f t="shared" ref="E162:E195" si="113">INDEX(AZ162:BF162,MATCH(B162,AZ$1:BF$1,0))</f>
        <v>4.5</v>
      </c>
      <c r="F162">
        <f t="shared" ref="F162:F193" si="114">IF(E162&gt;0, INDEX(BI162:BO162,MATCH(B162,AZ$1:BF$1,0)), INDEX(BQ162:BW162,MATCH(B162,AZ$1:BF$1,0)))</f>
        <v>5.4</v>
      </c>
      <c r="G162" s="18">
        <f t="shared" ref="G162:G195" si="115">IF(E162&gt;0, INDEX(BZ162:CF162,MATCH(B162,AZ$1:BF$1,0))/60,0)</f>
        <v>0.5</v>
      </c>
      <c r="H162">
        <f t="shared" si="107"/>
        <v>10.8</v>
      </c>
      <c r="I162">
        <v>11.9</v>
      </c>
      <c r="J162">
        <f t="shared" si="91"/>
        <v>23.82</v>
      </c>
      <c r="K162">
        <f t="shared" si="108"/>
        <v>17</v>
      </c>
      <c r="L162">
        <f t="shared" si="93"/>
        <v>1</v>
      </c>
      <c r="M162">
        <f t="shared" si="94"/>
        <v>1</v>
      </c>
      <c r="N162">
        <f t="shared" si="109"/>
        <v>6.82</v>
      </c>
      <c r="O162">
        <f t="shared" si="96"/>
        <v>6.82</v>
      </c>
      <c r="P162">
        <f t="shared" si="97"/>
        <v>10.5</v>
      </c>
      <c r="Q162">
        <f t="shared" si="98"/>
        <v>10.5</v>
      </c>
      <c r="S162">
        <f t="shared" si="99"/>
        <v>19.5</v>
      </c>
      <c r="T162">
        <f t="shared" si="100"/>
        <v>1006.5</v>
      </c>
      <c r="U162">
        <f t="shared" si="101"/>
        <v>48</v>
      </c>
      <c r="V162">
        <f t="shared" si="102"/>
        <v>17</v>
      </c>
      <c r="W162">
        <f t="shared" si="103"/>
        <v>28</v>
      </c>
      <c r="X162">
        <f t="shared" si="104"/>
        <v>25</v>
      </c>
      <c r="Y162">
        <f t="shared" si="105"/>
        <v>26.18</v>
      </c>
      <c r="AA162">
        <v>0</v>
      </c>
      <c r="AB162">
        <f t="shared" ref="AB162:AB195" si="116">IF(I162&lt;2,1.55,IF(I162&gt;13,7.1,1.55+0.5*(I162-2)))</f>
        <v>6.5</v>
      </c>
      <c r="AC162">
        <f t="shared" ref="AC162:AC195" si="117">IF(I162&lt;2,1.55,IF(I162&gt;13,7.1,1.55+0.5*(I162-2)))</f>
        <v>6.5</v>
      </c>
      <c r="AD162">
        <f t="shared" ref="AD162:AD195" si="118">IF(I162&lt;2,1.55,IF(I162&gt;13,7.1,1.55+0.5*(I162-2)))</f>
        <v>6.5</v>
      </c>
      <c r="AE162">
        <f t="shared" ref="AE162:AE195" si="119">IF(I162&lt;2,1.55,IF(I162&gt;13,7.1,1.55+0.5*(I162-2)))</f>
        <v>6.5</v>
      </c>
      <c r="AF162">
        <f t="shared" ref="AF162:AF195" si="120">IF(I162&lt;2,1.55,IF(I162&gt;13,7.1,1.55+0.5*(I162-2)))</f>
        <v>6.5</v>
      </c>
      <c r="AG162">
        <f t="shared" ref="AG162:AG195" si="121">IF(I162&lt;2,1.5,IF(AND(I162&gt;=2,I162&lt;5),1.5+0.6*(I162-2),IF(AND(I162&gt;=5,I162&lt;15),3.3+0.2*(I162-5),5.5)))</f>
        <v>4.68</v>
      </c>
      <c r="AJ162">
        <f>IF(ISNUMBER(VLOOKUP(A162,'Huntly A2B service oaout'!A:E,5,FALSE)), VLOOKUP(A162,'Huntly A2B service oaout'!A:E,5,FALSE), VLOOKUP(A162,'Huntly A2B service oaout'!A:E,2,FALSE))</f>
        <v>15</v>
      </c>
      <c r="AK162" t="str">
        <f>IF(ISNUMBER(VLOOKUP(A162,'M for Moray - Buckie oaout'!A:E,5,FALSE)), VLOOKUP(A162,'M for Moray - Buckie oaout'!A:E,5,FALSE), VLOOKUP(A162,'M for Moray - Buckie oaout'!A:E,2,FALSE))</f>
        <v xml:space="preserve"> not possible</v>
      </c>
      <c r="AL162">
        <f>IF(ISNUMBER(VLOOKUP(A162,'M for Moray - Forres oaout'!A:E,5,FALSE)), VLOOKUP(A162,'M for Moray - Forres oaout'!A:E,5,FALSE), VLOOKUP(A162,'M for Moray - Forres oaout'!A:E,2,FALSE))</f>
        <v>37</v>
      </c>
      <c r="AM162">
        <f>IF(ISNUMBER(VLOOKUP(A162,'M for Moray - Keith oaout'!A:E,5,FALSE)), VLOOKUP(A162,'M for Moray - Keith oaout'!A:E,5,FALSE), VLOOKUP(A162,'M for Moray - Keith oaout'!A:E,2,FALSE))</f>
        <v>6</v>
      </c>
      <c r="AN162">
        <f>IF(ISNUMBER(VLOOKUP(A162,'M for Moray - Speyside oaout'!A:E,5,FALSE)), VLOOKUP(A162,'M for Moray - Speyside oaout'!A:E,5,FALSE), VLOOKUP(A162,'M for Moray - Speyside oaout'!A:E,2,FALSE))</f>
        <v>17</v>
      </c>
      <c r="AO162">
        <f>IF(ISNUMBER(VLOOKUP(A162,'M for Moray - Elgin oaout'!A:E,5,FALSE)), VLOOKUP(A162,'M for Moray - Elgin oaout'!A:E,5,FALSE), VLOOKUP(A162,'M for Moray - Elgin oaout'!A:E,2,FALSE))</f>
        <v>14</v>
      </c>
      <c r="AP162" t="str">
        <f>IF(ISNUMBER(VLOOKUP(A162,'Banffshire Partnership oaout'!A:E,5,FALSE)), VLOOKUP(A162,'Banffshire Partnership oaout'!A:E,5,FALSE), VLOOKUP(A162,'Banffshire Partnership oaout'!A:E,2,FALSE))</f>
        <v xml:space="preserve"> N/A</v>
      </c>
      <c r="AR162">
        <f>IF(ISNUMBER(VLOOKUP(A162,'Huntly A2B service oawut'!A:E,5,FALSE)), VLOOKUP(A162,'Huntly A2B service oawut'!A:E,5,FALSE), 1000)</f>
        <v>1000</v>
      </c>
      <c r="AS162">
        <f>IF(ISNUMBER(VLOOKUP(A162,'M for Moray - Buckie oawut'!A:E,5,FALSE)), VLOOKUP(A162,'M for Moray - Buckie oawut'!A:E,5,FALSE), 1000)</f>
        <v>1000</v>
      </c>
      <c r="AT162">
        <f>IF(ISNUMBER(VLOOKUP(A162,'M for Moray - Forres oawut'!A:E,5,FALSE)), VLOOKUP(A162,'M for Moray - Forres oawut'!A:E,5,FALSE), 1000)</f>
        <v>1000</v>
      </c>
      <c r="AU162">
        <f>IF(ISNUMBER(VLOOKUP(A162,'M for Moray - Keith oawut'!A:E,5,FALSE)), VLOOKUP(A162,'M for Moray - Keith oawut'!A:E,5,FALSE), 1000)</f>
        <v>1000</v>
      </c>
      <c r="AV162">
        <f>IF(ISNUMBER(VLOOKUP(A162,'M for Moray - Speyside oawut'!A:E,5,FALSE)), VLOOKUP(A162,'M for Moray - Speyside oawut'!A:E,5,FALSE), 1000)</f>
        <v>1000</v>
      </c>
      <c r="AW162">
        <f>IF(ISNUMBER(VLOOKUP(A162,'M for Moray - Elgin oawut'!A:E,5,FALSE)), VLOOKUP(A162,'M for Moray - Elgin oawut'!A:E,5,FALSE), 1000)</f>
        <v>1000</v>
      </c>
      <c r="AX162">
        <f>IF(ISNUMBER(VLOOKUP(A162,'Banffshire Partnership oawut'!A:E,5,FALSE)), VLOOKUP(A162,'Banffshire Partnership oawut'!A:E,5,FALSE), 1000)</f>
        <v>21.5</v>
      </c>
      <c r="AZ162">
        <f>IF(ISNUMBER(VLOOKUP(A162,'Huntly A2B service ot'!A:E,4,FALSE)), VLOOKUP(A162,'Huntly A2B service ot'!A:E,4,FALSE), 0)</f>
        <v>4.5</v>
      </c>
      <c r="BA162">
        <f>IF(ISNUMBER(VLOOKUP(A162,'M for Moray - Buckie ot'!A:E,4,FALSE)), VLOOKUP(A162,'M for Moray - Buckie ot'!A:E,4,FALSE), 0)</f>
        <v>0</v>
      </c>
      <c r="BB162">
        <f>IF(ISNUMBER(VLOOKUP(A162,'M for Moray - Forres ot'!A:E,4,FALSE)), VLOOKUP(A162,'M for Moray - Forres ot'!A:E,4,FALSE), 0)</f>
        <v>4.5</v>
      </c>
      <c r="BC162">
        <f>IF(ISNUMBER(VLOOKUP(A162,'M for Moray - Keith ot'!A:E,4,FALSE)), VLOOKUP(A162,'M for Moray - Keith ot'!A:E,4,FALSE), 0)</f>
        <v>4.5</v>
      </c>
      <c r="BD162">
        <f>IF(ISNUMBER(VLOOKUP(A162,'M for Moray - Speyside ot'!A:E,4,FALSE)), VLOOKUP(A162,'M for Moray - Speyside ot'!A:E,4,FALSE), 0)</f>
        <v>4.5</v>
      </c>
      <c r="BE162">
        <f>IF(ISNUMBER(VLOOKUP(A162,'M for Moray - Elgin ot'!A:E,4,FALSE)), VLOOKUP(A162,'M for Moray - Elgin ot'!A:E,4,FALSE), 0)</f>
        <v>4.5</v>
      </c>
      <c r="BF162">
        <f>IF(ISNUMBER(VLOOKUP(A162,'Banffshire Partnership ot'!A:E,4,FALSE)), VLOOKUP(A162,'Banffshire Partnership ot'!A:E,4,FALSE), 0)</f>
        <v>0</v>
      </c>
      <c r="BI162">
        <f>IF(ISNUMBER(VLOOKUP(A162,'Huntly A2B service oaout'!A:E,3,FALSE)), VLOOKUP(A162,'Huntly A2B service oaout'!A:E,3,FALSE), VLOOKUP(A162,'Huntly A2B service oaout'!A:E,2,FALSE))</f>
        <v>10.7</v>
      </c>
      <c r="BJ162" t="str">
        <f>IF(ISNUMBER(VLOOKUP(A162,'M for Moray - Buckie oaout'!A:E,3,FALSE)), VLOOKUP(A162,'M for Moray - Buckie oaout'!A:E,3,FALSE), VLOOKUP(A162,'M for Moray - Buckie oaout'!A:E,2,FALSE))</f>
        <v xml:space="preserve"> not possible</v>
      </c>
      <c r="BK162">
        <f>IF(ISNUMBER(VLOOKUP(A162,'M for Moray - Forres oaout'!A:E,3,FALSE)), VLOOKUP(A162,'M for Moray - Forres oaout'!A:E,3,FALSE), VLOOKUP(A162,'M for Moray - Forres oaout'!A:E,2,FALSE))</f>
        <v>18.2</v>
      </c>
      <c r="BL162">
        <f>IF(ISNUMBER(VLOOKUP(A162,'M for Moray - Keith oaout'!A:E,3,FALSE)), VLOOKUP(A162,'M for Moray - Keith oaout'!A:E,3,FALSE), VLOOKUP(A162,'M for Moray - Keith oaout'!A:E,2,FALSE))</f>
        <v>5.4</v>
      </c>
      <c r="BM162">
        <f>IF(ISNUMBER(VLOOKUP(A162,'M for Moray - Speyside oaout'!A:E,3,FALSE)), VLOOKUP(A162,'M for Moray - Speyside oaout'!A:E,3,FALSE), VLOOKUP(A162,'M for Moray - Speyside oaout'!A:E,2,FALSE))</f>
        <v>10.6</v>
      </c>
      <c r="BN162">
        <f>IF(ISNUMBER(VLOOKUP(A162,'M for Moray - Elgin oaout'!A:E,3,FALSE)), VLOOKUP(A162,'M for Moray - Elgin oaout'!A:E,3,FALSE), VLOOKUP(A162,'M for Moray - Elgin oaout'!A:E,2,FALSE))</f>
        <v>7.3</v>
      </c>
      <c r="BO162" t="str">
        <f>IF(ISNUMBER(VLOOKUP(A162,'Banffshire Partnership oaout'!A:E,3,FALSE)), VLOOKUP(A162,'Banffshire Partnership oaout'!A:E,3,FALSE), VLOOKUP(A162,'Banffshire Partnership oaout'!A:E,2,FALSE))</f>
        <v xml:space="preserve"> N/A</v>
      </c>
      <c r="BQ162" t="str">
        <f>IF(ISNUMBER(VLOOKUP(A162,'Huntly A2B service oawut'!A:E,3,FALSE)), VLOOKUP(A162,'Huntly A2B service oawut'!A:E,3,FALSE), VLOOKUP(A162,'Huntly A2B service oawut'!A:E,2,FALSE))</f>
        <v xml:space="preserve"> N/A</v>
      </c>
      <c r="BR162" t="str">
        <f>IF(ISNUMBER(VLOOKUP(A162,'M for Moray - Buckie oawut'!A:E,3,FALSE)), VLOOKUP(A162,'M for Moray - Buckie oawut'!A:E,3,FALSE), VLOOKUP(A162,'M for Moray - Buckie oawut'!A:E,2,FALSE))</f>
        <v xml:space="preserve"> N/A</v>
      </c>
      <c r="BS162" t="str">
        <f>IF(ISNUMBER(VLOOKUP(A162,'M for Moray - Forres oawut'!A:E,3,FALSE)), VLOOKUP(A162,'M for Moray - Forres oawut'!A:E,3,FALSE), VLOOKUP(A162,'M for Moray - Forres oawut'!A:E,2,FALSE))</f>
        <v xml:space="preserve"> N/A</v>
      </c>
      <c r="BT162" t="str">
        <f>IF(ISNUMBER(VLOOKUP(A162,'M for Moray - Keith oawut'!A:E,3,FALSE)), VLOOKUP(A162,'M for Moray - Keith oawut'!A:E,3,FALSE), VLOOKUP(A162,'M for Moray - Keith oawut'!A:E,2,FALSE))</f>
        <v xml:space="preserve"> N/A</v>
      </c>
      <c r="BU162" t="str">
        <f>IF(ISNUMBER(VLOOKUP(A162,'M for Moray - Speyside oawut'!A:E,3,FALSE)), VLOOKUP(A162,'M for Moray - Speyside oawut'!A:E,3,FALSE), VLOOKUP(A162,'M for Moray - Speyside oawut'!A:E,2,FALSE))</f>
        <v xml:space="preserve"> N/A</v>
      </c>
      <c r="BV162" t="str">
        <f>IF(ISNUMBER(VLOOKUP(A162,'M for Moray - Elgin oawut'!A:E,3,FALSE)), VLOOKUP(A162,'M for Moray - Elgin oawut'!A:E,3,FALSE), VLOOKUP(A162,'M for Moray - Elgin oawut'!A:E,2,FALSE))</f>
        <v xml:space="preserve"> N/A</v>
      </c>
      <c r="BW162">
        <f>IF(ISNUMBER(VLOOKUP(A162,'Banffshire Partnership oawut'!A:E,3,FALSE)), VLOOKUP(A162,'Banffshire Partnership oawut'!A:E,3,FALSE), VLOOKUP(A162,'Banffshire Partnership oawut'!A:E,2,FALSE))</f>
        <v>8</v>
      </c>
      <c r="BZ162">
        <f>IF(ISNUMBER(VLOOKUP(A162,'Huntly A2B service ot'!A:E,3,FALSE)), VLOOKUP(A162,'Huntly A2B service ot'!A:E,3,FALSE), VLOOKUP(A162,'Huntly A2B service ot'!A:E,2,FALSE))</f>
        <v>30</v>
      </c>
      <c r="CA162" t="str">
        <f>IF(ISNUMBER(VLOOKUP(A162,'M for Moray - Buckie ot'!A:E,3,FALSE)), VLOOKUP(A162,'M for Moray - Buckie ot'!A:E,3,FALSE), VLOOKUP(A162,'M for Moray - Buckie ot'!A:E,2,FALSE))</f>
        <v xml:space="preserve"> not possible</v>
      </c>
      <c r="CB162">
        <f>IF(ISNUMBER(VLOOKUP(A162,'M for Moray - Forres ot'!A:E,3,FALSE)), VLOOKUP(A162,'M for Moray - Forres ot'!A:E,3,FALSE), VLOOKUP(A162,'M for Moray - Forres ot'!A:E,2,FALSE))</f>
        <v>30</v>
      </c>
      <c r="CC162">
        <f>IF(ISNUMBER(VLOOKUP(A162,'M for Moray - Keith ot'!A:E,3,FALSE)), VLOOKUP(A162,'M for Moray - Keith ot'!A:E,3,FALSE), VLOOKUP(A162,'M for Moray - Keith ot'!A:E,2,FALSE))</f>
        <v>30</v>
      </c>
      <c r="CD162">
        <f>IF(ISNUMBER(VLOOKUP(A162,'M for Moray - Speyside ot'!A:E,3,FALSE)), VLOOKUP(A162,'M for Moray - Speyside ot'!A:E,3,FALSE), VLOOKUP(A162,'M for Moray - Speyside ot'!A:E,2,FALSE))</f>
        <v>30</v>
      </c>
      <c r="CE162">
        <f>IF(ISNUMBER(VLOOKUP(A162,'M for Moray - Elgin ot'!A:E,3,FALSE)), VLOOKUP(A162,'M for Moray - Elgin ot'!A:E,3,FALSE), VLOOKUP(A162,'M for Moray - Elgin ot'!A:E,2,FALSE))</f>
        <v>30</v>
      </c>
      <c r="CF162">
        <f>IF(ISNUMBER(VLOOKUP(A162,'Banffshire Partnership ot'!A:E,3,FALSE)), VLOOKUP(A162,'Banffshire Partnership ot'!A:E,3,FALSE), VLOOKUP(A162,'Banffshire Partnership ot'!A:E,2,FALSE))</f>
        <v>0</v>
      </c>
    </row>
    <row r="163" spans="1:84">
      <c r="A163" t="s">
        <v>421</v>
      </c>
      <c r="B163" t="str">
        <f t="shared" si="110"/>
        <v>M for Moray - Keith service</v>
      </c>
      <c r="C163">
        <f t="shared" si="111"/>
        <v>6.5</v>
      </c>
      <c r="D163">
        <f t="shared" si="112"/>
        <v>6</v>
      </c>
      <c r="E163">
        <f t="shared" si="113"/>
        <v>4.5</v>
      </c>
      <c r="F163">
        <f t="shared" si="114"/>
        <v>5.4</v>
      </c>
      <c r="G163" s="18">
        <f t="shared" si="115"/>
        <v>0.5</v>
      </c>
      <c r="H163">
        <f t="shared" si="107"/>
        <v>10.8</v>
      </c>
      <c r="I163">
        <v>11.9</v>
      </c>
      <c r="J163">
        <f t="shared" si="91"/>
        <v>23.82</v>
      </c>
      <c r="K163">
        <f t="shared" si="108"/>
        <v>17</v>
      </c>
      <c r="L163">
        <f t="shared" si="93"/>
        <v>1</v>
      </c>
      <c r="M163">
        <f t="shared" si="94"/>
        <v>1</v>
      </c>
      <c r="N163">
        <f t="shared" si="109"/>
        <v>6.82</v>
      </c>
      <c r="O163">
        <f t="shared" si="96"/>
        <v>6.82</v>
      </c>
      <c r="P163">
        <f t="shared" si="97"/>
        <v>10.5</v>
      </c>
      <c r="Q163">
        <f t="shared" si="98"/>
        <v>10.5</v>
      </c>
      <c r="S163">
        <f t="shared" si="99"/>
        <v>19.5</v>
      </c>
      <c r="T163">
        <f t="shared" si="100"/>
        <v>18</v>
      </c>
      <c r="U163">
        <f t="shared" si="101"/>
        <v>48</v>
      </c>
      <c r="V163">
        <f t="shared" si="102"/>
        <v>17</v>
      </c>
      <c r="W163">
        <f t="shared" si="103"/>
        <v>28</v>
      </c>
      <c r="X163">
        <f t="shared" si="104"/>
        <v>25</v>
      </c>
      <c r="Y163">
        <f t="shared" si="105"/>
        <v>26.18</v>
      </c>
      <c r="AA163">
        <v>0</v>
      </c>
      <c r="AB163">
        <f t="shared" si="116"/>
        <v>6.5</v>
      </c>
      <c r="AC163">
        <f t="shared" si="117"/>
        <v>6.5</v>
      </c>
      <c r="AD163">
        <f t="shared" si="118"/>
        <v>6.5</v>
      </c>
      <c r="AE163">
        <f t="shared" si="119"/>
        <v>6.5</v>
      </c>
      <c r="AF163">
        <f t="shared" si="120"/>
        <v>6.5</v>
      </c>
      <c r="AG163">
        <f t="shared" si="121"/>
        <v>4.68</v>
      </c>
      <c r="AJ163">
        <f>IF(ISNUMBER(VLOOKUP(A163,'Huntly A2B service oaout'!A:E,5,FALSE)), VLOOKUP(A163,'Huntly A2B service oaout'!A:E,5,FALSE), VLOOKUP(A163,'Huntly A2B service oaout'!A:E,2,FALSE))</f>
        <v>15</v>
      </c>
      <c r="AK163">
        <f>IF(ISNUMBER(VLOOKUP(A163,'M for Moray - Buckie oaout'!A:E,5,FALSE)), VLOOKUP(A163,'M for Moray - Buckie oaout'!A:E,5,FALSE), VLOOKUP(A163,'M for Moray - Buckie oaout'!A:E,2,FALSE))</f>
        <v>7</v>
      </c>
      <c r="AL163">
        <f>IF(ISNUMBER(VLOOKUP(A163,'M for Moray - Forres oaout'!A:E,5,FALSE)), VLOOKUP(A163,'M for Moray - Forres oaout'!A:E,5,FALSE), VLOOKUP(A163,'M for Moray - Forres oaout'!A:E,2,FALSE))</f>
        <v>37</v>
      </c>
      <c r="AM163">
        <f>IF(ISNUMBER(VLOOKUP(A163,'M for Moray - Keith oaout'!A:E,5,FALSE)), VLOOKUP(A163,'M for Moray - Keith oaout'!A:E,5,FALSE), VLOOKUP(A163,'M for Moray - Keith oaout'!A:E,2,FALSE))</f>
        <v>6</v>
      </c>
      <c r="AN163">
        <f>IF(ISNUMBER(VLOOKUP(A163,'M for Moray - Speyside oaout'!A:E,5,FALSE)), VLOOKUP(A163,'M for Moray - Speyside oaout'!A:E,5,FALSE), VLOOKUP(A163,'M for Moray - Speyside oaout'!A:E,2,FALSE))</f>
        <v>17</v>
      </c>
      <c r="AO163">
        <f>IF(ISNUMBER(VLOOKUP(A163,'M for Moray - Elgin oaout'!A:E,5,FALSE)), VLOOKUP(A163,'M for Moray - Elgin oaout'!A:E,5,FALSE), VLOOKUP(A163,'M for Moray - Elgin oaout'!A:E,2,FALSE))</f>
        <v>14</v>
      </c>
      <c r="AP163" t="str">
        <f>IF(ISNUMBER(VLOOKUP(A163,'Banffshire Partnership oaout'!A:E,5,FALSE)), VLOOKUP(A163,'Banffshire Partnership oaout'!A:E,5,FALSE), VLOOKUP(A163,'Banffshire Partnership oaout'!A:E,2,FALSE))</f>
        <v xml:space="preserve"> N/A</v>
      </c>
      <c r="AR163">
        <f>IF(ISNUMBER(VLOOKUP(A163,'Huntly A2B service oawut'!A:E,5,FALSE)), VLOOKUP(A163,'Huntly A2B service oawut'!A:E,5,FALSE), 1000)</f>
        <v>1000</v>
      </c>
      <c r="AS163">
        <f>IF(ISNUMBER(VLOOKUP(A163,'M for Moray - Buckie oawut'!A:E,5,FALSE)), VLOOKUP(A163,'M for Moray - Buckie oawut'!A:E,5,FALSE), 1000)</f>
        <v>1000</v>
      </c>
      <c r="AT163">
        <f>IF(ISNUMBER(VLOOKUP(A163,'M for Moray - Forres oawut'!A:E,5,FALSE)), VLOOKUP(A163,'M for Moray - Forres oawut'!A:E,5,FALSE), 1000)</f>
        <v>1000</v>
      </c>
      <c r="AU163">
        <f>IF(ISNUMBER(VLOOKUP(A163,'M for Moray - Keith oawut'!A:E,5,FALSE)), VLOOKUP(A163,'M for Moray - Keith oawut'!A:E,5,FALSE), 1000)</f>
        <v>1000</v>
      </c>
      <c r="AV163">
        <f>IF(ISNUMBER(VLOOKUP(A163,'M for Moray - Speyside oawut'!A:E,5,FALSE)), VLOOKUP(A163,'M for Moray - Speyside oawut'!A:E,5,FALSE), 1000)</f>
        <v>1000</v>
      </c>
      <c r="AW163">
        <f>IF(ISNUMBER(VLOOKUP(A163,'M for Moray - Elgin oawut'!A:E,5,FALSE)), VLOOKUP(A163,'M for Moray - Elgin oawut'!A:E,5,FALSE), 1000)</f>
        <v>1000</v>
      </c>
      <c r="AX163">
        <f>IF(ISNUMBER(VLOOKUP(A163,'Banffshire Partnership oawut'!A:E,5,FALSE)), VLOOKUP(A163,'Banffshire Partnership oawut'!A:E,5,FALSE), 1000)</f>
        <v>21.5</v>
      </c>
      <c r="AZ163">
        <f>IF(ISNUMBER(VLOOKUP(A163,'Huntly A2B service ot'!A:E,4,FALSE)), VLOOKUP(A163,'Huntly A2B service ot'!A:E,4,FALSE), 0)</f>
        <v>4.5</v>
      </c>
      <c r="BA163">
        <f>IF(ISNUMBER(VLOOKUP(A163,'M for Moray - Buckie ot'!A:E,4,FALSE)), VLOOKUP(A163,'M for Moray - Buckie ot'!A:E,4,FALSE), 0)</f>
        <v>4.5</v>
      </c>
      <c r="BB163">
        <f>IF(ISNUMBER(VLOOKUP(A163,'M for Moray - Forres ot'!A:E,4,FALSE)), VLOOKUP(A163,'M for Moray - Forres ot'!A:E,4,FALSE), 0)</f>
        <v>4.5</v>
      </c>
      <c r="BC163">
        <f>IF(ISNUMBER(VLOOKUP(A163,'M for Moray - Keith ot'!A:E,4,FALSE)), VLOOKUP(A163,'M for Moray - Keith ot'!A:E,4,FALSE), 0)</f>
        <v>4.5</v>
      </c>
      <c r="BD163">
        <f>IF(ISNUMBER(VLOOKUP(A163,'M for Moray - Speyside ot'!A:E,4,FALSE)), VLOOKUP(A163,'M for Moray - Speyside ot'!A:E,4,FALSE), 0)</f>
        <v>4.5</v>
      </c>
      <c r="BE163">
        <f>IF(ISNUMBER(VLOOKUP(A163,'M for Moray - Elgin ot'!A:E,4,FALSE)), VLOOKUP(A163,'M for Moray - Elgin ot'!A:E,4,FALSE), 0)</f>
        <v>4.5</v>
      </c>
      <c r="BF163">
        <f>IF(ISNUMBER(VLOOKUP(A163,'Banffshire Partnership ot'!A:E,4,FALSE)), VLOOKUP(A163,'Banffshire Partnership ot'!A:E,4,FALSE), 0)</f>
        <v>0</v>
      </c>
      <c r="BI163">
        <f>IF(ISNUMBER(VLOOKUP(A163,'Huntly A2B service oaout'!A:E,3,FALSE)), VLOOKUP(A163,'Huntly A2B service oaout'!A:E,3,FALSE), VLOOKUP(A163,'Huntly A2B service oaout'!A:E,2,FALSE))</f>
        <v>10.7</v>
      </c>
      <c r="BJ163">
        <f>IF(ISNUMBER(VLOOKUP(A163,'M for Moray - Buckie oaout'!A:E,3,FALSE)), VLOOKUP(A163,'M for Moray - Buckie oaout'!A:E,3,FALSE), VLOOKUP(A163,'M for Moray - Buckie oaout'!A:E,2,FALSE))</f>
        <v>6.7</v>
      </c>
      <c r="BK163">
        <f>IF(ISNUMBER(VLOOKUP(A163,'M for Moray - Forres oaout'!A:E,3,FALSE)), VLOOKUP(A163,'M for Moray - Forres oaout'!A:E,3,FALSE), VLOOKUP(A163,'M for Moray - Forres oaout'!A:E,2,FALSE))</f>
        <v>18.2</v>
      </c>
      <c r="BL163">
        <f>IF(ISNUMBER(VLOOKUP(A163,'M for Moray - Keith oaout'!A:E,3,FALSE)), VLOOKUP(A163,'M for Moray - Keith oaout'!A:E,3,FALSE), VLOOKUP(A163,'M for Moray - Keith oaout'!A:E,2,FALSE))</f>
        <v>5.4</v>
      </c>
      <c r="BM163">
        <f>IF(ISNUMBER(VLOOKUP(A163,'M for Moray - Speyside oaout'!A:E,3,FALSE)), VLOOKUP(A163,'M for Moray - Speyside oaout'!A:E,3,FALSE), VLOOKUP(A163,'M for Moray - Speyside oaout'!A:E,2,FALSE))</f>
        <v>10.6</v>
      </c>
      <c r="BN163">
        <f>IF(ISNUMBER(VLOOKUP(A163,'M for Moray - Elgin oaout'!A:E,3,FALSE)), VLOOKUP(A163,'M for Moray - Elgin oaout'!A:E,3,FALSE), VLOOKUP(A163,'M for Moray - Elgin oaout'!A:E,2,FALSE))</f>
        <v>7.3</v>
      </c>
      <c r="BO163" t="str">
        <f>IF(ISNUMBER(VLOOKUP(A163,'Banffshire Partnership oaout'!A:E,3,FALSE)), VLOOKUP(A163,'Banffshire Partnership oaout'!A:E,3,FALSE), VLOOKUP(A163,'Banffshire Partnership oaout'!A:E,2,FALSE))</f>
        <v xml:space="preserve"> N/A</v>
      </c>
      <c r="BQ163" t="str">
        <f>IF(ISNUMBER(VLOOKUP(A163,'Huntly A2B service oawut'!A:E,3,FALSE)), VLOOKUP(A163,'Huntly A2B service oawut'!A:E,3,FALSE), VLOOKUP(A163,'Huntly A2B service oawut'!A:E,2,FALSE))</f>
        <v xml:space="preserve"> N/A</v>
      </c>
      <c r="BR163" t="str">
        <f>IF(ISNUMBER(VLOOKUP(A163,'M for Moray - Buckie oawut'!A:E,3,FALSE)), VLOOKUP(A163,'M for Moray - Buckie oawut'!A:E,3,FALSE), VLOOKUP(A163,'M for Moray - Buckie oawut'!A:E,2,FALSE))</f>
        <v xml:space="preserve"> N/A</v>
      </c>
      <c r="BS163" t="str">
        <f>IF(ISNUMBER(VLOOKUP(A163,'M for Moray - Forres oawut'!A:E,3,FALSE)), VLOOKUP(A163,'M for Moray - Forres oawut'!A:E,3,FALSE), VLOOKUP(A163,'M for Moray - Forres oawut'!A:E,2,FALSE))</f>
        <v xml:space="preserve"> N/A</v>
      </c>
      <c r="BT163" t="str">
        <f>IF(ISNUMBER(VLOOKUP(A163,'M for Moray - Keith oawut'!A:E,3,FALSE)), VLOOKUP(A163,'M for Moray - Keith oawut'!A:E,3,FALSE), VLOOKUP(A163,'M for Moray - Keith oawut'!A:E,2,FALSE))</f>
        <v xml:space="preserve"> N/A</v>
      </c>
      <c r="BU163" t="str">
        <f>IF(ISNUMBER(VLOOKUP(A163,'M for Moray - Speyside oawut'!A:E,3,FALSE)), VLOOKUP(A163,'M for Moray - Speyside oawut'!A:E,3,FALSE), VLOOKUP(A163,'M for Moray - Speyside oawut'!A:E,2,FALSE))</f>
        <v xml:space="preserve"> N/A</v>
      </c>
      <c r="BV163" t="str">
        <f>IF(ISNUMBER(VLOOKUP(A163,'M for Moray - Elgin oawut'!A:E,3,FALSE)), VLOOKUP(A163,'M for Moray - Elgin oawut'!A:E,3,FALSE), VLOOKUP(A163,'M for Moray - Elgin oawut'!A:E,2,FALSE))</f>
        <v xml:space="preserve"> N/A</v>
      </c>
      <c r="BW163">
        <f>IF(ISNUMBER(VLOOKUP(A163,'Banffshire Partnership oawut'!A:E,3,FALSE)), VLOOKUP(A163,'Banffshire Partnership oawut'!A:E,3,FALSE), VLOOKUP(A163,'Banffshire Partnership oawut'!A:E,2,FALSE))</f>
        <v>8</v>
      </c>
      <c r="BZ163">
        <f>IF(ISNUMBER(VLOOKUP(A163,'Huntly A2B service ot'!A:E,3,FALSE)), VLOOKUP(A163,'Huntly A2B service ot'!A:E,3,FALSE), VLOOKUP(A163,'Huntly A2B service ot'!A:E,2,FALSE))</f>
        <v>30</v>
      </c>
      <c r="CA163">
        <f>IF(ISNUMBER(VLOOKUP(A163,'M for Moray - Buckie ot'!A:E,3,FALSE)), VLOOKUP(A163,'M for Moray - Buckie ot'!A:E,3,FALSE), VLOOKUP(A163,'M for Moray - Buckie ot'!A:E,2,FALSE))</f>
        <v>30</v>
      </c>
      <c r="CB163">
        <f>IF(ISNUMBER(VLOOKUP(A163,'M for Moray - Forres ot'!A:E,3,FALSE)), VLOOKUP(A163,'M for Moray - Forres ot'!A:E,3,FALSE), VLOOKUP(A163,'M for Moray - Forres ot'!A:E,2,FALSE))</f>
        <v>30</v>
      </c>
      <c r="CC163">
        <f>IF(ISNUMBER(VLOOKUP(A163,'M for Moray - Keith ot'!A:E,3,FALSE)), VLOOKUP(A163,'M for Moray - Keith ot'!A:E,3,FALSE), VLOOKUP(A163,'M for Moray - Keith ot'!A:E,2,FALSE))</f>
        <v>30</v>
      </c>
      <c r="CD163">
        <f>IF(ISNUMBER(VLOOKUP(A163,'M for Moray - Speyside ot'!A:E,3,FALSE)), VLOOKUP(A163,'M for Moray - Speyside ot'!A:E,3,FALSE), VLOOKUP(A163,'M for Moray - Speyside ot'!A:E,2,FALSE))</f>
        <v>30</v>
      </c>
      <c r="CE163">
        <f>IF(ISNUMBER(VLOOKUP(A163,'M for Moray - Elgin ot'!A:E,3,FALSE)), VLOOKUP(A163,'M for Moray - Elgin ot'!A:E,3,FALSE), VLOOKUP(A163,'M for Moray - Elgin ot'!A:E,2,FALSE))</f>
        <v>30</v>
      </c>
      <c r="CF163">
        <f>IF(ISNUMBER(VLOOKUP(A163,'Banffshire Partnership ot'!A:E,3,FALSE)), VLOOKUP(A163,'Banffshire Partnership ot'!A:E,3,FALSE), VLOOKUP(A163,'Banffshire Partnership ot'!A:E,2,FALSE))</f>
        <v>0</v>
      </c>
    </row>
    <row r="164" spans="1:84">
      <c r="A164" t="s">
        <v>422</v>
      </c>
      <c r="B164" t="str">
        <f t="shared" si="110"/>
        <v>M for Moray - Keith service</v>
      </c>
      <c r="C164">
        <f t="shared" si="111"/>
        <v>7.1</v>
      </c>
      <c r="D164">
        <f t="shared" si="112"/>
        <v>5</v>
      </c>
      <c r="E164">
        <f t="shared" si="113"/>
        <v>4.5</v>
      </c>
      <c r="F164">
        <f t="shared" si="114"/>
        <v>4.0999999999999996</v>
      </c>
      <c r="G164" s="18">
        <f t="shared" si="115"/>
        <v>0.5</v>
      </c>
      <c r="H164">
        <f t="shared" si="107"/>
        <v>8.1999999999999993</v>
      </c>
      <c r="I164">
        <v>14.6</v>
      </c>
      <c r="J164">
        <f t="shared" si="91"/>
        <v>28.68</v>
      </c>
      <c r="K164">
        <f t="shared" si="108"/>
        <v>16.600000000000001</v>
      </c>
      <c r="L164">
        <f t="shared" si="93"/>
        <v>1</v>
      </c>
      <c r="M164">
        <f t="shared" si="94"/>
        <v>1</v>
      </c>
      <c r="N164">
        <f t="shared" si="109"/>
        <v>12.079999999999998</v>
      </c>
      <c r="O164">
        <f t="shared" si="96"/>
        <v>12.079999999999998</v>
      </c>
      <c r="P164">
        <f t="shared" si="97"/>
        <v>9.5</v>
      </c>
      <c r="Q164">
        <f t="shared" si="98"/>
        <v>9.5</v>
      </c>
      <c r="S164">
        <f t="shared" si="99"/>
        <v>19.5</v>
      </c>
      <c r="T164">
        <f t="shared" si="100"/>
        <v>18.600000000000001</v>
      </c>
      <c r="U164">
        <f t="shared" si="101"/>
        <v>51.1</v>
      </c>
      <c r="V164">
        <f t="shared" si="102"/>
        <v>16.600000000000001</v>
      </c>
      <c r="W164">
        <f t="shared" si="103"/>
        <v>29.6</v>
      </c>
      <c r="X164">
        <f t="shared" si="104"/>
        <v>27.6</v>
      </c>
      <c r="Y164">
        <f t="shared" si="105"/>
        <v>25.47</v>
      </c>
      <c r="AA164">
        <v>0</v>
      </c>
      <c r="AB164">
        <f t="shared" si="116"/>
        <v>7.1</v>
      </c>
      <c r="AC164">
        <f t="shared" si="117"/>
        <v>7.1</v>
      </c>
      <c r="AD164">
        <f t="shared" si="118"/>
        <v>7.1</v>
      </c>
      <c r="AE164">
        <f t="shared" si="119"/>
        <v>7.1</v>
      </c>
      <c r="AF164">
        <f t="shared" si="120"/>
        <v>7.1</v>
      </c>
      <c r="AG164">
        <f t="shared" si="121"/>
        <v>5.22</v>
      </c>
      <c r="AJ164">
        <f>IF(ISNUMBER(VLOOKUP(A164,'Huntly A2B service oaout'!A:E,5,FALSE)), VLOOKUP(A164,'Huntly A2B service oaout'!A:E,5,FALSE), VLOOKUP(A164,'Huntly A2B service oaout'!A:E,2,FALSE))</f>
        <v>15</v>
      </c>
      <c r="AK164">
        <f>IF(ISNUMBER(VLOOKUP(A164,'M for Moray - Buckie oaout'!A:E,5,FALSE)), VLOOKUP(A164,'M for Moray - Buckie oaout'!A:E,5,FALSE), VLOOKUP(A164,'M for Moray - Buckie oaout'!A:E,2,FALSE))</f>
        <v>7</v>
      </c>
      <c r="AL164">
        <f>IF(ISNUMBER(VLOOKUP(A164,'M for Moray - Forres oaout'!A:E,5,FALSE)), VLOOKUP(A164,'M for Moray - Forres oaout'!A:E,5,FALSE), VLOOKUP(A164,'M for Moray - Forres oaout'!A:E,2,FALSE))</f>
        <v>39.5</v>
      </c>
      <c r="AM164">
        <f>IF(ISNUMBER(VLOOKUP(A164,'M for Moray - Keith oaout'!A:E,5,FALSE)), VLOOKUP(A164,'M for Moray - Keith oaout'!A:E,5,FALSE), VLOOKUP(A164,'M for Moray - Keith oaout'!A:E,2,FALSE))</f>
        <v>5</v>
      </c>
      <c r="AN164">
        <f>IF(ISNUMBER(VLOOKUP(A164,'M for Moray - Speyside oaout'!A:E,5,FALSE)), VLOOKUP(A164,'M for Moray - Speyside oaout'!A:E,5,FALSE), VLOOKUP(A164,'M for Moray - Speyside oaout'!A:E,2,FALSE))</f>
        <v>18</v>
      </c>
      <c r="AO164">
        <f>IF(ISNUMBER(VLOOKUP(A164,'M for Moray - Elgin oaout'!A:E,5,FALSE)), VLOOKUP(A164,'M for Moray - Elgin oaout'!A:E,5,FALSE), VLOOKUP(A164,'M for Moray - Elgin oaout'!A:E,2,FALSE))</f>
        <v>16</v>
      </c>
      <c r="AP164" t="str">
        <f>IF(ISNUMBER(VLOOKUP(A164,'Banffshire Partnership oaout'!A:E,5,FALSE)), VLOOKUP(A164,'Banffshire Partnership oaout'!A:E,5,FALSE), VLOOKUP(A164,'Banffshire Partnership oaout'!A:E,2,FALSE))</f>
        <v xml:space="preserve"> N/A</v>
      </c>
      <c r="AR164">
        <f>IF(ISNUMBER(VLOOKUP(A164,'Huntly A2B service oawut'!A:E,5,FALSE)), VLOOKUP(A164,'Huntly A2B service oawut'!A:E,5,FALSE), 1000)</f>
        <v>1000</v>
      </c>
      <c r="AS164">
        <f>IF(ISNUMBER(VLOOKUP(A164,'M for Moray - Buckie oawut'!A:E,5,FALSE)), VLOOKUP(A164,'M for Moray - Buckie oawut'!A:E,5,FALSE), 1000)</f>
        <v>1000</v>
      </c>
      <c r="AT164">
        <f>IF(ISNUMBER(VLOOKUP(A164,'M for Moray - Forres oawut'!A:E,5,FALSE)), VLOOKUP(A164,'M for Moray - Forres oawut'!A:E,5,FALSE), 1000)</f>
        <v>1000</v>
      </c>
      <c r="AU164">
        <f>IF(ISNUMBER(VLOOKUP(A164,'M for Moray - Keith oawut'!A:E,5,FALSE)), VLOOKUP(A164,'M for Moray - Keith oawut'!A:E,5,FALSE), 1000)</f>
        <v>1000</v>
      </c>
      <c r="AV164">
        <f>IF(ISNUMBER(VLOOKUP(A164,'M for Moray - Speyside oawut'!A:E,5,FALSE)), VLOOKUP(A164,'M for Moray - Speyside oawut'!A:E,5,FALSE), 1000)</f>
        <v>1000</v>
      </c>
      <c r="AW164">
        <f>IF(ISNUMBER(VLOOKUP(A164,'M for Moray - Elgin oawut'!A:E,5,FALSE)), VLOOKUP(A164,'M for Moray - Elgin oawut'!A:E,5,FALSE), 1000)</f>
        <v>1000</v>
      </c>
      <c r="AX164">
        <f>IF(ISNUMBER(VLOOKUP(A164,'Banffshire Partnership oawut'!A:E,5,FALSE)), VLOOKUP(A164,'Banffshire Partnership oawut'!A:E,5,FALSE), 1000)</f>
        <v>20.25</v>
      </c>
      <c r="AZ164">
        <f>IF(ISNUMBER(VLOOKUP(A164,'Huntly A2B service ot'!A:E,4,FALSE)), VLOOKUP(A164,'Huntly A2B service ot'!A:E,4,FALSE), 0)</f>
        <v>4.5</v>
      </c>
      <c r="BA164">
        <f>IF(ISNUMBER(VLOOKUP(A164,'M for Moray - Buckie ot'!A:E,4,FALSE)), VLOOKUP(A164,'M for Moray - Buckie ot'!A:E,4,FALSE), 0)</f>
        <v>4.5</v>
      </c>
      <c r="BB164">
        <f>IF(ISNUMBER(VLOOKUP(A164,'M for Moray - Forres ot'!A:E,4,FALSE)), VLOOKUP(A164,'M for Moray - Forres ot'!A:E,4,FALSE), 0)</f>
        <v>4.5</v>
      </c>
      <c r="BC164">
        <f>IF(ISNUMBER(VLOOKUP(A164,'M for Moray - Keith ot'!A:E,4,FALSE)), VLOOKUP(A164,'M for Moray - Keith ot'!A:E,4,FALSE), 0)</f>
        <v>4.5</v>
      </c>
      <c r="BD164">
        <f>IF(ISNUMBER(VLOOKUP(A164,'M for Moray - Speyside ot'!A:E,4,FALSE)), VLOOKUP(A164,'M for Moray - Speyside ot'!A:E,4,FALSE), 0)</f>
        <v>4.5</v>
      </c>
      <c r="BE164">
        <f>IF(ISNUMBER(VLOOKUP(A164,'M for Moray - Elgin ot'!A:E,4,FALSE)), VLOOKUP(A164,'M for Moray - Elgin ot'!A:E,4,FALSE), 0)</f>
        <v>4.5</v>
      </c>
      <c r="BF164">
        <f>IF(ISNUMBER(VLOOKUP(A164,'Banffshire Partnership ot'!A:E,4,FALSE)), VLOOKUP(A164,'Banffshire Partnership ot'!A:E,4,FALSE), 0)</f>
        <v>0</v>
      </c>
      <c r="BI164">
        <f>IF(ISNUMBER(VLOOKUP(A164,'Huntly A2B service oaout'!A:E,3,FALSE)), VLOOKUP(A164,'Huntly A2B service oaout'!A:E,3,FALSE), VLOOKUP(A164,'Huntly A2B service oaout'!A:E,2,FALSE))</f>
        <v>12.1</v>
      </c>
      <c r="BJ164">
        <f>IF(ISNUMBER(VLOOKUP(A164,'M for Moray - Buckie oaout'!A:E,3,FALSE)), VLOOKUP(A164,'M for Moray - Buckie oaout'!A:E,3,FALSE), VLOOKUP(A164,'M for Moray - Buckie oaout'!A:E,2,FALSE))</f>
        <v>6.6</v>
      </c>
      <c r="BK164">
        <f>IF(ISNUMBER(VLOOKUP(A164,'M for Moray - Forres oaout'!A:E,3,FALSE)), VLOOKUP(A164,'M for Moray - Forres oaout'!A:E,3,FALSE), VLOOKUP(A164,'M for Moray - Forres oaout'!A:E,2,FALSE))</f>
        <v>20.6</v>
      </c>
      <c r="BL164">
        <f>IF(ISNUMBER(VLOOKUP(A164,'M for Moray - Keith oaout'!A:E,3,FALSE)), VLOOKUP(A164,'M for Moray - Keith oaout'!A:E,3,FALSE), VLOOKUP(A164,'M for Moray - Keith oaout'!A:E,2,FALSE))</f>
        <v>4.0999999999999996</v>
      </c>
      <c r="BM164">
        <f>IF(ISNUMBER(VLOOKUP(A164,'M for Moray - Speyside oaout'!A:E,3,FALSE)), VLOOKUP(A164,'M for Moray - Speyside oaout'!A:E,3,FALSE), VLOOKUP(A164,'M for Moray - Speyside oaout'!A:E,2,FALSE))</f>
        <v>13.3</v>
      </c>
      <c r="BN164">
        <f>IF(ISNUMBER(VLOOKUP(A164,'M for Moray - Elgin oaout'!A:E,3,FALSE)), VLOOKUP(A164,'M for Moray - Elgin oaout'!A:E,3,FALSE), VLOOKUP(A164,'M for Moray - Elgin oaout'!A:E,2,FALSE))</f>
        <v>8.8000000000000007</v>
      </c>
      <c r="BO164" t="str">
        <f>IF(ISNUMBER(VLOOKUP(A164,'Banffshire Partnership oaout'!A:E,3,FALSE)), VLOOKUP(A164,'Banffshire Partnership oaout'!A:E,3,FALSE), VLOOKUP(A164,'Banffshire Partnership oaout'!A:E,2,FALSE))</f>
        <v xml:space="preserve"> N/A</v>
      </c>
      <c r="BQ164" t="str">
        <f>IF(ISNUMBER(VLOOKUP(A164,'Huntly A2B service oawut'!A:E,3,FALSE)), VLOOKUP(A164,'Huntly A2B service oawut'!A:E,3,FALSE), VLOOKUP(A164,'Huntly A2B service oawut'!A:E,2,FALSE))</f>
        <v xml:space="preserve"> N/A</v>
      </c>
      <c r="BR164" t="str">
        <f>IF(ISNUMBER(VLOOKUP(A164,'M for Moray - Buckie oawut'!A:E,3,FALSE)), VLOOKUP(A164,'M for Moray - Buckie oawut'!A:E,3,FALSE), VLOOKUP(A164,'M for Moray - Buckie oawut'!A:E,2,FALSE))</f>
        <v xml:space="preserve"> N/A</v>
      </c>
      <c r="BS164" t="str">
        <f>IF(ISNUMBER(VLOOKUP(A164,'M for Moray - Forres oawut'!A:E,3,FALSE)), VLOOKUP(A164,'M for Moray - Forres oawut'!A:E,3,FALSE), VLOOKUP(A164,'M for Moray - Forres oawut'!A:E,2,FALSE))</f>
        <v xml:space="preserve"> N/A</v>
      </c>
      <c r="BT164" t="str">
        <f>IF(ISNUMBER(VLOOKUP(A164,'M for Moray - Keith oawut'!A:E,3,FALSE)), VLOOKUP(A164,'M for Moray - Keith oawut'!A:E,3,FALSE), VLOOKUP(A164,'M for Moray - Keith oawut'!A:E,2,FALSE))</f>
        <v xml:space="preserve"> N/A</v>
      </c>
      <c r="BU164" t="str">
        <f>IF(ISNUMBER(VLOOKUP(A164,'M for Moray - Speyside oawut'!A:E,3,FALSE)), VLOOKUP(A164,'M for Moray - Speyside oawut'!A:E,3,FALSE), VLOOKUP(A164,'M for Moray - Speyside oawut'!A:E,2,FALSE))</f>
        <v xml:space="preserve"> N/A</v>
      </c>
      <c r="BV164" t="str">
        <f>IF(ISNUMBER(VLOOKUP(A164,'M for Moray - Elgin oawut'!A:E,3,FALSE)), VLOOKUP(A164,'M for Moray - Elgin oawut'!A:E,3,FALSE), VLOOKUP(A164,'M for Moray - Elgin oawut'!A:E,2,FALSE))</f>
        <v xml:space="preserve"> N/A</v>
      </c>
      <c r="BW164">
        <f>IF(ISNUMBER(VLOOKUP(A164,'Banffshire Partnership oawut'!A:E,3,FALSE)), VLOOKUP(A164,'Banffshire Partnership oawut'!A:E,3,FALSE), VLOOKUP(A164,'Banffshire Partnership oawut'!A:E,2,FALSE))</f>
        <v>9.6</v>
      </c>
      <c r="BZ164">
        <f>IF(ISNUMBER(VLOOKUP(A164,'Huntly A2B service ot'!A:E,3,FALSE)), VLOOKUP(A164,'Huntly A2B service ot'!A:E,3,FALSE), VLOOKUP(A164,'Huntly A2B service ot'!A:E,2,FALSE))</f>
        <v>30</v>
      </c>
      <c r="CA164">
        <f>IF(ISNUMBER(VLOOKUP(A164,'M for Moray - Buckie ot'!A:E,3,FALSE)), VLOOKUP(A164,'M for Moray - Buckie ot'!A:E,3,FALSE), VLOOKUP(A164,'M for Moray - Buckie ot'!A:E,2,FALSE))</f>
        <v>30</v>
      </c>
      <c r="CB164">
        <f>IF(ISNUMBER(VLOOKUP(A164,'M for Moray - Forres ot'!A:E,3,FALSE)), VLOOKUP(A164,'M for Moray - Forres ot'!A:E,3,FALSE), VLOOKUP(A164,'M for Moray - Forres ot'!A:E,2,FALSE))</f>
        <v>30</v>
      </c>
      <c r="CC164">
        <f>IF(ISNUMBER(VLOOKUP(A164,'M for Moray - Keith ot'!A:E,3,FALSE)), VLOOKUP(A164,'M for Moray - Keith ot'!A:E,3,FALSE), VLOOKUP(A164,'M for Moray - Keith ot'!A:E,2,FALSE))</f>
        <v>30</v>
      </c>
      <c r="CD164">
        <f>IF(ISNUMBER(VLOOKUP(A164,'M for Moray - Speyside ot'!A:E,3,FALSE)), VLOOKUP(A164,'M for Moray - Speyside ot'!A:E,3,FALSE), VLOOKUP(A164,'M for Moray - Speyside ot'!A:E,2,FALSE))</f>
        <v>30</v>
      </c>
      <c r="CE164">
        <f>IF(ISNUMBER(VLOOKUP(A164,'M for Moray - Elgin ot'!A:E,3,FALSE)), VLOOKUP(A164,'M for Moray - Elgin ot'!A:E,3,FALSE), VLOOKUP(A164,'M for Moray - Elgin ot'!A:E,2,FALSE))</f>
        <v>30</v>
      </c>
      <c r="CF164">
        <f>IF(ISNUMBER(VLOOKUP(A164,'Banffshire Partnership ot'!A:E,3,FALSE)), VLOOKUP(A164,'Banffshire Partnership ot'!A:E,3,FALSE), VLOOKUP(A164,'Banffshire Partnership ot'!A:E,2,FALSE))</f>
        <v>0</v>
      </c>
    </row>
    <row r="165" spans="1:84">
      <c r="A165" t="s">
        <v>423</v>
      </c>
      <c r="B165" t="str">
        <f t="shared" si="110"/>
        <v>Banffshire Partnership</v>
      </c>
      <c r="C165">
        <f t="shared" si="111"/>
        <v>5.5</v>
      </c>
      <c r="D165">
        <f t="shared" si="112"/>
        <v>7</v>
      </c>
      <c r="E165">
        <f t="shared" si="113"/>
        <v>0</v>
      </c>
      <c r="F165">
        <f t="shared" si="114"/>
        <v>4.8</v>
      </c>
      <c r="G165" s="18">
        <f t="shared" si="115"/>
        <v>0</v>
      </c>
      <c r="H165">
        <f t="shared" si="107"/>
        <v>0</v>
      </c>
      <c r="I165">
        <v>18</v>
      </c>
      <c r="J165">
        <f t="shared" si="91"/>
        <v>34.799999999999997</v>
      </c>
      <c r="K165">
        <f t="shared" si="108"/>
        <v>12.5</v>
      </c>
      <c r="L165">
        <f t="shared" si="93"/>
        <v>1</v>
      </c>
      <c r="M165">
        <f t="shared" si="94"/>
        <v>1</v>
      </c>
      <c r="N165">
        <f t="shared" si="109"/>
        <v>22.299999999999997</v>
      </c>
      <c r="O165">
        <f t="shared" si="96"/>
        <v>22.299999999999997</v>
      </c>
      <c r="P165">
        <f t="shared" si="97"/>
        <v>7</v>
      </c>
      <c r="Q165">
        <f t="shared" si="98"/>
        <v>7</v>
      </c>
      <c r="S165">
        <f t="shared" si="99"/>
        <v>21.5</v>
      </c>
      <c r="T165">
        <f t="shared" si="100"/>
        <v>1007.1</v>
      </c>
      <c r="U165">
        <f t="shared" si="101"/>
        <v>75.599999999999994</v>
      </c>
      <c r="V165">
        <f t="shared" si="102"/>
        <v>21.6</v>
      </c>
      <c r="W165">
        <f t="shared" si="103"/>
        <v>45.1</v>
      </c>
      <c r="X165">
        <f t="shared" si="104"/>
        <v>47.1</v>
      </c>
      <c r="Y165">
        <f t="shared" si="105"/>
        <v>12.5</v>
      </c>
      <c r="AA165">
        <v>0</v>
      </c>
      <c r="AB165">
        <f t="shared" si="116"/>
        <v>7.1</v>
      </c>
      <c r="AC165">
        <f t="shared" si="117"/>
        <v>7.1</v>
      </c>
      <c r="AD165">
        <f t="shared" si="118"/>
        <v>7.1</v>
      </c>
      <c r="AE165">
        <f t="shared" si="119"/>
        <v>7.1</v>
      </c>
      <c r="AF165">
        <f t="shared" si="120"/>
        <v>7.1</v>
      </c>
      <c r="AG165">
        <f t="shared" si="121"/>
        <v>5.5</v>
      </c>
      <c r="AJ165">
        <f>IF(ISNUMBER(VLOOKUP(A165,'Huntly A2B service oaout'!A:E,5,FALSE)), VLOOKUP(A165,'Huntly A2B service oaout'!A:E,5,FALSE), VLOOKUP(A165,'Huntly A2B service oaout'!A:E,2,FALSE))</f>
        <v>17</v>
      </c>
      <c r="AK165" t="str">
        <f>IF(ISNUMBER(VLOOKUP(A165,'M for Moray - Buckie oaout'!A:E,5,FALSE)), VLOOKUP(A165,'M for Moray - Buckie oaout'!A:E,5,FALSE), VLOOKUP(A165,'M for Moray - Buckie oaout'!A:E,2,FALSE))</f>
        <v xml:space="preserve"> not possible</v>
      </c>
      <c r="AL165">
        <f>IF(ISNUMBER(VLOOKUP(A165,'M for Moray - Forres oaout'!A:E,5,FALSE)), VLOOKUP(A165,'M for Moray - Forres oaout'!A:E,5,FALSE), VLOOKUP(A165,'M for Moray - Forres oaout'!A:E,2,FALSE))</f>
        <v>64</v>
      </c>
      <c r="AM165">
        <f>IF(ISNUMBER(VLOOKUP(A165,'M for Moray - Keith oaout'!A:E,5,FALSE)), VLOOKUP(A165,'M for Moray - Keith oaout'!A:E,5,FALSE), VLOOKUP(A165,'M for Moray - Keith oaout'!A:E,2,FALSE))</f>
        <v>10</v>
      </c>
      <c r="AN165">
        <f>IF(ISNUMBER(VLOOKUP(A165,'M for Moray - Speyside oaout'!A:E,5,FALSE)), VLOOKUP(A165,'M for Moray - Speyside oaout'!A:E,5,FALSE), VLOOKUP(A165,'M for Moray - Speyside oaout'!A:E,2,FALSE))</f>
        <v>33.5</v>
      </c>
      <c r="AO165">
        <f>IF(ISNUMBER(VLOOKUP(A165,'M for Moray - Elgin oaout'!A:E,5,FALSE)), VLOOKUP(A165,'M for Moray - Elgin oaout'!A:E,5,FALSE), VLOOKUP(A165,'M for Moray - Elgin oaout'!A:E,2,FALSE))</f>
        <v>35.5</v>
      </c>
      <c r="AP165" t="str">
        <f>IF(ISNUMBER(VLOOKUP(A165,'Banffshire Partnership oaout'!A:E,5,FALSE)), VLOOKUP(A165,'Banffshire Partnership oaout'!A:E,5,FALSE), VLOOKUP(A165,'Banffshire Partnership oaout'!A:E,2,FALSE))</f>
        <v xml:space="preserve"> N/A</v>
      </c>
      <c r="AR165">
        <f>IF(ISNUMBER(VLOOKUP(A165,'Huntly A2B service oawut'!A:E,5,FALSE)), VLOOKUP(A165,'Huntly A2B service oawut'!A:E,5,FALSE), 1000)</f>
        <v>1000</v>
      </c>
      <c r="AS165">
        <f>IF(ISNUMBER(VLOOKUP(A165,'M for Moray - Buckie oawut'!A:E,5,FALSE)), VLOOKUP(A165,'M for Moray - Buckie oawut'!A:E,5,FALSE), 1000)</f>
        <v>1000</v>
      </c>
      <c r="AT165">
        <f>IF(ISNUMBER(VLOOKUP(A165,'M for Moray - Forres oawut'!A:E,5,FALSE)), VLOOKUP(A165,'M for Moray - Forres oawut'!A:E,5,FALSE), 1000)</f>
        <v>1000</v>
      </c>
      <c r="AU165">
        <f>IF(ISNUMBER(VLOOKUP(A165,'M for Moray - Keith oawut'!A:E,5,FALSE)), VLOOKUP(A165,'M for Moray - Keith oawut'!A:E,5,FALSE), 1000)</f>
        <v>1000</v>
      </c>
      <c r="AV165">
        <f>IF(ISNUMBER(VLOOKUP(A165,'M for Moray - Speyside oawut'!A:E,5,FALSE)), VLOOKUP(A165,'M for Moray - Speyside oawut'!A:E,5,FALSE), 1000)</f>
        <v>1000</v>
      </c>
      <c r="AW165">
        <f>IF(ISNUMBER(VLOOKUP(A165,'M for Moray - Elgin oawut'!A:E,5,FALSE)), VLOOKUP(A165,'M for Moray - Elgin oawut'!A:E,5,FALSE), 1000)</f>
        <v>1000</v>
      </c>
      <c r="AX165">
        <f>IF(ISNUMBER(VLOOKUP(A165,'Banffshire Partnership oawut'!A:E,5,FALSE)), VLOOKUP(A165,'Banffshire Partnership oawut'!A:E,5,FALSE), 1000)</f>
        <v>7</v>
      </c>
      <c r="AZ165">
        <f>IF(ISNUMBER(VLOOKUP(A165,'Huntly A2B service ot'!A:E,4,FALSE)), VLOOKUP(A165,'Huntly A2B service ot'!A:E,4,FALSE), 0)</f>
        <v>4.5</v>
      </c>
      <c r="BA165">
        <f>IF(ISNUMBER(VLOOKUP(A165,'M for Moray - Buckie ot'!A:E,4,FALSE)), VLOOKUP(A165,'M for Moray - Buckie ot'!A:E,4,FALSE), 0)</f>
        <v>0</v>
      </c>
      <c r="BB165">
        <f>IF(ISNUMBER(VLOOKUP(A165,'M for Moray - Forres ot'!A:E,4,FALSE)), VLOOKUP(A165,'M for Moray - Forres ot'!A:E,4,FALSE), 0)</f>
        <v>4.5</v>
      </c>
      <c r="BC165">
        <f>IF(ISNUMBER(VLOOKUP(A165,'M for Moray - Keith ot'!A:E,4,FALSE)), VLOOKUP(A165,'M for Moray - Keith ot'!A:E,4,FALSE), 0)</f>
        <v>4.5</v>
      </c>
      <c r="BD165">
        <f>IF(ISNUMBER(VLOOKUP(A165,'M for Moray - Speyside ot'!A:E,4,FALSE)), VLOOKUP(A165,'M for Moray - Speyside ot'!A:E,4,FALSE), 0)</f>
        <v>4.5</v>
      </c>
      <c r="BE165">
        <f>IF(ISNUMBER(VLOOKUP(A165,'M for Moray - Elgin ot'!A:E,4,FALSE)), VLOOKUP(A165,'M for Moray - Elgin ot'!A:E,4,FALSE), 0)</f>
        <v>4.5</v>
      </c>
      <c r="BF165">
        <f>IF(ISNUMBER(VLOOKUP(A165,'Banffshire Partnership ot'!A:E,4,FALSE)), VLOOKUP(A165,'Banffshire Partnership ot'!A:E,4,FALSE), 0)</f>
        <v>0</v>
      </c>
      <c r="BI165">
        <f>IF(ISNUMBER(VLOOKUP(A165,'Huntly A2B service oaout'!A:E,3,FALSE)), VLOOKUP(A165,'Huntly A2B service oaout'!A:E,3,FALSE), VLOOKUP(A165,'Huntly A2B service oaout'!A:E,2,FALSE))</f>
        <v>12.4</v>
      </c>
      <c r="BJ165" t="str">
        <f>IF(ISNUMBER(VLOOKUP(A165,'M for Moray - Buckie oaout'!A:E,3,FALSE)), VLOOKUP(A165,'M for Moray - Buckie oaout'!A:E,3,FALSE), VLOOKUP(A165,'M for Moray - Buckie oaout'!A:E,2,FALSE))</f>
        <v xml:space="preserve"> not possible</v>
      </c>
      <c r="BK165">
        <f>IF(ISNUMBER(VLOOKUP(A165,'M for Moray - Forres oaout'!A:E,3,FALSE)), VLOOKUP(A165,'M for Moray - Forres oaout'!A:E,3,FALSE), VLOOKUP(A165,'M for Moray - Forres oaout'!A:E,2,FALSE))</f>
        <v>33.799999999999997</v>
      </c>
      <c r="BL165">
        <f>IF(ISNUMBER(VLOOKUP(A165,'M for Moray - Keith oaout'!A:E,3,FALSE)), VLOOKUP(A165,'M for Moray - Keith oaout'!A:E,3,FALSE), VLOOKUP(A165,'M for Moray - Keith oaout'!A:E,2,FALSE))</f>
        <v>9.6999999999999993</v>
      </c>
      <c r="BM165">
        <f>IF(ISNUMBER(VLOOKUP(A165,'M for Moray - Speyside oaout'!A:E,3,FALSE)), VLOOKUP(A165,'M for Moray - Speyside oaout'!A:E,3,FALSE), VLOOKUP(A165,'M for Moray - Speyside oaout'!A:E,2,FALSE))</f>
        <v>22.8</v>
      </c>
      <c r="BN165">
        <f>IF(ISNUMBER(VLOOKUP(A165,'M for Moray - Elgin oaout'!A:E,3,FALSE)), VLOOKUP(A165,'M for Moray - Elgin oaout'!A:E,3,FALSE), VLOOKUP(A165,'M for Moray - Elgin oaout'!A:E,2,FALSE))</f>
        <v>22.3</v>
      </c>
      <c r="BO165" t="str">
        <f>IF(ISNUMBER(VLOOKUP(A165,'Banffshire Partnership oaout'!A:E,3,FALSE)), VLOOKUP(A165,'Banffshire Partnership oaout'!A:E,3,FALSE), VLOOKUP(A165,'Banffshire Partnership oaout'!A:E,2,FALSE))</f>
        <v xml:space="preserve"> N/A</v>
      </c>
      <c r="BQ165" t="str">
        <f>IF(ISNUMBER(VLOOKUP(A165,'Huntly A2B service oawut'!A:E,3,FALSE)), VLOOKUP(A165,'Huntly A2B service oawut'!A:E,3,FALSE), VLOOKUP(A165,'Huntly A2B service oawut'!A:E,2,FALSE))</f>
        <v xml:space="preserve"> N/A</v>
      </c>
      <c r="BR165" t="str">
        <f>IF(ISNUMBER(VLOOKUP(A165,'M for Moray - Buckie oawut'!A:E,3,FALSE)), VLOOKUP(A165,'M for Moray - Buckie oawut'!A:E,3,FALSE), VLOOKUP(A165,'M for Moray - Buckie oawut'!A:E,2,FALSE))</f>
        <v xml:space="preserve"> N/A</v>
      </c>
      <c r="BS165" t="str">
        <f>IF(ISNUMBER(VLOOKUP(A165,'M for Moray - Forres oawut'!A:E,3,FALSE)), VLOOKUP(A165,'M for Moray - Forres oawut'!A:E,3,FALSE), VLOOKUP(A165,'M for Moray - Forres oawut'!A:E,2,FALSE))</f>
        <v xml:space="preserve"> N/A</v>
      </c>
      <c r="BT165" t="str">
        <f>IF(ISNUMBER(VLOOKUP(A165,'M for Moray - Keith oawut'!A:E,3,FALSE)), VLOOKUP(A165,'M for Moray - Keith oawut'!A:E,3,FALSE), VLOOKUP(A165,'M for Moray - Keith oawut'!A:E,2,FALSE))</f>
        <v xml:space="preserve"> N/A</v>
      </c>
      <c r="BU165" t="str">
        <f>IF(ISNUMBER(VLOOKUP(A165,'M for Moray - Speyside oawut'!A:E,3,FALSE)), VLOOKUP(A165,'M for Moray - Speyside oawut'!A:E,3,FALSE), VLOOKUP(A165,'M for Moray - Speyside oawut'!A:E,2,FALSE))</f>
        <v xml:space="preserve"> N/A</v>
      </c>
      <c r="BV165" t="str">
        <f>IF(ISNUMBER(VLOOKUP(A165,'M for Moray - Elgin oawut'!A:E,3,FALSE)), VLOOKUP(A165,'M for Moray - Elgin oawut'!A:E,3,FALSE), VLOOKUP(A165,'M for Moray - Elgin oawut'!A:E,2,FALSE))</f>
        <v xml:space="preserve"> N/A</v>
      </c>
      <c r="BW165">
        <f>IF(ISNUMBER(VLOOKUP(A165,'Banffshire Partnership oawut'!A:E,3,FALSE)), VLOOKUP(A165,'Banffshire Partnership oawut'!A:E,3,FALSE), VLOOKUP(A165,'Banffshire Partnership oawut'!A:E,2,FALSE))</f>
        <v>4.8</v>
      </c>
      <c r="BZ165">
        <f>IF(ISNUMBER(VLOOKUP(A165,'Huntly A2B service ot'!A:E,3,FALSE)), VLOOKUP(A165,'Huntly A2B service ot'!A:E,3,FALSE), VLOOKUP(A165,'Huntly A2B service ot'!A:E,2,FALSE))</f>
        <v>30</v>
      </c>
      <c r="CA165" t="str">
        <f>IF(ISNUMBER(VLOOKUP(A165,'M for Moray - Buckie ot'!A:E,3,FALSE)), VLOOKUP(A165,'M for Moray - Buckie ot'!A:E,3,FALSE), VLOOKUP(A165,'M for Moray - Buckie ot'!A:E,2,FALSE))</f>
        <v xml:space="preserve"> not possible</v>
      </c>
      <c r="CB165">
        <f>IF(ISNUMBER(VLOOKUP(A165,'M for Moray - Forres ot'!A:E,3,FALSE)), VLOOKUP(A165,'M for Moray - Forres ot'!A:E,3,FALSE), VLOOKUP(A165,'M for Moray - Forres ot'!A:E,2,FALSE))</f>
        <v>30</v>
      </c>
      <c r="CC165">
        <f>IF(ISNUMBER(VLOOKUP(A165,'M for Moray - Keith ot'!A:E,3,FALSE)), VLOOKUP(A165,'M for Moray - Keith ot'!A:E,3,FALSE), VLOOKUP(A165,'M for Moray - Keith ot'!A:E,2,FALSE))</f>
        <v>30</v>
      </c>
      <c r="CD165">
        <f>IF(ISNUMBER(VLOOKUP(A165,'M for Moray - Speyside ot'!A:E,3,FALSE)), VLOOKUP(A165,'M for Moray - Speyside ot'!A:E,3,FALSE), VLOOKUP(A165,'M for Moray - Speyside ot'!A:E,2,FALSE))</f>
        <v>30</v>
      </c>
      <c r="CE165">
        <f>IF(ISNUMBER(VLOOKUP(A165,'M for Moray - Elgin ot'!A:E,3,FALSE)), VLOOKUP(A165,'M for Moray - Elgin ot'!A:E,3,FALSE), VLOOKUP(A165,'M for Moray - Elgin ot'!A:E,2,FALSE))</f>
        <v>30</v>
      </c>
      <c r="CF165">
        <f>IF(ISNUMBER(VLOOKUP(A165,'Banffshire Partnership ot'!A:E,3,FALSE)), VLOOKUP(A165,'Banffshire Partnership ot'!A:E,3,FALSE), VLOOKUP(A165,'Banffshire Partnership ot'!A:E,2,FALSE))</f>
        <v>0</v>
      </c>
    </row>
    <row r="166" spans="1:84">
      <c r="A166" t="s">
        <v>424</v>
      </c>
      <c r="B166" t="str">
        <f t="shared" si="110"/>
        <v>Banffshire Partnership</v>
      </c>
      <c r="C166">
        <f t="shared" si="111"/>
        <v>5.5</v>
      </c>
      <c r="D166">
        <f t="shared" si="112"/>
        <v>7</v>
      </c>
      <c r="E166">
        <f t="shared" si="113"/>
        <v>0</v>
      </c>
      <c r="F166">
        <f t="shared" si="114"/>
        <v>4.8</v>
      </c>
      <c r="G166" s="18">
        <f t="shared" si="115"/>
        <v>0</v>
      </c>
      <c r="H166">
        <f t="shared" si="107"/>
        <v>0</v>
      </c>
      <c r="I166">
        <v>18</v>
      </c>
      <c r="J166">
        <f t="shared" si="91"/>
        <v>34.799999999999997</v>
      </c>
      <c r="K166">
        <f t="shared" si="108"/>
        <v>12.5</v>
      </c>
      <c r="L166">
        <f t="shared" si="93"/>
        <v>1</v>
      </c>
      <c r="M166">
        <f t="shared" si="94"/>
        <v>1</v>
      </c>
      <c r="N166">
        <f t="shared" si="109"/>
        <v>22.299999999999997</v>
      </c>
      <c r="O166">
        <f t="shared" si="96"/>
        <v>22.299999999999997</v>
      </c>
      <c r="P166">
        <f t="shared" si="97"/>
        <v>7</v>
      </c>
      <c r="Q166">
        <f t="shared" si="98"/>
        <v>7</v>
      </c>
      <c r="S166">
        <f t="shared" si="99"/>
        <v>21.5</v>
      </c>
      <c r="T166">
        <f t="shared" si="100"/>
        <v>28.6</v>
      </c>
      <c r="U166">
        <f t="shared" si="101"/>
        <v>75.599999999999994</v>
      </c>
      <c r="V166">
        <f t="shared" si="102"/>
        <v>21.6</v>
      </c>
      <c r="W166">
        <f t="shared" si="103"/>
        <v>45.1</v>
      </c>
      <c r="X166">
        <f t="shared" si="104"/>
        <v>47.1</v>
      </c>
      <c r="Y166">
        <f t="shared" si="105"/>
        <v>12.5</v>
      </c>
      <c r="AA166">
        <v>0</v>
      </c>
      <c r="AB166">
        <f t="shared" si="116"/>
        <v>7.1</v>
      </c>
      <c r="AC166">
        <f t="shared" si="117"/>
        <v>7.1</v>
      </c>
      <c r="AD166">
        <f t="shared" si="118"/>
        <v>7.1</v>
      </c>
      <c r="AE166">
        <f t="shared" si="119"/>
        <v>7.1</v>
      </c>
      <c r="AF166">
        <f t="shared" si="120"/>
        <v>7.1</v>
      </c>
      <c r="AG166">
        <f t="shared" si="121"/>
        <v>5.5</v>
      </c>
      <c r="AJ166">
        <f>IF(ISNUMBER(VLOOKUP(A166,'Huntly A2B service oaout'!A:E,5,FALSE)), VLOOKUP(A166,'Huntly A2B service oaout'!A:E,5,FALSE), VLOOKUP(A166,'Huntly A2B service oaout'!A:E,2,FALSE))</f>
        <v>17</v>
      </c>
      <c r="AK166">
        <f>IF(ISNUMBER(VLOOKUP(A166,'M for Moray - Buckie oaout'!A:E,5,FALSE)), VLOOKUP(A166,'M for Moray - Buckie oaout'!A:E,5,FALSE), VLOOKUP(A166,'M for Moray - Buckie oaout'!A:E,2,FALSE))</f>
        <v>17</v>
      </c>
      <c r="AL166">
        <f>IF(ISNUMBER(VLOOKUP(A166,'M for Moray - Forres oaout'!A:E,5,FALSE)), VLOOKUP(A166,'M for Moray - Forres oaout'!A:E,5,FALSE), VLOOKUP(A166,'M for Moray - Forres oaout'!A:E,2,FALSE))</f>
        <v>64</v>
      </c>
      <c r="AM166">
        <f>IF(ISNUMBER(VLOOKUP(A166,'M for Moray - Keith oaout'!A:E,5,FALSE)), VLOOKUP(A166,'M for Moray - Keith oaout'!A:E,5,FALSE), VLOOKUP(A166,'M for Moray - Keith oaout'!A:E,2,FALSE))</f>
        <v>10</v>
      </c>
      <c r="AN166">
        <f>IF(ISNUMBER(VLOOKUP(A166,'M for Moray - Speyside oaout'!A:E,5,FALSE)), VLOOKUP(A166,'M for Moray - Speyside oaout'!A:E,5,FALSE), VLOOKUP(A166,'M for Moray - Speyside oaout'!A:E,2,FALSE))</f>
        <v>33.5</v>
      </c>
      <c r="AO166">
        <f>IF(ISNUMBER(VLOOKUP(A166,'M for Moray - Elgin oaout'!A:E,5,FALSE)), VLOOKUP(A166,'M for Moray - Elgin oaout'!A:E,5,FALSE), VLOOKUP(A166,'M for Moray - Elgin oaout'!A:E,2,FALSE))</f>
        <v>35.5</v>
      </c>
      <c r="AP166" t="str">
        <f>IF(ISNUMBER(VLOOKUP(A166,'Banffshire Partnership oaout'!A:E,5,FALSE)), VLOOKUP(A166,'Banffshire Partnership oaout'!A:E,5,FALSE), VLOOKUP(A166,'Banffshire Partnership oaout'!A:E,2,FALSE))</f>
        <v xml:space="preserve"> N/A</v>
      </c>
      <c r="AR166">
        <f>IF(ISNUMBER(VLOOKUP(A166,'Huntly A2B service oawut'!A:E,5,FALSE)), VLOOKUP(A166,'Huntly A2B service oawut'!A:E,5,FALSE), 1000)</f>
        <v>1000</v>
      </c>
      <c r="AS166">
        <f>IF(ISNUMBER(VLOOKUP(A166,'M for Moray - Buckie oawut'!A:E,5,FALSE)), VLOOKUP(A166,'M for Moray - Buckie oawut'!A:E,5,FALSE), 1000)</f>
        <v>1000</v>
      </c>
      <c r="AT166">
        <f>IF(ISNUMBER(VLOOKUP(A166,'M for Moray - Forres oawut'!A:E,5,FALSE)), VLOOKUP(A166,'M for Moray - Forres oawut'!A:E,5,FALSE), 1000)</f>
        <v>1000</v>
      </c>
      <c r="AU166">
        <f>IF(ISNUMBER(VLOOKUP(A166,'M for Moray - Keith oawut'!A:E,5,FALSE)), VLOOKUP(A166,'M for Moray - Keith oawut'!A:E,5,FALSE), 1000)</f>
        <v>1000</v>
      </c>
      <c r="AV166">
        <f>IF(ISNUMBER(VLOOKUP(A166,'M for Moray - Speyside oawut'!A:E,5,FALSE)), VLOOKUP(A166,'M for Moray - Speyside oawut'!A:E,5,FALSE), 1000)</f>
        <v>1000</v>
      </c>
      <c r="AW166">
        <f>IF(ISNUMBER(VLOOKUP(A166,'M for Moray - Elgin oawut'!A:E,5,FALSE)), VLOOKUP(A166,'M for Moray - Elgin oawut'!A:E,5,FALSE), 1000)</f>
        <v>1000</v>
      </c>
      <c r="AX166">
        <f>IF(ISNUMBER(VLOOKUP(A166,'Banffshire Partnership oawut'!A:E,5,FALSE)), VLOOKUP(A166,'Banffshire Partnership oawut'!A:E,5,FALSE), 1000)</f>
        <v>7</v>
      </c>
      <c r="AZ166">
        <f>IF(ISNUMBER(VLOOKUP(A166,'Huntly A2B service ot'!A:E,4,FALSE)), VLOOKUP(A166,'Huntly A2B service ot'!A:E,4,FALSE), 0)</f>
        <v>4.5</v>
      </c>
      <c r="BA166">
        <f>IF(ISNUMBER(VLOOKUP(A166,'M for Moray - Buckie ot'!A:E,4,FALSE)), VLOOKUP(A166,'M for Moray - Buckie ot'!A:E,4,FALSE), 0)</f>
        <v>4.5</v>
      </c>
      <c r="BB166">
        <f>IF(ISNUMBER(VLOOKUP(A166,'M for Moray - Forres ot'!A:E,4,FALSE)), VLOOKUP(A166,'M for Moray - Forres ot'!A:E,4,FALSE), 0)</f>
        <v>4.5</v>
      </c>
      <c r="BC166">
        <f>IF(ISNUMBER(VLOOKUP(A166,'M for Moray - Keith ot'!A:E,4,FALSE)), VLOOKUP(A166,'M for Moray - Keith ot'!A:E,4,FALSE), 0)</f>
        <v>4.5</v>
      </c>
      <c r="BD166">
        <f>IF(ISNUMBER(VLOOKUP(A166,'M for Moray - Speyside ot'!A:E,4,FALSE)), VLOOKUP(A166,'M for Moray - Speyside ot'!A:E,4,FALSE), 0)</f>
        <v>4.5</v>
      </c>
      <c r="BE166">
        <f>IF(ISNUMBER(VLOOKUP(A166,'M for Moray - Elgin ot'!A:E,4,FALSE)), VLOOKUP(A166,'M for Moray - Elgin ot'!A:E,4,FALSE), 0)</f>
        <v>4.5</v>
      </c>
      <c r="BF166">
        <f>IF(ISNUMBER(VLOOKUP(A166,'Banffshire Partnership ot'!A:E,4,FALSE)), VLOOKUP(A166,'Banffshire Partnership ot'!A:E,4,FALSE), 0)</f>
        <v>0</v>
      </c>
      <c r="BI166">
        <f>IF(ISNUMBER(VLOOKUP(A166,'Huntly A2B service oaout'!A:E,3,FALSE)), VLOOKUP(A166,'Huntly A2B service oaout'!A:E,3,FALSE), VLOOKUP(A166,'Huntly A2B service oaout'!A:E,2,FALSE))</f>
        <v>12.4</v>
      </c>
      <c r="BJ166">
        <f>IF(ISNUMBER(VLOOKUP(A166,'M for Moray - Buckie oaout'!A:E,3,FALSE)), VLOOKUP(A166,'M for Moray - Buckie oaout'!A:E,3,FALSE), VLOOKUP(A166,'M for Moray - Buckie oaout'!A:E,2,FALSE))</f>
        <v>10.1</v>
      </c>
      <c r="BK166">
        <f>IF(ISNUMBER(VLOOKUP(A166,'M for Moray - Forres oaout'!A:E,3,FALSE)), VLOOKUP(A166,'M for Moray - Forres oaout'!A:E,3,FALSE), VLOOKUP(A166,'M for Moray - Forres oaout'!A:E,2,FALSE))</f>
        <v>33.799999999999997</v>
      </c>
      <c r="BL166">
        <f>IF(ISNUMBER(VLOOKUP(A166,'M for Moray - Keith oaout'!A:E,3,FALSE)), VLOOKUP(A166,'M for Moray - Keith oaout'!A:E,3,FALSE), VLOOKUP(A166,'M for Moray - Keith oaout'!A:E,2,FALSE))</f>
        <v>9.6999999999999993</v>
      </c>
      <c r="BM166">
        <f>IF(ISNUMBER(VLOOKUP(A166,'M for Moray - Speyside oaout'!A:E,3,FALSE)), VLOOKUP(A166,'M for Moray - Speyside oaout'!A:E,3,FALSE), VLOOKUP(A166,'M for Moray - Speyside oaout'!A:E,2,FALSE))</f>
        <v>22.8</v>
      </c>
      <c r="BN166">
        <f>IF(ISNUMBER(VLOOKUP(A166,'M for Moray - Elgin oaout'!A:E,3,FALSE)), VLOOKUP(A166,'M for Moray - Elgin oaout'!A:E,3,FALSE), VLOOKUP(A166,'M for Moray - Elgin oaout'!A:E,2,FALSE))</f>
        <v>22.3</v>
      </c>
      <c r="BO166" t="str">
        <f>IF(ISNUMBER(VLOOKUP(A166,'Banffshire Partnership oaout'!A:E,3,FALSE)), VLOOKUP(A166,'Banffshire Partnership oaout'!A:E,3,FALSE), VLOOKUP(A166,'Banffshire Partnership oaout'!A:E,2,FALSE))</f>
        <v xml:space="preserve"> N/A</v>
      </c>
      <c r="BQ166" t="str">
        <f>IF(ISNUMBER(VLOOKUP(A166,'Huntly A2B service oawut'!A:E,3,FALSE)), VLOOKUP(A166,'Huntly A2B service oawut'!A:E,3,FALSE), VLOOKUP(A166,'Huntly A2B service oawut'!A:E,2,FALSE))</f>
        <v xml:space="preserve"> N/A</v>
      </c>
      <c r="BR166" t="str">
        <f>IF(ISNUMBER(VLOOKUP(A166,'M for Moray - Buckie oawut'!A:E,3,FALSE)), VLOOKUP(A166,'M for Moray - Buckie oawut'!A:E,3,FALSE), VLOOKUP(A166,'M for Moray - Buckie oawut'!A:E,2,FALSE))</f>
        <v xml:space="preserve"> N/A</v>
      </c>
      <c r="BS166" t="str">
        <f>IF(ISNUMBER(VLOOKUP(A166,'M for Moray - Forres oawut'!A:E,3,FALSE)), VLOOKUP(A166,'M for Moray - Forres oawut'!A:E,3,FALSE), VLOOKUP(A166,'M for Moray - Forres oawut'!A:E,2,FALSE))</f>
        <v xml:space="preserve"> N/A</v>
      </c>
      <c r="BT166" t="str">
        <f>IF(ISNUMBER(VLOOKUP(A166,'M for Moray - Keith oawut'!A:E,3,FALSE)), VLOOKUP(A166,'M for Moray - Keith oawut'!A:E,3,FALSE), VLOOKUP(A166,'M for Moray - Keith oawut'!A:E,2,FALSE))</f>
        <v xml:space="preserve"> N/A</v>
      </c>
      <c r="BU166" t="str">
        <f>IF(ISNUMBER(VLOOKUP(A166,'M for Moray - Speyside oawut'!A:E,3,FALSE)), VLOOKUP(A166,'M for Moray - Speyside oawut'!A:E,3,FALSE), VLOOKUP(A166,'M for Moray - Speyside oawut'!A:E,2,FALSE))</f>
        <v xml:space="preserve"> N/A</v>
      </c>
      <c r="BV166" t="str">
        <f>IF(ISNUMBER(VLOOKUP(A166,'M for Moray - Elgin oawut'!A:E,3,FALSE)), VLOOKUP(A166,'M for Moray - Elgin oawut'!A:E,3,FALSE), VLOOKUP(A166,'M for Moray - Elgin oawut'!A:E,2,FALSE))</f>
        <v xml:space="preserve"> N/A</v>
      </c>
      <c r="BW166">
        <f>IF(ISNUMBER(VLOOKUP(A166,'Banffshire Partnership oawut'!A:E,3,FALSE)), VLOOKUP(A166,'Banffshire Partnership oawut'!A:E,3,FALSE), VLOOKUP(A166,'Banffshire Partnership oawut'!A:E,2,FALSE))</f>
        <v>4.8</v>
      </c>
      <c r="BZ166">
        <f>IF(ISNUMBER(VLOOKUP(A166,'Huntly A2B service ot'!A:E,3,FALSE)), VLOOKUP(A166,'Huntly A2B service ot'!A:E,3,FALSE), VLOOKUP(A166,'Huntly A2B service ot'!A:E,2,FALSE))</f>
        <v>30</v>
      </c>
      <c r="CA166">
        <f>IF(ISNUMBER(VLOOKUP(A166,'M for Moray - Buckie ot'!A:E,3,FALSE)), VLOOKUP(A166,'M for Moray - Buckie ot'!A:E,3,FALSE), VLOOKUP(A166,'M for Moray - Buckie ot'!A:E,2,FALSE))</f>
        <v>30</v>
      </c>
      <c r="CB166">
        <f>IF(ISNUMBER(VLOOKUP(A166,'M for Moray - Forres ot'!A:E,3,FALSE)), VLOOKUP(A166,'M for Moray - Forres ot'!A:E,3,FALSE), VLOOKUP(A166,'M for Moray - Forres ot'!A:E,2,FALSE))</f>
        <v>30</v>
      </c>
      <c r="CC166">
        <f>IF(ISNUMBER(VLOOKUP(A166,'M for Moray - Keith ot'!A:E,3,FALSE)), VLOOKUP(A166,'M for Moray - Keith ot'!A:E,3,FALSE), VLOOKUP(A166,'M for Moray - Keith ot'!A:E,2,FALSE))</f>
        <v>30</v>
      </c>
      <c r="CD166">
        <f>IF(ISNUMBER(VLOOKUP(A166,'M for Moray - Speyside ot'!A:E,3,FALSE)), VLOOKUP(A166,'M for Moray - Speyside ot'!A:E,3,FALSE), VLOOKUP(A166,'M for Moray - Speyside ot'!A:E,2,FALSE))</f>
        <v>30</v>
      </c>
      <c r="CE166">
        <f>IF(ISNUMBER(VLOOKUP(A166,'M for Moray - Elgin ot'!A:E,3,FALSE)), VLOOKUP(A166,'M for Moray - Elgin ot'!A:E,3,FALSE), VLOOKUP(A166,'M for Moray - Elgin ot'!A:E,2,FALSE))</f>
        <v>30</v>
      </c>
      <c r="CF166">
        <f>IF(ISNUMBER(VLOOKUP(A166,'Banffshire Partnership ot'!A:E,3,FALSE)), VLOOKUP(A166,'Banffshire Partnership ot'!A:E,3,FALSE), VLOOKUP(A166,'Banffshire Partnership ot'!A:E,2,FALSE))</f>
        <v>0</v>
      </c>
    </row>
    <row r="167" spans="1:84">
      <c r="A167" t="s">
        <v>425</v>
      </c>
      <c r="B167" t="str">
        <f t="shared" si="110"/>
        <v>M for Moray - Elgin service</v>
      </c>
      <c r="C167">
        <f t="shared" si="111"/>
        <v>7.1</v>
      </c>
      <c r="D167">
        <f t="shared" si="112"/>
        <v>9</v>
      </c>
      <c r="E167">
        <f t="shared" si="113"/>
        <v>4.5</v>
      </c>
      <c r="F167">
        <f t="shared" si="114"/>
        <v>8.6999999999999993</v>
      </c>
      <c r="G167" s="18">
        <f t="shared" si="115"/>
        <v>0.5</v>
      </c>
      <c r="H167">
        <f t="shared" si="107"/>
        <v>17.399999999999999</v>
      </c>
      <c r="I167">
        <v>22.9</v>
      </c>
      <c r="J167">
        <f t="shared" si="91"/>
        <v>43.62</v>
      </c>
      <c r="K167">
        <f t="shared" si="108"/>
        <v>20.6</v>
      </c>
      <c r="L167">
        <f t="shared" si="93"/>
        <v>1</v>
      </c>
      <c r="M167">
        <f t="shared" si="94"/>
        <v>1</v>
      </c>
      <c r="N167">
        <f t="shared" si="109"/>
        <v>23.019999999999996</v>
      </c>
      <c r="O167">
        <f t="shared" si="96"/>
        <v>23.019999999999996</v>
      </c>
      <c r="P167">
        <f t="shared" si="97"/>
        <v>13.5</v>
      </c>
      <c r="Q167">
        <f t="shared" si="98"/>
        <v>13.5</v>
      </c>
      <c r="S167">
        <f t="shared" si="99"/>
        <v>26.5</v>
      </c>
      <c r="T167">
        <f t="shared" si="100"/>
        <v>25.6</v>
      </c>
      <c r="U167">
        <f t="shared" si="101"/>
        <v>36.6</v>
      </c>
      <c r="V167">
        <f t="shared" si="102"/>
        <v>21.6</v>
      </c>
      <c r="W167">
        <f t="shared" si="103"/>
        <v>27.6</v>
      </c>
      <c r="X167">
        <f t="shared" si="104"/>
        <v>20.6</v>
      </c>
      <c r="Y167">
        <f t="shared" si="105"/>
        <v>43.5</v>
      </c>
      <c r="AA167">
        <v>0</v>
      </c>
      <c r="AB167">
        <f t="shared" si="116"/>
        <v>7.1</v>
      </c>
      <c r="AC167">
        <f t="shared" si="117"/>
        <v>7.1</v>
      </c>
      <c r="AD167">
        <f t="shared" si="118"/>
        <v>7.1</v>
      </c>
      <c r="AE167">
        <f t="shared" si="119"/>
        <v>7.1</v>
      </c>
      <c r="AF167">
        <f t="shared" si="120"/>
        <v>7.1</v>
      </c>
      <c r="AG167">
        <f t="shared" si="121"/>
        <v>5.5</v>
      </c>
      <c r="AJ167">
        <f>IF(ISNUMBER(VLOOKUP(A167,'Huntly A2B service oaout'!A:E,5,FALSE)), VLOOKUP(A167,'Huntly A2B service oaout'!A:E,5,FALSE), VLOOKUP(A167,'Huntly A2B service oaout'!A:E,2,FALSE))</f>
        <v>22</v>
      </c>
      <c r="AK167">
        <f>IF(ISNUMBER(VLOOKUP(A167,'M for Moray - Buckie oaout'!A:E,5,FALSE)), VLOOKUP(A167,'M for Moray - Buckie oaout'!A:E,5,FALSE), VLOOKUP(A167,'M for Moray - Buckie oaout'!A:E,2,FALSE))</f>
        <v>14</v>
      </c>
      <c r="AL167">
        <f>IF(ISNUMBER(VLOOKUP(A167,'M for Moray - Forres oaout'!A:E,5,FALSE)), VLOOKUP(A167,'M for Moray - Forres oaout'!A:E,5,FALSE), VLOOKUP(A167,'M for Moray - Forres oaout'!A:E,2,FALSE))</f>
        <v>25</v>
      </c>
      <c r="AM167">
        <f>IF(ISNUMBER(VLOOKUP(A167,'M for Moray - Keith oaout'!A:E,5,FALSE)), VLOOKUP(A167,'M for Moray - Keith oaout'!A:E,5,FALSE), VLOOKUP(A167,'M for Moray - Keith oaout'!A:E,2,FALSE))</f>
        <v>10</v>
      </c>
      <c r="AN167">
        <f>IF(ISNUMBER(VLOOKUP(A167,'M for Moray - Speyside oaout'!A:E,5,FALSE)), VLOOKUP(A167,'M for Moray - Speyside oaout'!A:E,5,FALSE), VLOOKUP(A167,'M for Moray - Speyside oaout'!A:E,2,FALSE))</f>
        <v>16</v>
      </c>
      <c r="AO167">
        <f>IF(ISNUMBER(VLOOKUP(A167,'M for Moray - Elgin oaout'!A:E,5,FALSE)), VLOOKUP(A167,'M for Moray - Elgin oaout'!A:E,5,FALSE), VLOOKUP(A167,'M for Moray - Elgin oaout'!A:E,2,FALSE))</f>
        <v>9</v>
      </c>
      <c r="AP167" t="str">
        <f>IF(ISNUMBER(VLOOKUP(A167,'Banffshire Partnership oaout'!A:E,5,FALSE)), VLOOKUP(A167,'Banffshire Partnership oaout'!A:E,5,FALSE), VLOOKUP(A167,'Banffshire Partnership oaout'!A:E,2,FALSE))</f>
        <v xml:space="preserve"> N/A</v>
      </c>
      <c r="AR167">
        <f>IF(ISNUMBER(VLOOKUP(A167,'Huntly A2B service oawut'!A:E,5,FALSE)), VLOOKUP(A167,'Huntly A2B service oawut'!A:E,5,FALSE), 1000)</f>
        <v>1000</v>
      </c>
      <c r="AS167">
        <f>IF(ISNUMBER(VLOOKUP(A167,'M for Moray - Buckie oawut'!A:E,5,FALSE)), VLOOKUP(A167,'M for Moray - Buckie oawut'!A:E,5,FALSE), 1000)</f>
        <v>1000</v>
      </c>
      <c r="AT167">
        <f>IF(ISNUMBER(VLOOKUP(A167,'M for Moray - Forres oawut'!A:E,5,FALSE)), VLOOKUP(A167,'M for Moray - Forres oawut'!A:E,5,FALSE), 1000)</f>
        <v>1000</v>
      </c>
      <c r="AU167">
        <f>IF(ISNUMBER(VLOOKUP(A167,'M for Moray - Keith oawut'!A:E,5,FALSE)), VLOOKUP(A167,'M for Moray - Keith oawut'!A:E,5,FALSE), 1000)</f>
        <v>1000</v>
      </c>
      <c r="AV167">
        <f>IF(ISNUMBER(VLOOKUP(A167,'M for Moray - Speyside oawut'!A:E,5,FALSE)), VLOOKUP(A167,'M for Moray - Speyside oawut'!A:E,5,FALSE), 1000)</f>
        <v>1000</v>
      </c>
      <c r="AW167">
        <f>IF(ISNUMBER(VLOOKUP(A167,'M for Moray - Elgin oawut'!A:E,5,FALSE)), VLOOKUP(A167,'M for Moray - Elgin oawut'!A:E,5,FALSE), 1000)</f>
        <v>1000</v>
      </c>
      <c r="AX167">
        <f>IF(ISNUMBER(VLOOKUP(A167,'Banffshire Partnership oawut'!A:E,5,FALSE)), VLOOKUP(A167,'Banffshire Partnership oawut'!A:E,5,FALSE), 1000)</f>
        <v>38</v>
      </c>
      <c r="AZ167">
        <f>IF(ISNUMBER(VLOOKUP(A167,'Huntly A2B service ot'!A:E,4,FALSE)), VLOOKUP(A167,'Huntly A2B service ot'!A:E,4,FALSE), 0)</f>
        <v>4.5</v>
      </c>
      <c r="BA167">
        <f>IF(ISNUMBER(VLOOKUP(A167,'M for Moray - Buckie ot'!A:E,4,FALSE)), VLOOKUP(A167,'M for Moray - Buckie ot'!A:E,4,FALSE), 0)</f>
        <v>4.5</v>
      </c>
      <c r="BB167">
        <f>IF(ISNUMBER(VLOOKUP(A167,'M for Moray - Forres ot'!A:E,4,FALSE)), VLOOKUP(A167,'M for Moray - Forres ot'!A:E,4,FALSE), 0)</f>
        <v>4.5</v>
      </c>
      <c r="BC167">
        <f>IF(ISNUMBER(VLOOKUP(A167,'M for Moray - Keith ot'!A:E,4,FALSE)), VLOOKUP(A167,'M for Moray - Keith ot'!A:E,4,FALSE), 0)</f>
        <v>4.5</v>
      </c>
      <c r="BD167">
        <f>IF(ISNUMBER(VLOOKUP(A167,'M for Moray - Speyside ot'!A:E,4,FALSE)), VLOOKUP(A167,'M for Moray - Speyside ot'!A:E,4,FALSE), 0)</f>
        <v>4.5</v>
      </c>
      <c r="BE167">
        <f>IF(ISNUMBER(VLOOKUP(A167,'M for Moray - Elgin ot'!A:E,4,FALSE)), VLOOKUP(A167,'M for Moray - Elgin ot'!A:E,4,FALSE), 0)</f>
        <v>4.5</v>
      </c>
      <c r="BF167">
        <f>IF(ISNUMBER(VLOOKUP(A167,'Banffshire Partnership ot'!A:E,4,FALSE)), VLOOKUP(A167,'Banffshire Partnership ot'!A:E,4,FALSE), 0)</f>
        <v>0</v>
      </c>
      <c r="BI167">
        <f>IF(ISNUMBER(VLOOKUP(A167,'Huntly A2B service oaout'!A:E,3,FALSE)), VLOOKUP(A167,'Huntly A2B service oaout'!A:E,3,FALSE), VLOOKUP(A167,'Huntly A2B service oaout'!A:E,2,FALSE))</f>
        <v>15.5</v>
      </c>
      <c r="BJ167">
        <f>IF(ISNUMBER(VLOOKUP(A167,'M for Moray - Buckie oaout'!A:E,3,FALSE)), VLOOKUP(A167,'M for Moray - Buckie oaout'!A:E,3,FALSE), VLOOKUP(A167,'M for Moray - Buckie oaout'!A:E,2,FALSE))</f>
        <v>8.9</v>
      </c>
      <c r="BK167">
        <f>IF(ISNUMBER(VLOOKUP(A167,'M for Moray - Forres oaout'!A:E,3,FALSE)), VLOOKUP(A167,'M for Moray - Forres oaout'!A:E,3,FALSE), VLOOKUP(A167,'M for Moray - Forres oaout'!A:E,2,FALSE))</f>
        <v>19.5</v>
      </c>
      <c r="BL167">
        <f>IF(ISNUMBER(VLOOKUP(A167,'M for Moray - Keith oaout'!A:E,3,FALSE)), VLOOKUP(A167,'M for Moray - Keith oaout'!A:E,3,FALSE), VLOOKUP(A167,'M for Moray - Keith oaout'!A:E,2,FALSE))</f>
        <v>9.1</v>
      </c>
      <c r="BM167">
        <f>IF(ISNUMBER(VLOOKUP(A167,'M for Moray - Speyside oaout'!A:E,3,FALSE)), VLOOKUP(A167,'M for Moray - Speyside oaout'!A:E,3,FALSE), VLOOKUP(A167,'M for Moray - Speyside oaout'!A:E,2,FALSE))</f>
        <v>8</v>
      </c>
      <c r="BN167">
        <f>IF(ISNUMBER(VLOOKUP(A167,'M for Moray - Elgin oaout'!A:E,3,FALSE)), VLOOKUP(A167,'M for Moray - Elgin oaout'!A:E,3,FALSE), VLOOKUP(A167,'M for Moray - Elgin oaout'!A:E,2,FALSE))</f>
        <v>8.6999999999999993</v>
      </c>
      <c r="BO167" t="str">
        <f>IF(ISNUMBER(VLOOKUP(A167,'Banffshire Partnership oaout'!A:E,3,FALSE)), VLOOKUP(A167,'Banffshire Partnership oaout'!A:E,3,FALSE), VLOOKUP(A167,'Banffshire Partnership oaout'!A:E,2,FALSE))</f>
        <v xml:space="preserve"> N/A</v>
      </c>
      <c r="BQ167" t="str">
        <f>IF(ISNUMBER(VLOOKUP(A167,'Huntly A2B service oawut'!A:E,3,FALSE)), VLOOKUP(A167,'Huntly A2B service oawut'!A:E,3,FALSE), VLOOKUP(A167,'Huntly A2B service oawut'!A:E,2,FALSE))</f>
        <v xml:space="preserve"> N/A</v>
      </c>
      <c r="BR167" t="str">
        <f>IF(ISNUMBER(VLOOKUP(A167,'M for Moray - Buckie oawut'!A:E,3,FALSE)), VLOOKUP(A167,'M for Moray - Buckie oawut'!A:E,3,FALSE), VLOOKUP(A167,'M for Moray - Buckie oawut'!A:E,2,FALSE))</f>
        <v xml:space="preserve"> N/A</v>
      </c>
      <c r="BS167" t="str">
        <f>IF(ISNUMBER(VLOOKUP(A167,'M for Moray - Forres oawut'!A:E,3,FALSE)), VLOOKUP(A167,'M for Moray - Forres oawut'!A:E,3,FALSE), VLOOKUP(A167,'M for Moray - Forres oawut'!A:E,2,FALSE))</f>
        <v xml:space="preserve"> N/A</v>
      </c>
      <c r="BT167" t="str">
        <f>IF(ISNUMBER(VLOOKUP(A167,'M for Moray - Keith oawut'!A:E,3,FALSE)), VLOOKUP(A167,'M for Moray - Keith oawut'!A:E,3,FALSE), VLOOKUP(A167,'M for Moray - Keith oawut'!A:E,2,FALSE))</f>
        <v xml:space="preserve"> N/A</v>
      </c>
      <c r="BU167" t="str">
        <f>IF(ISNUMBER(VLOOKUP(A167,'M for Moray - Speyside oawut'!A:E,3,FALSE)), VLOOKUP(A167,'M for Moray - Speyside oawut'!A:E,3,FALSE), VLOOKUP(A167,'M for Moray - Speyside oawut'!A:E,2,FALSE))</f>
        <v xml:space="preserve"> N/A</v>
      </c>
      <c r="BV167" t="str">
        <f>IF(ISNUMBER(VLOOKUP(A167,'M for Moray - Elgin oawut'!A:E,3,FALSE)), VLOOKUP(A167,'M for Moray - Elgin oawut'!A:E,3,FALSE), VLOOKUP(A167,'M for Moray - Elgin oawut'!A:E,2,FALSE))</f>
        <v xml:space="preserve"> N/A</v>
      </c>
      <c r="BW167">
        <f>IF(ISNUMBER(VLOOKUP(A167,'Banffshire Partnership oawut'!A:E,3,FALSE)), VLOOKUP(A167,'Banffshire Partnership oawut'!A:E,3,FALSE), VLOOKUP(A167,'Banffshire Partnership oawut'!A:E,2,FALSE))</f>
        <v>20.5</v>
      </c>
      <c r="BZ167">
        <f>IF(ISNUMBER(VLOOKUP(A167,'Huntly A2B service ot'!A:E,3,FALSE)), VLOOKUP(A167,'Huntly A2B service ot'!A:E,3,FALSE), VLOOKUP(A167,'Huntly A2B service ot'!A:E,2,FALSE))</f>
        <v>30</v>
      </c>
      <c r="CA167">
        <f>IF(ISNUMBER(VLOOKUP(A167,'M for Moray - Buckie ot'!A:E,3,FALSE)), VLOOKUP(A167,'M for Moray - Buckie ot'!A:E,3,FALSE), VLOOKUP(A167,'M for Moray - Buckie ot'!A:E,2,FALSE))</f>
        <v>30</v>
      </c>
      <c r="CB167">
        <f>IF(ISNUMBER(VLOOKUP(A167,'M for Moray - Forres ot'!A:E,3,FALSE)), VLOOKUP(A167,'M for Moray - Forres ot'!A:E,3,FALSE), VLOOKUP(A167,'M for Moray - Forres ot'!A:E,2,FALSE))</f>
        <v>30</v>
      </c>
      <c r="CC167">
        <f>IF(ISNUMBER(VLOOKUP(A167,'M for Moray - Keith ot'!A:E,3,FALSE)), VLOOKUP(A167,'M for Moray - Keith ot'!A:E,3,FALSE), VLOOKUP(A167,'M for Moray - Keith ot'!A:E,2,FALSE))</f>
        <v>30</v>
      </c>
      <c r="CD167">
        <f>IF(ISNUMBER(VLOOKUP(A167,'M for Moray - Speyside ot'!A:E,3,FALSE)), VLOOKUP(A167,'M for Moray - Speyside ot'!A:E,3,FALSE), VLOOKUP(A167,'M for Moray - Speyside ot'!A:E,2,FALSE))</f>
        <v>30</v>
      </c>
      <c r="CE167">
        <f>IF(ISNUMBER(VLOOKUP(A167,'M for Moray - Elgin ot'!A:E,3,FALSE)), VLOOKUP(A167,'M for Moray - Elgin ot'!A:E,3,FALSE), VLOOKUP(A167,'M for Moray - Elgin ot'!A:E,2,FALSE))</f>
        <v>30</v>
      </c>
      <c r="CF167">
        <f>IF(ISNUMBER(VLOOKUP(A167,'Banffshire Partnership ot'!A:E,3,FALSE)), VLOOKUP(A167,'Banffshire Partnership ot'!A:E,3,FALSE), VLOOKUP(A167,'Banffshire Partnership ot'!A:E,2,FALSE))</f>
        <v>0</v>
      </c>
    </row>
    <row r="168" spans="1:84">
      <c r="A168" t="s">
        <v>426</v>
      </c>
      <c r="B168" t="str">
        <f t="shared" si="110"/>
        <v>Banffshire Partnership</v>
      </c>
      <c r="C168">
        <f t="shared" si="111"/>
        <v>5.5</v>
      </c>
      <c r="D168">
        <f t="shared" si="112"/>
        <v>38</v>
      </c>
      <c r="E168">
        <f t="shared" si="113"/>
        <v>0</v>
      </c>
      <c r="F168">
        <f t="shared" si="114"/>
        <v>20.5</v>
      </c>
      <c r="G168" s="18">
        <f t="shared" si="115"/>
        <v>0</v>
      </c>
      <c r="H168">
        <f t="shared" si="107"/>
        <v>0</v>
      </c>
      <c r="I168">
        <v>22.9</v>
      </c>
      <c r="J168">
        <f t="shared" si="91"/>
        <v>43.62</v>
      </c>
      <c r="K168">
        <f t="shared" si="108"/>
        <v>43.5</v>
      </c>
      <c r="L168">
        <f t="shared" si="93"/>
        <v>1</v>
      </c>
      <c r="M168">
        <f t="shared" si="94"/>
        <v>1</v>
      </c>
      <c r="N168">
        <f t="shared" si="109"/>
        <v>0.11999999999999744</v>
      </c>
      <c r="O168">
        <f t="shared" si="96"/>
        <v>0.11999999999999744</v>
      </c>
      <c r="P168">
        <f t="shared" si="97"/>
        <v>38</v>
      </c>
      <c r="Q168">
        <f t="shared" si="98"/>
        <v>38</v>
      </c>
      <c r="S168">
        <f t="shared" si="99"/>
        <v>1000</v>
      </c>
      <c r="T168">
        <f t="shared" si="100"/>
        <v>1007.1</v>
      </c>
      <c r="U168">
        <f t="shared" si="101"/>
        <v>1007.1</v>
      </c>
      <c r="V168">
        <f t="shared" si="102"/>
        <v>1007.1</v>
      </c>
      <c r="W168">
        <f t="shared" si="103"/>
        <v>1007.1</v>
      </c>
      <c r="X168">
        <f t="shared" si="104"/>
        <v>1007.1</v>
      </c>
      <c r="Y168">
        <f t="shared" si="105"/>
        <v>43.5</v>
      </c>
      <c r="AA168">
        <v>0</v>
      </c>
      <c r="AB168">
        <f t="shared" si="116"/>
        <v>7.1</v>
      </c>
      <c r="AC168">
        <f t="shared" si="117"/>
        <v>7.1</v>
      </c>
      <c r="AD168">
        <f t="shared" si="118"/>
        <v>7.1</v>
      </c>
      <c r="AE168">
        <f t="shared" si="119"/>
        <v>7.1</v>
      </c>
      <c r="AF168">
        <f t="shared" si="120"/>
        <v>7.1</v>
      </c>
      <c r="AG168">
        <f t="shared" si="121"/>
        <v>5.5</v>
      </c>
      <c r="AJ168" t="str">
        <f>IF(ISNUMBER(VLOOKUP(A168,'Huntly A2B service oaout'!A:E,5,FALSE)), VLOOKUP(A168,'Huntly A2B service oaout'!A:E,5,FALSE), VLOOKUP(A168,'Huntly A2B service oaout'!A:E,2,FALSE))</f>
        <v xml:space="preserve"> N/A</v>
      </c>
      <c r="AK168" t="str">
        <f>IF(ISNUMBER(VLOOKUP(A168,'M for Moray - Buckie oaout'!A:E,5,FALSE)), VLOOKUP(A168,'M for Moray - Buckie oaout'!A:E,5,FALSE), VLOOKUP(A168,'M for Moray - Buckie oaout'!A:E,2,FALSE))</f>
        <v xml:space="preserve"> N/A</v>
      </c>
      <c r="AL168" t="str">
        <f>IF(ISNUMBER(VLOOKUP(A168,'M for Moray - Forres oaout'!A:E,5,FALSE)), VLOOKUP(A168,'M for Moray - Forres oaout'!A:E,5,FALSE), VLOOKUP(A168,'M for Moray - Forres oaout'!A:E,2,FALSE))</f>
        <v xml:space="preserve"> N/A</v>
      </c>
      <c r="AM168" t="str">
        <f>IF(ISNUMBER(VLOOKUP(A168,'M for Moray - Keith oaout'!A:E,5,FALSE)), VLOOKUP(A168,'M for Moray - Keith oaout'!A:E,5,FALSE), VLOOKUP(A168,'M for Moray - Keith oaout'!A:E,2,FALSE))</f>
        <v xml:space="preserve"> N/A</v>
      </c>
      <c r="AN168" t="str">
        <f>IF(ISNUMBER(VLOOKUP(A168,'M for Moray - Speyside oaout'!A:E,5,FALSE)), VLOOKUP(A168,'M for Moray - Speyside oaout'!A:E,5,FALSE), VLOOKUP(A168,'M for Moray - Speyside oaout'!A:E,2,FALSE))</f>
        <v xml:space="preserve"> N/A</v>
      </c>
      <c r="AO168" t="str">
        <f>IF(ISNUMBER(VLOOKUP(A168,'M for Moray - Elgin oaout'!A:E,5,FALSE)), VLOOKUP(A168,'M for Moray - Elgin oaout'!A:E,5,FALSE), VLOOKUP(A168,'M for Moray - Elgin oaout'!A:E,2,FALSE))</f>
        <v xml:space="preserve"> N/A</v>
      </c>
      <c r="AP168" t="str">
        <f>IF(ISNUMBER(VLOOKUP(A168,'Banffshire Partnership oaout'!A:E,5,FALSE)), VLOOKUP(A168,'Banffshire Partnership oaout'!A:E,5,FALSE), VLOOKUP(A168,'Banffshire Partnership oaout'!A:E,2,FALSE))</f>
        <v xml:space="preserve"> N/A</v>
      </c>
      <c r="AR168">
        <f>IF(ISNUMBER(VLOOKUP(A168,'Huntly A2B service oawut'!A:E,5,FALSE)), VLOOKUP(A168,'Huntly A2B service oawut'!A:E,5,FALSE), 1000)</f>
        <v>1000</v>
      </c>
      <c r="AS168">
        <f>IF(ISNUMBER(VLOOKUP(A168,'M for Moray - Buckie oawut'!A:E,5,FALSE)), VLOOKUP(A168,'M for Moray - Buckie oawut'!A:E,5,FALSE), 1000)</f>
        <v>1000</v>
      </c>
      <c r="AT168">
        <f>IF(ISNUMBER(VLOOKUP(A168,'M for Moray - Forres oawut'!A:E,5,FALSE)), VLOOKUP(A168,'M for Moray - Forres oawut'!A:E,5,FALSE), 1000)</f>
        <v>1000</v>
      </c>
      <c r="AU168">
        <f>IF(ISNUMBER(VLOOKUP(A168,'M for Moray - Keith oawut'!A:E,5,FALSE)), VLOOKUP(A168,'M for Moray - Keith oawut'!A:E,5,FALSE), 1000)</f>
        <v>1000</v>
      </c>
      <c r="AV168">
        <f>IF(ISNUMBER(VLOOKUP(A168,'M for Moray - Speyside oawut'!A:E,5,FALSE)), VLOOKUP(A168,'M for Moray - Speyside oawut'!A:E,5,FALSE), 1000)</f>
        <v>1000</v>
      </c>
      <c r="AW168">
        <f>IF(ISNUMBER(VLOOKUP(A168,'M for Moray - Elgin oawut'!A:E,5,FALSE)), VLOOKUP(A168,'M for Moray - Elgin oawut'!A:E,5,FALSE), 1000)</f>
        <v>1000</v>
      </c>
      <c r="AX168">
        <f>IF(ISNUMBER(VLOOKUP(A168,'Banffshire Partnership oawut'!A:E,5,FALSE)), VLOOKUP(A168,'Banffshire Partnership oawut'!A:E,5,FALSE), 1000)</f>
        <v>38</v>
      </c>
      <c r="AZ168">
        <f>IF(ISNUMBER(VLOOKUP(A168,'Huntly A2B service ot'!A:E,4,FALSE)), VLOOKUP(A168,'Huntly A2B service ot'!A:E,4,FALSE), 0)</f>
        <v>0</v>
      </c>
      <c r="BA168">
        <f>IF(ISNUMBER(VLOOKUP(A168,'M for Moray - Buckie ot'!A:E,4,FALSE)), VLOOKUP(A168,'M for Moray - Buckie ot'!A:E,4,FALSE), 0)</f>
        <v>0</v>
      </c>
      <c r="BB168">
        <f>IF(ISNUMBER(VLOOKUP(A168,'M for Moray - Forres ot'!A:E,4,FALSE)), VLOOKUP(A168,'M for Moray - Forres ot'!A:E,4,FALSE), 0)</f>
        <v>0</v>
      </c>
      <c r="BC168">
        <f>IF(ISNUMBER(VLOOKUP(A168,'M for Moray - Keith ot'!A:E,4,FALSE)), VLOOKUP(A168,'M for Moray - Keith ot'!A:E,4,FALSE), 0)</f>
        <v>0</v>
      </c>
      <c r="BD168">
        <f>IF(ISNUMBER(VLOOKUP(A168,'M for Moray - Speyside ot'!A:E,4,FALSE)), VLOOKUP(A168,'M for Moray - Speyside ot'!A:E,4,FALSE), 0)</f>
        <v>0</v>
      </c>
      <c r="BE168">
        <f>IF(ISNUMBER(VLOOKUP(A168,'M for Moray - Elgin ot'!A:E,4,FALSE)), VLOOKUP(A168,'M for Moray - Elgin ot'!A:E,4,FALSE), 0)</f>
        <v>0</v>
      </c>
      <c r="BF168">
        <f>IF(ISNUMBER(VLOOKUP(A168,'Banffshire Partnership ot'!A:E,4,FALSE)), VLOOKUP(A168,'Banffshire Partnership ot'!A:E,4,FALSE), 0)</f>
        <v>0</v>
      </c>
      <c r="BI168" t="str">
        <f>IF(ISNUMBER(VLOOKUP(A168,'Huntly A2B service oaout'!A:E,3,FALSE)), VLOOKUP(A168,'Huntly A2B service oaout'!A:E,3,FALSE), VLOOKUP(A168,'Huntly A2B service oaout'!A:E,2,FALSE))</f>
        <v xml:space="preserve"> N/A</v>
      </c>
      <c r="BJ168" t="str">
        <f>IF(ISNUMBER(VLOOKUP(A168,'M for Moray - Buckie oaout'!A:E,3,FALSE)), VLOOKUP(A168,'M for Moray - Buckie oaout'!A:E,3,FALSE), VLOOKUP(A168,'M for Moray - Buckie oaout'!A:E,2,FALSE))</f>
        <v xml:space="preserve"> N/A</v>
      </c>
      <c r="BK168" t="str">
        <f>IF(ISNUMBER(VLOOKUP(A168,'M for Moray - Forres oaout'!A:E,3,FALSE)), VLOOKUP(A168,'M for Moray - Forres oaout'!A:E,3,FALSE), VLOOKUP(A168,'M for Moray - Forres oaout'!A:E,2,FALSE))</f>
        <v xml:space="preserve"> N/A</v>
      </c>
      <c r="BL168" t="str">
        <f>IF(ISNUMBER(VLOOKUP(A168,'M for Moray - Keith oaout'!A:E,3,FALSE)), VLOOKUP(A168,'M for Moray - Keith oaout'!A:E,3,FALSE), VLOOKUP(A168,'M for Moray - Keith oaout'!A:E,2,FALSE))</f>
        <v xml:space="preserve"> N/A</v>
      </c>
      <c r="BM168" t="str">
        <f>IF(ISNUMBER(VLOOKUP(A168,'M for Moray - Speyside oaout'!A:E,3,FALSE)), VLOOKUP(A168,'M for Moray - Speyside oaout'!A:E,3,FALSE), VLOOKUP(A168,'M for Moray - Speyside oaout'!A:E,2,FALSE))</f>
        <v xml:space="preserve"> N/A</v>
      </c>
      <c r="BN168" t="str">
        <f>IF(ISNUMBER(VLOOKUP(A168,'M for Moray - Elgin oaout'!A:E,3,FALSE)), VLOOKUP(A168,'M for Moray - Elgin oaout'!A:E,3,FALSE), VLOOKUP(A168,'M for Moray - Elgin oaout'!A:E,2,FALSE))</f>
        <v xml:space="preserve"> N/A</v>
      </c>
      <c r="BO168" t="str">
        <f>IF(ISNUMBER(VLOOKUP(A168,'Banffshire Partnership oaout'!A:E,3,FALSE)), VLOOKUP(A168,'Banffshire Partnership oaout'!A:E,3,FALSE), VLOOKUP(A168,'Banffshire Partnership oaout'!A:E,2,FALSE))</f>
        <v xml:space="preserve"> N/A</v>
      </c>
      <c r="BQ168" t="str">
        <f>IF(ISNUMBER(VLOOKUP(A168,'Huntly A2B service oawut'!A:E,3,FALSE)), VLOOKUP(A168,'Huntly A2B service oawut'!A:E,3,FALSE), VLOOKUP(A168,'Huntly A2B service oawut'!A:E,2,FALSE))</f>
        <v xml:space="preserve"> N/A</v>
      </c>
      <c r="BR168" t="str">
        <f>IF(ISNUMBER(VLOOKUP(A168,'M for Moray - Buckie oawut'!A:E,3,FALSE)), VLOOKUP(A168,'M for Moray - Buckie oawut'!A:E,3,FALSE), VLOOKUP(A168,'M for Moray - Buckie oawut'!A:E,2,FALSE))</f>
        <v xml:space="preserve"> N/A</v>
      </c>
      <c r="BS168" t="str">
        <f>IF(ISNUMBER(VLOOKUP(A168,'M for Moray - Forres oawut'!A:E,3,FALSE)), VLOOKUP(A168,'M for Moray - Forres oawut'!A:E,3,FALSE), VLOOKUP(A168,'M for Moray - Forres oawut'!A:E,2,FALSE))</f>
        <v xml:space="preserve"> N/A</v>
      </c>
      <c r="BT168" t="str">
        <f>IF(ISNUMBER(VLOOKUP(A168,'M for Moray - Keith oawut'!A:E,3,FALSE)), VLOOKUP(A168,'M for Moray - Keith oawut'!A:E,3,FALSE), VLOOKUP(A168,'M for Moray - Keith oawut'!A:E,2,FALSE))</f>
        <v xml:space="preserve"> N/A</v>
      </c>
      <c r="BU168" t="str">
        <f>IF(ISNUMBER(VLOOKUP(A168,'M for Moray - Speyside oawut'!A:E,3,FALSE)), VLOOKUP(A168,'M for Moray - Speyside oawut'!A:E,3,FALSE), VLOOKUP(A168,'M for Moray - Speyside oawut'!A:E,2,FALSE))</f>
        <v xml:space="preserve"> N/A</v>
      </c>
      <c r="BV168" t="str">
        <f>IF(ISNUMBER(VLOOKUP(A168,'M for Moray - Elgin oawut'!A:E,3,FALSE)), VLOOKUP(A168,'M for Moray - Elgin oawut'!A:E,3,FALSE), VLOOKUP(A168,'M for Moray - Elgin oawut'!A:E,2,FALSE))</f>
        <v xml:space="preserve"> N/A</v>
      </c>
      <c r="BW168">
        <f>IF(ISNUMBER(VLOOKUP(A168,'Banffshire Partnership oawut'!A:E,3,FALSE)), VLOOKUP(A168,'Banffshire Partnership oawut'!A:E,3,FALSE), VLOOKUP(A168,'Banffshire Partnership oawut'!A:E,2,FALSE))</f>
        <v>20.5</v>
      </c>
      <c r="BZ168">
        <f>IF(ISNUMBER(VLOOKUP(A168,'Huntly A2B service ot'!A:E,3,FALSE)), VLOOKUP(A168,'Huntly A2B service ot'!A:E,3,FALSE), VLOOKUP(A168,'Huntly A2B service ot'!A:E,2,FALSE))</f>
        <v>0</v>
      </c>
      <c r="CA168">
        <f>IF(ISNUMBER(VLOOKUP(A168,'M for Moray - Buckie ot'!A:E,3,FALSE)), VLOOKUP(A168,'M for Moray - Buckie ot'!A:E,3,FALSE), VLOOKUP(A168,'M for Moray - Buckie ot'!A:E,2,FALSE))</f>
        <v>0</v>
      </c>
      <c r="CB168">
        <f>IF(ISNUMBER(VLOOKUP(A168,'M for Moray - Forres ot'!A:E,3,FALSE)), VLOOKUP(A168,'M for Moray - Forres ot'!A:E,3,FALSE), VLOOKUP(A168,'M for Moray - Forres ot'!A:E,2,FALSE))</f>
        <v>0</v>
      </c>
      <c r="CC168">
        <f>IF(ISNUMBER(VLOOKUP(A168,'M for Moray - Keith ot'!A:E,3,FALSE)), VLOOKUP(A168,'M for Moray - Keith ot'!A:E,3,FALSE), VLOOKUP(A168,'M for Moray - Keith ot'!A:E,2,FALSE))</f>
        <v>0</v>
      </c>
      <c r="CD168">
        <f>IF(ISNUMBER(VLOOKUP(A168,'M for Moray - Speyside ot'!A:E,3,FALSE)), VLOOKUP(A168,'M for Moray - Speyside ot'!A:E,3,FALSE), VLOOKUP(A168,'M for Moray - Speyside ot'!A:E,2,FALSE))</f>
        <v>0</v>
      </c>
      <c r="CE168">
        <f>IF(ISNUMBER(VLOOKUP(A168,'M for Moray - Elgin ot'!A:E,3,FALSE)), VLOOKUP(A168,'M for Moray - Elgin ot'!A:E,3,FALSE), VLOOKUP(A168,'M for Moray - Elgin ot'!A:E,2,FALSE))</f>
        <v>0</v>
      </c>
      <c r="CF168">
        <f>IF(ISNUMBER(VLOOKUP(A168,'Banffshire Partnership ot'!A:E,3,FALSE)), VLOOKUP(A168,'Banffshire Partnership ot'!A:E,3,FALSE), VLOOKUP(A168,'Banffshire Partnership ot'!A:E,2,FALSE))</f>
        <v>0</v>
      </c>
    </row>
    <row r="169" spans="1:84">
      <c r="A169" t="s">
        <v>427</v>
      </c>
      <c r="B169" t="str">
        <f t="shared" si="110"/>
        <v>M for Moray - Elgin service</v>
      </c>
      <c r="C169">
        <f t="shared" si="111"/>
        <v>7.1</v>
      </c>
      <c r="D169">
        <f t="shared" si="112"/>
        <v>7</v>
      </c>
      <c r="E169">
        <f t="shared" si="113"/>
        <v>4.5</v>
      </c>
      <c r="F169">
        <f t="shared" si="114"/>
        <v>6.5</v>
      </c>
      <c r="G169" s="18">
        <f t="shared" si="115"/>
        <v>0.5</v>
      </c>
      <c r="H169">
        <f t="shared" si="107"/>
        <v>13</v>
      </c>
      <c r="I169">
        <v>17.600000000000001</v>
      </c>
      <c r="J169">
        <f t="shared" si="91"/>
        <v>34.080000000000005</v>
      </c>
      <c r="K169">
        <f t="shared" si="108"/>
        <v>18.600000000000001</v>
      </c>
      <c r="L169">
        <f t="shared" si="93"/>
        <v>1</v>
      </c>
      <c r="M169">
        <f t="shared" si="94"/>
        <v>1</v>
      </c>
      <c r="N169">
        <f t="shared" si="109"/>
        <v>15.480000000000004</v>
      </c>
      <c r="O169">
        <f t="shared" si="96"/>
        <v>15.480000000000004</v>
      </c>
      <c r="P169">
        <f t="shared" si="97"/>
        <v>11.5</v>
      </c>
      <c r="Q169">
        <f t="shared" si="98"/>
        <v>11.5</v>
      </c>
      <c r="S169">
        <f t="shared" si="99"/>
        <v>22.5</v>
      </c>
      <c r="T169">
        <f t="shared" si="100"/>
        <v>1007.1</v>
      </c>
      <c r="U169">
        <f t="shared" si="101"/>
        <v>34.6</v>
      </c>
      <c r="V169">
        <f t="shared" si="102"/>
        <v>21.6</v>
      </c>
      <c r="W169">
        <f t="shared" si="103"/>
        <v>23.6</v>
      </c>
      <c r="X169">
        <f t="shared" si="104"/>
        <v>18.600000000000001</v>
      </c>
      <c r="Y169">
        <f t="shared" si="105"/>
        <v>48.5</v>
      </c>
      <c r="AA169">
        <v>0</v>
      </c>
      <c r="AB169">
        <f t="shared" si="116"/>
        <v>7.1</v>
      </c>
      <c r="AC169">
        <f t="shared" si="117"/>
        <v>7.1</v>
      </c>
      <c r="AD169">
        <f t="shared" si="118"/>
        <v>7.1</v>
      </c>
      <c r="AE169">
        <f t="shared" si="119"/>
        <v>7.1</v>
      </c>
      <c r="AF169">
        <f t="shared" si="120"/>
        <v>7.1</v>
      </c>
      <c r="AG169">
        <f t="shared" si="121"/>
        <v>5.5</v>
      </c>
      <c r="AJ169">
        <f>IF(ISNUMBER(VLOOKUP(A169,'Huntly A2B service oaout'!A:E,5,FALSE)), VLOOKUP(A169,'Huntly A2B service oaout'!A:E,5,FALSE), VLOOKUP(A169,'Huntly A2B service oaout'!A:E,2,FALSE))</f>
        <v>18</v>
      </c>
      <c r="AK169" t="str">
        <f>IF(ISNUMBER(VLOOKUP(A169,'M for Moray - Buckie oaout'!A:E,5,FALSE)), VLOOKUP(A169,'M for Moray - Buckie oaout'!A:E,5,FALSE), VLOOKUP(A169,'M for Moray - Buckie oaout'!A:E,2,FALSE))</f>
        <v xml:space="preserve"> not possible</v>
      </c>
      <c r="AL169">
        <f>IF(ISNUMBER(VLOOKUP(A169,'M for Moray - Forres oaout'!A:E,5,FALSE)), VLOOKUP(A169,'M for Moray - Forres oaout'!A:E,5,FALSE), VLOOKUP(A169,'M for Moray - Forres oaout'!A:E,2,FALSE))</f>
        <v>23</v>
      </c>
      <c r="AM169">
        <f>IF(ISNUMBER(VLOOKUP(A169,'M for Moray - Keith oaout'!A:E,5,FALSE)), VLOOKUP(A169,'M for Moray - Keith oaout'!A:E,5,FALSE), VLOOKUP(A169,'M for Moray - Keith oaout'!A:E,2,FALSE))</f>
        <v>10</v>
      </c>
      <c r="AN169">
        <f>IF(ISNUMBER(VLOOKUP(A169,'M for Moray - Speyside oaout'!A:E,5,FALSE)), VLOOKUP(A169,'M for Moray - Speyside oaout'!A:E,5,FALSE), VLOOKUP(A169,'M for Moray - Speyside oaout'!A:E,2,FALSE))</f>
        <v>12</v>
      </c>
      <c r="AO169">
        <f>IF(ISNUMBER(VLOOKUP(A169,'M for Moray - Elgin oaout'!A:E,5,FALSE)), VLOOKUP(A169,'M for Moray - Elgin oaout'!A:E,5,FALSE), VLOOKUP(A169,'M for Moray - Elgin oaout'!A:E,2,FALSE))</f>
        <v>7</v>
      </c>
      <c r="AP169" t="str">
        <f>IF(ISNUMBER(VLOOKUP(A169,'Banffshire Partnership oaout'!A:E,5,FALSE)), VLOOKUP(A169,'Banffshire Partnership oaout'!A:E,5,FALSE), VLOOKUP(A169,'Banffshire Partnership oaout'!A:E,2,FALSE))</f>
        <v xml:space="preserve"> N/A</v>
      </c>
      <c r="AR169">
        <f>IF(ISNUMBER(VLOOKUP(A169,'Huntly A2B service oawut'!A:E,5,FALSE)), VLOOKUP(A169,'Huntly A2B service oawut'!A:E,5,FALSE), 1000)</f>
        <v>1000</v>
      </c>
      <c r="AS169">
        <f>IF(ISNUMBER(VLOOKUP(A169,'M for Moray - Buckie oawut'!A:E,5,FALSE)), VLOOKUP(A169,'M for Moray - Buckie oawut'!A:E,5,FALSE), 1000)</f>
        <v>1000</v>
      </c>
      <c r="AT169">
        <f>IF(ISNUMBER(VLOOKUP(A169,'M for Moray - Forres oawut'!A:E,5,FALSE)), VLOOKUP(A169,'M for Moray - Forres oawut'!A:E,5,FALSE), 1000)</f>
        <v>1000</v>
      </c>
      <c r="AU169">
        <f>IF(ISNUMBER(VLOOKUP(A169,'M for Moray - Keith oawut'!A:E,5,FALSE)), VLOOKUP(A169,'M for Moray - Keith oawut'!A:E,5,FALSE), 1000)</f>
        <v>1000</v>
      </c>
      <c r="AV169">
        <f>IF(ISNUMBER(VLOOKUP(A169,'M for Moray - Speyside oawut'!A:E,5,FALSE)), VLOOKUP(A169,'M for Moray - Speyside oawut'!A:E,5,FALSE), 1000)</f>
        <v>1000</v>
      </c>
      <c r="AW169">
        <f>IF(ISNUMBER(VLOOKUP(A169,'M for Moray - Elgin oawut'!A:E,5,FALSE)), VLOOKUP(A169,'M for Moray - Elgin oawut'!A:E,5,FALSE), 1000)</f>
        <v>1000</v>
      </c>
      <c r="AX169">
        <f>IF(ISNUMBER(VLOOKUP(A169,'Banffshire Partnership oawut'!A:E,5,FALSE)), VLOOKUP(A169,'Banffshire Partnership oawut'!A:E,5,FALSE), 1000)</f>
        <v>43</v>
      </c>
      <c r="AZ169">
        <f>IF(ISNUMBER(VLOOKUP(A169,'Huntly A2B service ot'!A:E,4,FALSE)), VLOOKUP(A169,'Huntly A2B service ot'!A:E,4,FALSE), 0)</f>
        <v>4.5</v>
      </c>
      <c r="BA169">
        <f>IF(ISNUMBER(VLOOKUP(A169,'M for Moray - Buckie ot'!A:E,4,FALSE)), VLOOKUP(A169,'M for Moray - Buckie ot'!A:E,4,FALSE), 0)</f>
        <v>0</v>
      </c>
      <c r="BB169">
        <f>IF(ISNUMBER(VLOOKUP(A169,'M for Moray - Forres ot'!A:E,4,FALSE)), VLOOKUP(A169,'M for Moray - Forres ot'!A:E,4,FALSE), 0)</f>
        <v>4.5</v>
      </c>
      <c r="BC169">
        <f>IF(ISNUMBER(VLOOKUP(A169,'M for Moray - Keith ot'!A:E,4,FALSE)), VLOOKUP(A169,'M for Moray - Keith ot'!A:E,4,FALSE), 0)</f>
        <v>4.5</v>
      </c>
      <c r="BD169">
        <f>IF(ISNUMBER(VLOOKUP(A169,'M for Moray - Speyside ot'!A:E,4,FALSE)), VLOOKUP(A169,'M for Moray - Speyside ot'!A:E,4,FALSE), 0)</f>
        <v>4.5</v>
      </c>
      <c r="BE169">
        <f>IF(ISNUMBER(VLOOKUP(A169,'M for Moray - Elgin ot'!A:E,4,FALSE)), VLOOKUP(A169,'M for Moray - Elgin ot'!A:E,4,FALSE), 0)</f>
        <v>4.5</v>
      </c>
      <c r="BF169">
        <f>IF(ISNUMBER(VLOOKUP(A169,'Banffshire Partnership ot'!A:E,4,FALSE)), VLOOKUP(A169,'Banffshire Partnership ot'!A:E,4,FALSE), 0)</f>
        <v>0</v>
      </c>
      <c r="BI169">
        <f>IF(ISNUMBER(VLOOKUP(A169,'Huntly A2B service oaout'!A:E,3,FALSE)), VLOOKUP(A169,'Huntly A2B service oaout'!A:E,3,FALSE), VLOOKUP(A169,'Huntly A2B service oaout'!A:E,2,FALSE))</f>
        <v>15.5</v>
      </c>
      <c r="BJ169" t="str">
        <f>IF(ISNUMBER(VLOOKUP(A169,'M for Moray - Buckie oaout'!A:E,3,FALSE)), VLOOKUP(A169,'M for Moray - Buckie oaout'!A:E,3,FALSE), VLOOKUP(A169,'M for Moray - Buckie oaout'!A:E,2,FALSE))</f>
        <v xml:space="preserve"> not possible</v>
      </c>
      <c r="BK169">
        <f>IF(ISNUMBER(VLOOKUP(A169,'M for Moray - Forres oaout'!A:E,3,FALSE)), VLOOKUP(A169,'M for Moray - Forres oaout'!A:E,3,FALSE), VLOOKUP(A169,'M for Moray - Forres oaout'!A:E,2,FALSE))</f>
        <v>17.7</v>
      </c>
      <c r="BL169">
        <f>IF(ISNUMBER(VLOOKUP(A169,'M for Moray - Keith oaout'!A:E,3,FALSE)), VLOOKUP(A169,'M for Moray - Keith oaout'!A:E,3,FALSE), VLOOKUP(A169,'M for Moray - Keith oaout'!A:E,2,FALSE))</f>
        <v>9.1</v>
      </c>
      <c r="BM169">
        <f>IF(ISNUMBER(VLOOKUP(A169,'M for Moray - Speyside oaout'!A:E,3,FALSE)), VLOOKUP(A169,'M for Moray - Speyside oaout'!A:E,3,FALSE), VLOOKUP(A169,'M for Moray - Speyside oaout'!A:E,2,FALSE))</f>
        <v>6.7</v>
      </c>
      <c r="BN169">
        <f>IF(ISNUMBER(VLOOKUP(A169,'M for Moray - Elgin oaout'!A:E,3,FALSE)), VLOOKUP(A169,'M for Moray - Elgin oaout'!A:E,3,FALSE), VLOOKUP(A169,'M for Moray - Elgin oaout'!A:E,2,FALSE))</f>
        <v>6.5</v>
      </c>
      <c r="BO169" t="str">
        <f>IF(ISNUMBER(VLOOKUP(A169,'Banffshire Partnership oaout'!A:E,3,FALSE)), VLOOKUP(A169,'Banffshire Partnership oaout'!A:E,3,FALSE), VLOOKUP(A169,'Banffshire Partnership oaout'!A:E,2,FALSE))</f>
        <v xml:space="preserve"> N/A</v>
      </c>
      <c r="BQ169" t="str">
        <f>IF(ISNUMBER(VLOOKUP(A169,'Huntly A2B service oawut'!A:E,3,FALSE)), VLOOKUP(A169,'Huntly A2B service oawut'!A:E,3,FALSE), VLOOKUP(A169,'Huntly A2B service oawut'!A:E,2,FALSE))</f>
        <v xml:space="preserve"> N/A</v>
      </c>
      <c r="BR169" t="str">
        <f>IF(ISNUMBER(VLOOKUP(A169,'M for Moray - Buckie oawut'!A:E,3,FALSE)), VLOOKUP(A169,'M for Moray - Buckie oawut'!A:E,3,FALSE), VLOOKUP(A169,'M for Moray - Buckie oawut'!A:E,2,FALSE))</f>
        <v xml:space="preserve"> N/A</v>
      </c>
      <c r="BS169" t="str">
        <f>IF(ISNUMBER(VLOOKUP(A169,'M for Moray - Forres oawut'!A:E,3,FALSE)), VLOOKUP(A169,'M for Moray - Forres oawut'!A:E,3,FALSE), VLOOKUP(A169,'M for Moray - Forres oawut'!A:E,2,FALSE))</f>
        <v xml:space="preserve"> N/A</v>
      </c>
      <c r="BT169" t="str">
        <f>IF(ISNUMBER(VLOOKUP(A169,'M for Moray - Keith oawut'!A:E,3,FALSE)), VLOOKUP(A169,'M for Moray - Keith oawut'!A:E,3,FALSE), VLOOKUP(A169,'M for Moray - Keith oawut'!A:E,2,FALSE))</f>
        <v xml:space="preserve"> N/A</v>
      </c>
      <c r="BU169" t="str">
        <f>IF(ISNUMBER(VLOOKUP(A169,'M for Moray - Speyside oawut'!A:E,3,FALSE)), VLOOKUP(A169,'M for Moray - Speyside oawut'!A:E,3,FALSE), VLOOKUP(A169,'M for Moray - Speyside oawut'!A:E,2,FALSE))</f>
        <v xml:space="preserve"> N/A</v>
      </c>
      <c r="BV169" t="str">
        <f>IF(ISNUMBER(VLOOKUP(A169,'M for Moray - Elgin oawut'!A:E,3,FALSE)), VLOOKUP(A169,'M for Moray - Elgin oawut'!A:E,3,FALSE), VLOOKUP(A169,'M for Moray - Elgin oawut'!A:E,2,FALSE))</f>
        <v xml:space="preserve"> N/A</v>
      </c>
      <c r="BW169">
        <f>IF(ISNUMBER(VLOOKUP(A169,'Banffshire Partnership oawut'!A:E,3,FALSE)), VLOOKUP(A169,'Banffshire Partnership oawut'!A:E,3,FALSE), VLOOKUP(A169,'Banffshire Partnership oawut'!A:E,2,FALSE))</f>
        <v>20.5</v>
      </c>
      <c r="BZ169">
        <f>IF(ISNUMBER(VLOOKUP(A169,'Huntly A2B service ot'!A:E,3,FALSE)), VLOOKUP(A169,'Huntly A2B service ot'!A:E,3,FALSE), VLOOKUP(A169,'Huntly A2B service ot'!A:E,2,FALSE))</f>
        <v>30</v>
      </c>
      <c r="CA169" t="str">
        <f>IF(ISNUMBER(VLOOKUP(A169,'M for Moray - Buckie ot'!A:E,3,FALSE)), VLOOKUP(A169,'M for Moray - Buckie ot'!A:E,3,FALSE), VLOOKUP(A169,'M for Moray - Buckie ot'!A:E,2,FALSE))</f>
        <v xml:space="preserve"> not possible</v>
      </c>
      <c r="CB169">
        <f>IF(ISNUMBER(VLOOKUP(A169,'M for Moray - Forres ot'!A:E,3,FALSE)), VLOOKUP(A169,'M for Moray - Forres ot'!A:E,3,FALSE), VLOOKUP(A169,'M for Moray - Forres ot'!A:E,2,FALSE))</f>
        <v>30</v>
      </c>
      <c r="CC169">
        <f>IF(ISNUMBER(VLOOKUP(A169,'M for Moray - Keith ot'!A:E,3,FALSE)), VLOOKUP(A169,'M for Moray - Keith ot'!A:E,3,FALSE), VLOOKUP(A169,'M for Moray - Keith ot'!A:E,2,FALSE))</f>
        <v>30</v>
      </c>
      <c r="CD169">
        <f>IF(ISNUMBER(VLOOKUP(A169,'M for Moray - Speyside ot'!A:E,3,FALSE)), VLOOKUP(A169,'M for Moray - Speyside ot'!A:E,3,FALSE), VLOOKUP(A169,'M for Moray - Speyside ot'!A:E,2,FALSE))</f>
        <v>30</v>
      </c>
      <c r="CE169">
        <f>IF(ISNUMBER(VLOOKUP(A169,'M for Moray - Elgin ot'!A:E,3,FALSE)), VLOOKUP(A169,'M for Moray - Elgin ot'!A:E,3,FALSE), VLOOKUP(A169,'M for Moray - Elgin ot'!A:E,2,FALSE))</f>
        <v>30</v>
      </c>
      <c r="CF169">
        <f>IF(ISNUMBER(VLOOKUP(A169,'Banffshire Partnership ot'!A:E,3,FALSE)), VLOOKUP(A169,'Banffshire Partnership ot'!A:E,3,FALSE), VLOOKUP(A169,'Banffshire Partnership ot'!A:E,2,FALSE))</f>
        <v>0</v>
      </c>
    </row>
    <row r="170" spans="1:84">
      <c r="A170" t="s">
        <v>428</v>
      </c>
      <c r="B170" t="str">
        <f t="shared" si="110"/>
        <v>M for Moray - Elgin service</v>
      </c>
      <c r="C170">
        <f t="shared" si="111"/>
        <v>7.1</v>
      </c>
      <c r="D170">
        <f t="shared" si="112"/>
        <v>5</v>
      </c>
      <c r="E170">
        <f t="shared" si="113"/>
        <v>4.5</v>
      </c>
      <c r="F170">
        <f t="shared" si="114"/>
        <v>4.8</v>
      </c>
      <c r="G170" s="18">
        <f t="shared" si="115"/>
        <v>0.5</v>
      </c>
      <c r="H170">
        <f t="shared" si="107"/>
        <v>9.6</v>
      </c>
      <c r="I170">
        <v>17.100000000000001</v>
      </c>
      <c r="J170">
        <f t="shared" si="91"/>
        <v>33.180000000000007</v>
      </c>
      <c r="K170">
        <f t="shared" si="108"/>
        <v>16.600000000000001</v>
      </c>
      <c r="L170">
        <f t="shared" si="93"/>
        <v>1</v>
      </c>
      <c r="M170">
        <f t="shared" si="94"/>
        <v>1</v>
      </c>
      <c r="N170">
        <f t="shared" si="109"/>
        <v>16.580000000000005</v>
      </c>
      <c r="O170">
        <f t="shared" si="96"/>
        <v>16.580000000000005</v>
      </c>
      <c r="P170">
        <f t="shared" si="97"/>
        <v>9.5</v>
      </c>
      <c r="Q170">
        <f t="shared" si="98"/>
        <v>9.5</v>
      </c>
      <c r="S170">
        <f t="shared" si="99"/>
        <v>23.5</v>
      </c>
      <c r="T170">
        <f t="shared" si="100"/>
        <v>1007.1</v>
      </c>
      <c r="U170">
        <f t="shared" si="101"/>
        <v>32.6</v>
      </c>
      <c r="V170">
        <f t="shared" si="102"/>
        <v>21.6</v>
      </c>
      <c r="W170">
        <f t="shared" si="103"/>
        <v>21.6</v>
      </c>
      <c r="X170">
        <f t="shared" si="104"/>
        <v>16.600000000000001</v>
      </c>
      <c r="Y170">
        <f t="shared" si="105"/>
        <v>50</v>
      </c>
      <c r="AA170">
        <v>0</v>
      </c>
      <c r="AB170">
        <f t="shared" si="116"/>
        <v>7.1</v>
      </c>
      <c r="AC170">
        <f t="shared" si="117"/>
        <v>7.1</v>
      </c>
      <c r="AD170">
        <f t="shared" si="118"/>
        <v>7.1</v>
      </c>
      <c r="AE170">
        <f t="shared" si="119"/>
        <v>7.1</v>
      </c>
      <c r="AF170">
        <f t="shared" si="120"/>
        <v>7.1</v>
      </c>
      <c r="AG170">
        <f t="shared" si="121"/>
        <v>5.5</v>
      </c>
      <c r="AJ170">
        <f>IF(ISNUMBER(VLOOKUP(A170,'Huntly A2B service oaout'!A:E,5,FALSE)), VLOOKUP(A170,'Huntly A2B service oaout'!A:E,5,FALSE), VLOOKUP(A170,'Huntly A2B service oaout'!A:E,2,FALSE))</f>
        <v>19</v>
      </c>
      <c r="AK170" t="str">
        <f>IF(ISNUMBER(VLOOKUP(A170,'M for Moray - Buckie oaout'!A:E,5,FALSE)), VLOOKUP(A170,'M for Moray - Buckie oaout'!A:E,5,FALSE), VLOOKUP(A170,'M for Moray - Buckie oaout'!A:E,2,FALSE))</f>
        <v xml:space="preserve"> not possible</v>
      </c>
      <c r="AL170">
        <f>IF(ISNUMBER(VLOOKUP(A170,'M for Moray - Forres oaout'!A:E,5,FALSE)), VLOOKUP(A170,'M for Moray - Forres oaout'!A:E,5,FALSE), VLOOKUP(A170,'M for Moray - Forres oaout'!A:E,2,FALSE))</f>
        <v>21</v>
      </c>
      <c r="AM170">
        <f>IF(ISNUMBER(VLOOKUP(A170,'M for Moray - Keith oaout'!A:E,5,FALSE)), VLOOKUP(A170,'M for Moray - Keith oaout'!A:E,5,FALSE), VLOOKUP(A170,'M for Moray - Keith oaout'!A:E,2,FALSE))</f>
        <v>10</v>
      </c>
      <c r="AN170">
        <f>IF(ISNUMBER(VLOOKUP(A170,'M for Moray - Speyside oaout'!A:E,5,FALSE)), VLOOKUP(A170,'M for Moray - Speyside oaout'!A:E,5,FALSE), VLOOKUP(A170,'M for Moray - Speyside oaout'!A:E,2,FALSE))</f>
        <v>10</v>
      </c>
      <c r="AO170">
        <f>IF(ISNUMBER(VLOOKUP(A170,'M for Moray - Elgin oaout'!A:E,5,FALSE)), VLOOKUP(A170,'M for Moray - Elgin oaout'!A:E,5,FALSE), VLOOKUP(A170,'M for Moray - Elgin oaout'!A:E,2,FALSE))</f>
        <v>5</v>
      </c>
      <c r="AP170" t="str">
        <f>IF(ISNUMBER(VLOOKUP(A170,'Banffshire Partnership oaout'!A:E,5,FALSE)), VLOOKUP(A170,'Banffshire Partnership oaout'!A:E,5,FALSE), VLOOKUP(A170,'Banffshire Partnership oaout'!A:E,2,FALSE))</f>
        <v xml:space="preserve"> N/A</v>
      </c>
      <c r="AR170">
        <f>IF(ISNUMBER(VLOOKUP(A170,'Huntly A2B service oawut'!A:E,5,FALSE)), VLOOKUP(A170,'Huntly A2B service oawut'!A:E,5,FALSE), 1000)</f>
        <v>1000</v>
      </c>
      <c r="AS170">
        <f>IF(ISNUMBER(VLOOKUP(A170,'M for Moray - Buckie oawut'!A:E,5,FALSE)), VLOOKUP(A170,'M for Moray - Buckie oawut'!A:E,5,FALSE), 1000)</f>
        <v>1000</v>
      </c>
      <c r="AT170">
        <f>IF(ISNUMBER(VLOOKUP(A170,'M for Moray - Forres oawut'!A:E,5,FALSE)), VLOOKUP(A170,'M for Moray - Forres oawut'!A:E,5,FALSE), 1000)</f>
        <v>1000</v>
      </c>
      <c r="AU170">
        <f>IF(ISNUMBER(VLOOKUP(A170,'M for Moray - Keith oawut'!A:E,5,FALSE)), VLOOKUP(A170,'M for Moray - Keith oawut'!A:E,5,FALSE), 1000)</f>
        <v>1000</v>
      </c>
      <c r="AV170">
        <f>IF(ISNUMBER(VLOOKUP(A170,'M for Moray - Speyside oawut'!A:E,5,FALSE)), VLOOKUP(A170,'M for Moray - Speyside oawut'!A:E,5,FALSE), 1000)</f>
        <v>1000</v>
      </c>
      <c r="AW170">
        <f>IF(ISNUMBER(VLOOKUP(A170,'M for Moray - Elgin oawut'!A:E,5,FALSE)), VLOOKUP(A170,'M for Moray - Elgin oawut'!A:E,5,FALSE), 1000)</f>
        <v>1000</v>
      </c>
      <c r="AX170">
        <f>IF(ISNUMBER(VLOOKUP(A170,'Banffshire Partnership oawut'!A:E,5,FALSE)), VLOOKUP(A170,'Banffshire Partnership oawut'!A:E,5,FALSE), 1000)</f>
        <v>44.5</v>
      </c>
      <c r="AZ170">
        <f>IF(ISNUMBER(VLOOKUP(A170,'Huntly A2B service ot'!A:E,4,FALSE)), VLOOKUP(A170,'Huntly A2B service ot'!A:E,4,FALSE), 0)</f>
        <v>4.5</v>
      </c>
      <c r="BA170">
        <f>IF(ISNUMBER(VLOOKUP(A170,'M for Moray - Buckie ot'!A:E,4,FALSE)), VLOOKUP(A170,'M for Moray - Buckie ot'!A:E,4,FALSE), 0)</f>
        <v>0</v>
      </c>
      <c r="BB170">
        <f>IF(ISNUMBER(VLOOKUP(A170,'M for Moray - Forres ot'!A:E,4,FALSE)), VLOOKUP(A170,'M for Moray - Forres ot'!A:E,4,FALSE), 0)</f>
        <v>4.5</v>
      </c>
      <c r="BC170">
        <f>IF(ISNUMBER(VLOOKUP(A170,'M for Moray - Keith ot'!A:E,4,FALSE)), VLOOKUP(A170,'M for Moray - Keith ot'!A:E,4,FALSE), 0)</f>
        <v>4.5</v>
      </c>
      <c r="BD170">
        <f>IF(ISNUMBER(VLOOKUP(A170,'M for Moray - Speyside ot'!A:E,4,FALSE)), VLOOKUP(A170,'M for Moray - Speyside ot'!A:E,4,FALSE), 0)</f>
        <v>4.5</v>
      </c>
      <c r="BE170">
        <f>IF(ISNUMBER(VLOOKUP(A170,'M for Moray - Elgin ot'!A:E,4,FALSE)), VLOOKUP(A170,'M for Moray - Elgin ot'!A:E,4,FALSE), 0)</f>
        <v>4.5</v>
      </c>
      <c r="BF170">
        <f>IF(ISNUMBER(VLOOKUP(A170,'Banffshire Partnership ot'!A:E,4,FALSE)), VLOOKUP(A170,'Banffshire Partnership ot'!A:E,4,FALSE), 0)</f>
        <v>0</v>
      </c>
      <c r="BI170">
        <f>IF(ISNUMBER(VLOOKUP(A170,'Huntly A2B service oaout'!A:E,3,FALSE)), VLOOKUP(A170,'Huntly A2B service oaout'!A:E,3,FALSE), VLOOKUP(A170,'Huntly A2B service oaout'!A:E,2,FALSE))</f>
        <v>15.5</v>
      </c>
      <c r="BJ170" t="str">
        <f>IF(ISNUMBER(VLOOKUP(A170,'M for Moray - Buckie oaout'!A:E,3,FALSE)), VLOOKUP(A170,'M for Moray - Buckie oaout'!A:E,3,FALSE), VLOOKUP(A170,'M for Moray - Buckie oaout'!A:E,2,FALSE))</f>
        <v xml:space="preserve"> not possible</v>
      </c>
      <c r="BK170">
        <f>IF(ISNUMBER(VLOOKUP(A170,'M for Moray - Forres oaout'!A:E,3,FALSE)), VLOOKUP(A170,'M for Moray - Forres oaout'!A:E,3,FALSE), VLOOKUP(A170,'M for Moray - Forres oaout'!A:E,2,FALSE))</f>
        <v>16</v>
      </c>
      <c r="BL170">
        <f>IF(ISNUMBER(VLOOKUP(A170,'M for Moray - Keith oaout'!A:E,3,FALSE)), VLOOKUP(A170,'M for Moray - Keith oaout'!A:E,3,FALSE), VLOOKUP(A170,'M for Moray - Keith oaout'!A:E,2,FALSE))</f>
        <v>9.1</v>
      </c>
      <c r="BM170">
        <f>IF(ISNUMBER(VLOOKUP(A170,'M for Moray - Speyside oaout'!A:E,3,FALSE)), VLOOKUP(A170,'M for Moray - Speyside oaout'!A:E,3,FALSE), VLOOKUP(A170,'M for Moray - Speyside oaout'!A:E,2,FALSE))</f>
        <v>6.7</v>
      </c>
      <c r="BN170">
        <f>IF(ISNUMBER(VLOOKUP(A170,'M for Moray - Elgin oaout'!A:E,3,FALSE)), VLOOKUP(A170,'M for Moray - Elgin oaout'!A:E,3,FALSE), VLOOKUP(A170,'M for Moray - Elgin oaout'!A:E,2,FALSE))</f>
        <v>4.8</v>
      </c>
      <c r="BO170" t="str">
        <f>IF(ISNUMBER(VLOOKUP(A170,'Banffshire Partnership oaout'!A:E,3,FALSE)), VLOOKUP(A170,'Banffshire Partnership oaout'!A:E,3,FALSE), VLOOKUP(A170,'Banffshire Partnership oaout'!A:E,2,FALSE))</f>
        <v xml:space="preserve"> N/A</v>
      </c>
      <c r="BQ170" t="str">
        <f>IF(ISNUMBER(VLOOKUP(A170,'Huntly A2B service oawut'!A:E,3,FALSE)), VLOOKUP(A170,'Huntly A2B service oawut'!A:E,3,FALSE), VLOOKUP(A170,'Huntly A2B service oawut'!A:E,2,FALSE))</f>
        <v xml:space="preserve"> N/A</v>
      </c>
      <c r="BR170" t="str">
        <f>IF(ISNUMBER(VLOOKUP(A170,'M for Moray - Buckie oawut'!A:E,3,FALSE)), VLOOKUP(A170,'M for Moray - Buckie oawut'!A:E,3,FALSE), VLOOKUP(A170,'M for Moray - Buckie oawut'!A:E,2,FALSE))</f>
        <v xml:space="preserve"> N/A</v>
      </c>
      <c r="BS170" t="str">
        <f>IF(ISNUMBER(VLOOKUP(A170,'M for Moray - Forres oawut'!A:E,3,FALSE)), VLOOKUP(A170,'M for Moray - Forres oawut'!A:E,3,FALSE), VLOOKUP(A170,'M for Moray - Forres oawut'!A:E,2,FALSE))</f>
        <v xml:space="preserve"> N/A</v>
      </c>
      <c r="BT170" t="str">
        <f>IF(ISNUMBER(VLOOKUP(A170,'M for Moray - Keith oawut'!A:E,3,FALSE)), VLOOKUP(A170,'M for Moray - Keith oawut'!A:E,3,FALSE), VLOOKUP(A170,'M for Moray - Keith oawut'!A:E,2,FALSE))</f>
        <v xml:space="preserve"> N/A</v>
      </c>
      <c r="BU170" t="str">
        <f>IF(ISNUMBER(VLOOKUP(A170,'M for Moray - Speyside oawut'!A:E,3,FALSE)), VLOOKUP(A170,'M for Moray - Speyside oawut'!A:E,3,FALSE), VLOOKUP(A170,'M for Moray - Speyside oawut'!A:E,2,FALSE))</f>
        <v xml:space="preserve"> N/A</v>
      </c>
      <c r="BV170" t="str">
        <f>IF(ISNUMBER(VLOOKUP(A170,'M for Moray - Elgin oawut'!A:E,3,FALSE)), VLOOKUP(A170,'M for Moray - Elgin oawut'!A:E,3,FALSE), VLOOKUP(A170,'M for Moray - Elgin oawut'!A:E,2,FALSE))</f>
        <v xml:space="preserve"> N/A</v>
      </c>
      <c r="BW170">
        <f>IF(ISNUMBER(VLOOKUP(A170,'Banffshire Partnership oawut'!A:E,3,FALSE)), VLOOKUP(A170,'Banffshire Partnership oawut'!A:E,3,FALSE), VLOOKUP(A170,'Banffshire Partnership oawut'!A:E,2,FALSE))</f>
        <v>20.5</v>
      </c>
      <c r="BZ170">
        <f>IF(ISNUMBER(VLOOKUP(A170,'Huntly A2B service ot'!A:E,3,FALSE)), VLOOKUP(A170,'Huntly A2B service ot'!A:E,3,FALSE), VLOOKUP(A170,'Huntly A2B service ot'!A:E,2,FALSE))</f>
        <v>30</v>
      </c>
      <c r="CA170" t="str">
        <f>IF(ISNUMBER(VLOOKUP(A170,'M for Moray - Buckie ot'!A:E,3,FALSE)), VLOOKUP(A170,'M for Moray - Buckie ot'!A:E,3,FALSE), VLOOKUP(A170,'M for Moray - Buckie ot'!A:E,2,FALSE))</f>
        <v xml:space="preserve"> not possible</v>
      </c>
      <c r="CB170">
        <f>IF(ISNUMBER(VLOOKUP(A170,'M for Moray - Forres ot'!A:E,3,FALSE)), VLOOKUP(A170,'M for Moray - Forres ot'!A:E,3,FALSE), VLOOKUP(A170,'M for Moray - Forres ot'!A:E,2,FALSE))</f>
        <v>30</v>
      </c>
      <c r="CC170">
        <f>IF(ISNUMBER(VLOOKUP(A170,'M for Moray - Keith ot'!A:E,3,FALSE)), VLOOKUP(A170,'M for Moray - Keith ot'!A:E,3,FALSE), VLOOKUP(A170,'M for Moray - Keith ot'!A:E,2,FALSE))</f>
        <v>30</v>
      </c>
      <c r="CD170">
        <f>IF(ISNUMBER(VLOOKUP(A170,'M for Moray - Speyside ot'!A:E,3,FALSE)), VLOOKUP(A170,'M for Moray - Speyside ot'!A:E,3,FALSE), VLOOKUP(A170,'M for Moray - Speyside ot'!A:E,2,FALSE))</f>
        <v>30</v>
      </c>
      <c r="CE170">
        <f>IF(ISNUMBER(VLOOKUP(A170,'M for Moray - Elgin ot'!A:E,3,FALSE)), VLOOKUP(A170,'M for Moray - Elgin ot'!A:E,3,FALSE), VLOOKUP(A170,'M for Moray - Elgin ot'!A:E,2,FALSE))</f>
        <v>30</v>
      </c>
      <c r="CF170">
        <f>IF(ISNUMBER(VLOOKUP(A170,'Banffshire Partnership ot'!A:E,3,FALSE)), VLOOKUP(A170,'Banffshire Partnership ot'!A:E,3,FALSE), VLOOKUP(A170,'Banffshire Partnership ot'!A:E,2,FALSE))</f>
        <v>0</v>
      </c>
    </row>
    <row r="171" spans="1:84">
      <c r="A171" t="s">
        <v>429</v>
      </c>
      <c r="B171" t="str">
        <f t="shared" si="110"/>
        <v>M for Moray - Elgin service</v>
      </c>
      <c r="C171">
        <f t="shared" si="111"/>
        <v>7.1</v>
      </c>
      <c r="D171">
        <f t="shared" si="112"/>
        <v>7</v>
      </c>
      <c r="E171">
        <f t="shared" si="113"/>
        <v>4.5</v>
      </c>
      <c r="F171">
        <f t="shared" si="114"/>
        <v>6.8</v>
      </c>
      <c r="G171" s="18">
        <f t="shared" si="115"/>
        <v>0.5</v>
      </c>
      <c r="H171">
        <f t="shared" si="107"/>
        <v>13.6</v>
      </c>
      <c r="I171">
        <v>17.100000000000001</v>
      </c>
      <c r="J171">
        <f t="shared" si="91"/>
        <v>33.180000000000007</v>
      </c>
      <c r="K171">
        <f t="shared" si="108"/>
        <v>18.600000000000001</v>
      </c>
      <c r="L171">
        <f t="shared" si="93"/>
        <v>1</v>
      </c>
      <c r="M171">
        <f t="shared" si="94"/>
        <v>1</v>
      </c>
      <c r="N171">
        <f t="shared" si="109"/>
        <v>14.580000000000005</v>
      </c>
      <c r="O171">
        <f t="shared" si="96"/>
        <v>14.580000000000005</v>
      </c>
      <c r="P171">
        <f t="shared" si="97"/>
        <v>11.5</v>
      </c>
      <c r="Q171">
        <f t="shared" si="98"/>
        <v>11.5</v>
      </c>
      <c r="S171">
        <f t="shared" si="99"/>
        <v>23.5</v>
      </c>
      <c r="T171">
        <f t="shared" si="100"/>
        <v>1007.1</v>
      </c>
      <c r="U171">
        <f t="shared" si="101"/>
        <v>34.6</v>
      </c>
      <c r="V171">
        <f t="shared" si="102"/>
        <v>21.6</v>
      </c>
      <c r="W171">
        <f t="shared" si="103"/>
        <v>23.6</v>
      </c>
      <c r="X171">
        <f t="shared" si="104"/>
        <v>18.600000000000001</v>
      </c>
      <c r="Y171">
        <f t="shared" si="105"/>
        <v>47.25</v>
      </c>
      <c r="AA171">
        <v>0</v>
      </c>
      <c r="AB171">
        <f t="shared" si="116"/>
        <v>7.1</v>
      </c>
      <c r="AC171">
        <f t="shared" si="117"/>
        <v>7.1</v>
      </c>
      <c r="AD171">
        <f t="shared" si="118"/>
        <v>7.1</v>
      </c>
      <c r="AE171">
        <f t="shared" si="119"/>
        <v>7.1</v>
      </c>
      <c r="AF171">
        <f t="shared" si="120"/>
        <v>7.1</v>
      </c>
      <c r="AG171">
        <f t="shared" si="121"/>
        <v>5.5</v>
      </c>
      <c r="AJ171">
        <f>IF(ISNUMBER(VLOOKUP(A171,'Huntly A2B service oaout'!A:E,5,FALSE)), VLOOKUP(A171,'Huntly A2B service oaout'!A:E,5,FALSE), VLOOKUP(A171,'Huntly A2B service oaout'!A:E,2,FALSE))</f>
        <v>19</v>
      </c>
      <c r="AK171" t="str">
        <f>IF(ISNUMBER(VLOOKUP(A171,'M for Moray - Buckie oaout'!A:E,5,FALSE)), VLOOKUP(A171,'M for Moray - Buckie oaout'!A:E,5,FALSE), VLOOKUP(A171,'M for Moray - Buckie oaout'!A:E,2,FALSE))</f>
        <v xml:space="preserve"> not possible</v>
      </c>
      <c r="AL171">
        <f>IF(ISNUMBER(VLOOKUP(A171,'M for Moray - Forres oaout'!A:E,5,FALSE)), VLOOKUP(A171,'M for Moray - Forres oaout'!A:E,5,FALSE), VLOOKUP(A171,'M for Moray - Forres oaout'!A:E,2,FALSE))</f>
        <v>23</v>
      </c>
      <c r="AM171">
        <f>IF(ISNUMBER(VLOOKUP(A171,'M for Moray - Keith oaout'!A:E,5,FALSE)), VLOOKUP(A171,'M for Moray - Keith oaout'!A:E,5,FALSE), VLOOKUP(A171,'M for Moray - Keith oaout'!A:E,2,FALSE))</f>
        <v>10</v>
      </c>
      <c r="AN171">
        <f>IF(ISNUMBER(VLOOKUP(A171,'M for Moray - Speyside oaout'!A:E,5,FALSE)), VLOOKUP(A171,'M for Moray - Speyside oaout'!A:E,5,FALSE), VLOOKUP(A171,'M for Moray - Speyside oaout'!A:E,2,FALSE))</f>
        <v>12</v>
      </c>
      <c r="AO171">
        <f>IF(ISNUMBER(VLOOKUP(A171,'M for Moray - Elgin oaout'!A:E,5,FALSE)), VLOOKUP(A171,'M for Moray - Elgin oaout'!A:E,5,FALSE), VLOOKUP(A171,'M for Moray - Elgin oaout'!A:E,2,FALSE))</f>
        <v>7</v>
      </c>
      <c r="AP171" t="str">
        <f>IF(ISNUMBER(VLOOKUP(A171,'Banffshire Partnership oaout'!A:E,5,FALSE)), VLOOKUP(A171,'Banffshire Partnership oaout'!A:E,5,FALSE), VLOOKUP(A171,'Banffshire Partnership oaout'!A:E,2,FALSE))</f>
        <v xml:space="preserve"> N/A</v>
      </c>
      <c r="AR171">
        <f>IF(ISNUMBER(VLOOKUP(A171,'Huntly A2B service oawut'!A:E,5,FALSE)), VLOOKUP(A171,'Huntly A2B service oawut'!A:E,5,FALSE), 1000)</f>
        <v>1000</v>
      </c>
      <c r="AS171">
        <f>IF(ISNUMBER(VLOOKUP(A171,'M for Moray - Buckie oawut'!A:E,5,FALSE)), VLOOKUP(A171,'M for Moray - Buckie oawut'!A:E,5,FALSE), 1000)</f>
        <v>1000</v>
      </c>
      <c r="AT171">
        <f>IF(ISNUMBER(VLOOKUP(A171,'M for Moray - Forres oawut'!A:E,5,FALSE)), VLOOKUP(A171,'M for Moray - Forres oawut'!A:E,5,FALSE), 1000)</f>
        <v>1000</v>
      </c>
      <c r="AU171">
        <f>IF(ISNUMBER(VLOOKUP(A171,'M for Moray - Keith oawut'!A:E,5,FALSE)), VLOOKUP(A171,'M for Moray - Keith oawut'!A:E,5,FALSE), 1000)</f>
        <v>1000</v>
      </c>
      <c r="AV171">
        <f>IF(ISNUMBER(VLOOKUP(A171,'M for Moray - Speyside oawut'!A:E,5,FALSE)), VLOOKUP(A171,'M for Moray - Speyside oawut'!A:E,5,FALSE), 1000)</f>
        <v>1000</v>
      </c>
      <c r="AW171">
        <f>IF(ISNUMBER(VLOOKUP(A171,'M for Moray - Elgin oawut'!A:E,5,FALSE)), VLOOKUP(A171,'M for Moray - Elgin oawut'!A:E,5,FALSE), 1000)</f>
        <v>1000</v>
      </c>
      <c r="AX171">
        <f>IF(ISNUMBER(VLOOKUP(A171,'Banffshire Partnership oawut'!A:E,5,FALSE)), VLOOKUP(A171,'Banffshire Partnership oawut'!A:E,5,FALSE), 1000)</f>
        <v>41.75</v>
      </c>
      <c r="AZ171">
        <f>IF(ISNUMBER(VLOOKUP(A171,'Huntly A2B service ot'!A:E,4,FALSE)), VLOOKUP(A171,'Huntly A2B service ot'!A:E,4,FALSE), 0)</f>
        <v>4.5</v>
      </c>
      <c r="BA171">
        <f>IF(ISNUMBER(VLOOKUP(A171,'M for Moray - Buckie ot'!A:E,4,FALSE)), VLOOKUP(A171,'M for Moray - Buckie ot'!A:E,4,FALSE), 0)</f>
        <v>0</v>
      </c>
      <c r="BB171">
        <f>IF(ISNUMBER(VLOOKUP(A171,'M for Moray - Forres ot'!A:E,4,FALSE)), VLOOKUP(A171,'M for Moray - Forres ot'!A:E,4,FALSE), 0)</f>
        <v>4.5</v>
      </c>
      <c r="BC171">
        <f>IF(ISNUMBER(VLOOKUP(A171,'M for Moray - Keith ot'!A:E,4,FALSE)), VLOOKUP(A171,'M for Moray - Keith ot'!A:E,4,FALSE), 0)</f>
        <v>4.5</v>
      </c>
      <c r="BD171">
        <f>IF(ISNUMBER(VLOOKUP(A171,'M for Moray - Speyside ot'!A:E,4,FALSE)), VLOOKUP(A171,'M for Moray - Speyside ot'!A:E,4,FALSE), 0)</f>
        <v>4.5</v>
      </c>
      <c r="BE171">
        <f>IF(ISNUMBER(VLOOKUP(A171,'M for Moray - Elgin ot'!A:E,4,FALSE)), VLOOKUP(A171,'M for Moray - Elgin ot'!A:E,4,FALSE), 0)</f>
        <v>4.5</v>
      </c>
      <c r="BF171">
        <f>IF(ISNUMBER(VLOOKUP(A171,'Banffshire Partnership ot'!A:E,4,FALSE)), VLOOKUP(A171,'Banffshire Partnership ot'!A:E,4,FALSE), 0)</f>
        <v>0</v>
      </c>
      <c r="BI171">
        <f>IF(ISNUMBER(VLOOKUP(A171,'Huntly A2B service oaout'!A:E,3,FALSE)), VLOOKUP(A171,'Huntly A2B service oaout'!A:E,3,FALSE), VLOOKUP(A171,'Huntly A2B service oaout'!A:E,2,FALSE))</f>
        <v>15.5</v>
      </c>
      <c r="BJ171" t="str">
        <f>IF(ISNUMBER(VLOOKUP(A171,'M for Moray - Buckie oaout'!A:E,3,FALSE)), VLOOKUP(A171,'M for Moray - Buckie oaout'!A:E,3,FALSE), VLOOKUP(A171,'M for Moray - Buckie oaout'!A:E,2,FALSE))</f>
        <v xml:space="preserve"> not possible</v>
      </c>
      <c r="BK171">
        <f>IF(ISNUMBER(VLOOKUP(A171,'M for Moray - Forres oaout'!A:E,3,FALSE)), VLOOKUP(A171,'M for Moray - Forres oaout'!A:E,3,FALSE), VLOOKUP(A171,'M for Moray - Forres oaout'!A:E,2,FALSE))</f>
        <v>17.899999999999999</v>
      </c>
      <c r="BL171">
        <f>IF(ISNUMBER(VLOOKUP(A171,'M for Moray - Keith oaout'!A:E,3,FALSE)), VLOOKUP(A171,'M for Moray - Keith oaout'!A:E,3,FALSE), VLOOKUP(A171,'M for Moray - Keith oaout'!A:E,2,FALSE))</f>
        <v>9.1</v>
      </c>
      <c r="BM171">
        <f>IF(ISNUMBER(VLOOKUP(A171,'M for Moray - Speyside oaout'!A:E,3,FALSE)), VLOOKUP(A171,'M for Moray - Speyside oaout'!A:E,3,FALSE), VLOOKUP(A171,'M for Moray - Speyside oaout'!A:E,2,FALSE))</f>
        <v>6.7</v>
      </c>
      <c r="BN171">
        <f>IF(ISNUMBER(VLOOKUP(A171,'M for Moray - Elgin oaout'!A:E,3,FALSE)), VLOOKUP(A171,'M for Moray - Elgin oaout'!A:E,3,FALSE), VLOOKUP(A171,'M for Moray - Elgin oaout'!A:E,2,FALSE))</f>
        <v>6.8</v>
      </c>
      <c r="BO171" t="str">
        <f>IF(ISNUMBER(VLOOKUP(A171,'Banffshire Partnership oaout'!A:E,3,FALSE)), VLOOKUP(A171,'Banffshire Partnership oaout'!A:E,3,FALSE), VLOOKUP(A171,'Banffshire Partnership oaout'!A:E,2,FALSE))</f>
        <v xml:space="preserve"> N/A</v>
      </c>
      <c r="BQ171" t="str">
        <f>IF(ISNUMBER(VLOOKUP(A171,'Huntly A2B service oawut'!A:E,3,FALSE)), VLOOKUP(A171,'Huntly A2B service oawut'!A:E,3,FALSE), VLOOKUP(A171,'Huntly A2B service oawut'!A:E,2,FALSE))</f>
        <v xml:space="preserve"> N/A</v>
      </c>
      <c r="BR171" t="str">
        <f>IF(ISNUMBER(VLOOKUP(A171,'M for Moray - Buckie oawut'!A:E,3,FALSE)), VLOOKUP(A171,'M for Moray - Buckie oawut'!A:E,3,FALSE), VLOOKUP(A171,'M for Moray - Buckie oawut'!A:E,2,FALSE))</f>
        <v xml:space="preserve"> N/A</v>
      </c>
      <c r="BS171" t="str">
        <f>IF(ISNUMBER(VLOOKUP(A171,'M for Moray - Forres oawut'!A:E,3,FALSE)), VLOOKUP(A171,'M for Moray - Forres oawut'!A:E,3,FALSE), VLOOKUP(A171,'M for Moray - Forres oawut'!A:E,2,FALSE))</f>
        <v xml:space="preserve"> N/A</v>
      </c>
      <c r="BT171" t="str">
        <f>IF(ISNUMBER(VLOOKUP(A171,'M for Moray - Keith oawut'!A:E,3,FALSE)), VLOOKUP(A171,'M for Moray - Keith oawut'!A:E,3,FALSE), VLOOKUP(A171,'M for Moray - Keith oawut'!A:E,2,FALSE))</f>
        <v xml:space="preserve"> N/A</v>
      </c>
      <c r="BU171" t="str">
        <f>IF(ISNUMBER(VLOOKUP(A171,'M for Moray - Speyside oawut'!A:E,3,FALSE)), VLOOKUP(A171,'M for Moray - Speyside oawut'!A:E,3,FALSE), VLOOKUP(A171,'M for Moray - Speyside oawut'!A:E,2,FALSE))</f>
        <v xml:space="preserve"> N/A</v>
      </c>
      <c r="BV171" t="str">
        <f>IF(ISNUMBER(VLOOKUP(A171,'M for Moray - Elgin oawut'!A:E,3,FALSE)), VLOOKUP(A171,'M for Moray - Elgin oawut'!A:E,3,FALSE), VLOOKUP(A171,'M for Moray - Elgin oawut'!A:E,2,FALSE))</f>
        <v xml:space="preserve"> N/A</v>
      </c>
      <c r="BW171">
        <f>IF(ISNUMBER(VLOOKUP(A171,'Banffshire Partnership oawut'!A:E,3,FALSE)), VLOOKUP(A171,'Banffshire Partnership oawut'!A:E,3,FALSE), VLOOKUP(A171,'Banffshire Partnership oawut'!A:E,2,FALSE))</f>
        <v>20.5</v>
      </c>
      <c r="BZ171">
        <f>IF(ISNUMBER(VLOOKUP(A171,'Huntly A2B service ot'!A:E,3,FALSE)), VLOOKUP(A171,'Huntly A2B service ot'!A:E,3,FALSE), VLOOKUP(A171,'Huntly A2B service ot'!A:E,2,FALSE))</f>
        <v>30</v>
      </c>
      <c r="CA171" t="str">
        <f>IF(ISNUMBER(VLOOKUP(A171,'M for Moray - Buckie ot'!A:E,3,FALSE)), VLOOKUP(A171,'M for Moray - Buckie ot'!A:E,3,FALSE), VLOOKUP(A171,'M for Moray - Buckie ot'!A:E,2,FALSE))</f>
        <v xml:space="preserve"> not possible</v>
      </c>
      <c r="CB171">
        <f>IF(ISNUMBER(VLOOKUP(A171,'M for Moray - Forres ot'!A:E,3,FALSE)), VLOOKUP(A171,'M for Moray - Forres ot'!A:E,3,FALSE), VLOOKUP(A171,'M for Moray - Forres ot'!A:E,2,FALSE))</f>
        <v>30</v>
      </c>
      <c r="CC171">
        <f>IF(ISNUMBER(VLOOKUP(A171,'M for Moray - Keith ot'!A:E,3,FALSE)), VLOOKUP(A171,'M for Moray - Keith ot'!A:E,3,FALSE), VLOOKUP(A171,'M for Moray - Keith ot'!A:E,2,FALSE))</f>
        <v>30</v>
      </c>
      <c r="CD171">
        <f>IF(ISNUMBER(VLOOKUP(A171,'M for Moray - Speyside ot'!A:E,3,FALSE)), VLOOKUP(A171,'M for Moray - Speyside ot'!A:E,3,FALSE), VLOOKUP(A171,'M for Moray - Speyside ot'!A:E,2,FALSE))</f>
        <v>30</v>
      </c>
      <c r="CE171">
        <f>IF(ISNUMBER(VLOOKUP(A171,'M for Moray - Elgin ot'!A:E,3,FALSE)), VLOOKUP(A171,'M for Moray - Elgin ot'!A:E,3,FALSE), VLOOKUP(A171,'M for Moray - Elgin ot'!A:E,2,FALSE))</f>
        <v>30</v>
      </c>
      <c r="CF171">
        <f>IF(ISNUMBER(VLOOKUP(A171,'Banffshire Partnership ot'!A:E,3,FALSE)), VLOOKUP(A171,'Banffshire Partnership ot'!A:E,3,FALSE), VLOOKUP(A171,'Banffshire Partnership ot'!A:E,2,FALSE))</f>
        <v>0</v>
      </c>
    </row>
    <row r="172" spans="1:84">
      <c r="A172" t="s">
        <v>430</v>
      </c>
      <c r="B172" t="str">
        <f t="shared" si="110"/>
        <v>M for Moray - Elgin service</v>
      </c>
      <c r="C172">
        <f t="shared" si="111"/>
        <v>7.1</v>
      </c>
      <c r="D172">
        <f t="shared" si="112"/>
        <v>8</v>
      </c>
      <c r="E172">
        <f t="shared" si="113"/>
        <v>4.5</v>
      </c>
      <c r="F172">
        <f t="shared" si="114"/>
        <v>7.1</v>
      </c>
      <c r="G172" s="18">
        <f t="shared" si="115"/>
        <v>0.5</v>
      </c>
      <c r="H172">
        <f t="shared" si="107"/>
        <v>14.2</v>
      </c>
      <c r="I172">
        <v>17.5</v>
      </c>
      <c r="J172">
        <f t="shared" si="91"/>
        <v>33.9</v>
      </c>
      <c r="K172">
        <f t="shared" si="108"/>
        <v>19.600000000000001</v>
      </c>
      <c r="L172">
        <f t="shared" si="93"/>
        <v>1</v>
      </c>
      <c r="M172">
        <f t="shared" si="94"/>
        <v>1</v>
      </c>
      <c r="N172">
        <f t="shared" si="109"/>
        <v>14.299999999999997</v>
      </c>
      <c r="O172">
        <f t="shared" si="96"/>
        <v>14.299999999999997</v>
      </c>
      <c r="P172">
        <f t="shared" si="97"/>
        <v>12.5</v>
      </c>
      <c r="Q172">
        <f t="shared" si="98"/>
        <v>12.5</v>
      </c>
      <c r="S172">
        <f t="shared" si="99"/>
        <v>23.5</v>
      </c>
      <c r="T172">
        <f t="shared" si="100"/>
        <v>28.6</v>
      </c>
      <c r="U172">
        <f t="shared" si="101"/>
        <v>35.6</v>
      </c>
      <c r="V172">
        <f t="shared" si="102"/>
        <v>21.6</v>
      </c>
      <c r="W172">
        <f t="shared" si="103"/>
        <v>23.6</v>
      </c>
      <c r="X172">
        <f t="shared" si="104"/>
        <v>19.600000000000001</v>
      </c>
      <c r="Y172">
        <f t="shared" si="105"/>
        <v>47.25</v>
      </c>
      <c r="AA172">
        <v>0</v>
      </c>
      <c r="AB172">
        <f t="shared" si="116"/>
        <v>7.1</v>
      </c>
      <c r="AC172">
        <f t="shared" si="117"/>
        <v>7.1</v>
      </c>
      <c r="AD172">
        <f t="shared" si="118"/>
        <v>7.1</v>
      </c>
      <c r="AE172">
        <f t="shared" si="119"/>
        <v>7.1</v>
      </c>
      <c r="AF172">
        <f t="shared" si="120"/>
        <v>7.1</v>
      </c>
      <c r="AG172">
        <f t="shared" si="121"/>
        <v>5.5</v>
      </c>
      <c r="AJ172">
        <f>IF(ISNUMBER(VLOOKUP(A172,'Huntly A2B service oaout'!A:E,5,FALSE)), VLOOKUP(A172,'Huntly A2B service oaout'!A:E,5,FALSE), VLOOKUP(A172,'Huntly A2B service oaout'!A:E,2,FALSE))</f>
        <v>19</v>
      </c>
      <c r="AK172">
        <f>IF(ISNUMBER(VLOOKUP(A172,'M for Moray - Buckie oaout'!A:E,5,FALSE)), VLOOKUP(A172,'M for Moray - Buckie oaout'!A:E,5,FALSE), VLOOKUP(A172,'M for Moray - Buckie oaout'!A:E,2,FALSE))</f>
        <v>17</v>
      </c>
      <c r="AL172">
        <f>IF(ISNUMBER(VLOOKUP(A172,'M for Moray - Forres oaout'!A:E,5,FALSE)), VLOOKUP(A172,'M for Moray - Forres oaout'!A:E,5,FALSE), VLOOKUP(A172,'M for Moray - Forres oaout'!A:E,2,FALSE))</f>
        <v>24</v>
      </c>
      <c r="AM172">
        <f>IF(ISNUMBER(VLOOKUP(A172,'M for Moray - Keith oaout'!A:E,5,FALSE)), VLOOKUP(A172,'M for Moray - Keith oaout'!A:E,5,FALSE), VLOOKUP(A172,'M for Moray - Keith oaout'!A:E,2,FALSE))</f>
        <v>10</v>
      </c>
      <c r="AN172">
        <f>IF(ISNUMBER(VLOOKUP(A172,'M for Moray - Speyside oaout'!A:E,5,FALSE)), VLOOKUP(A172,'M for Moray - Speyside oaout'!A:E,5,FALSE), VLOOKUP(A172,'M for Moray - Speyside oaout'!A:E,2,FALSE))</f>
        <v>12</v>
      </c>
      <c r="AO172">
        <f>IF(ISNUMBER(VLOOKUP(A172,'M for Moray - Elgin oaout'!A:E,5,FALSE)), VLOOKUP(A172,'M for Moray - Elgin oaout'!A:E,5,FALSE), VLOOKUP(A172,'M for Moray - Elgin oaout'!A:E,2,FALSE))</f>
        <v>8</v>
      </c>
      <c r="AP172" t="str">
        <f>IF(ISNUMBER(VLOOKUP(A172,'Banffshire Partnership oaout'!A:E,5,FALSE)), VLOOKUP(A172,'Banffshire Partnership oaout'!A:E,5,FALSE), VLOOKUP(A172,'Banffshire Partnership oaout'!A:E,2,FALSE))</f>
        <v xml:space="preserve"> N/A</v>
      </c>
      <c r="AR172">
        <f>IF(ISNUMBER(VLOOKUP(A172,'Huntly A2B service oawut'!A:E,5,FALSE)), VLOOKUP(A172,'Huntly A2B service oawut'!A:E,5,FALSE), 1000)</f>
        <v>1000</v>
      </c>
      <c r="AS172">
        <f>IF(ISNUMBER(VLOOKUP(A172,'M for Moray - Buckie oawut'!A:E,5,FALSE)), VLOOKUP(A172,'M for Moray - Buckie oawut'!A:E,5,FALSE), 1000)</f>
        <v>1000</v>
      </c>
      <c r="AT172">
        <f>IF(ISNUMBER(VLOOKUP(A172,'M for Moray - Forres oawut'!A:E,5,FALSE)), VLOOKUP(A172,'M for Moray - Forres oawut'!A:E,5,FALSE), 1000)</f>
        <v>1000</v>
      </c>
      <c r="AU172">
        <f>IF(ISNUMBER(VLOOKUP(A172,'M for Moray - Keith oawut'!A:E,5,FALSE)), VLOOKUP(A172,'M for Moray - Keith oawut'!A:E,5,FALSE), 1000)</f>
        <v>1000</v>
      </c>
      <c r="AV172">
        <f>IF(ISNUMBER(VLOOKUP(A172,'M for Moray - Speyside oawut'!A:E,5,FALSE)), VLOOKUP(A172,'M for Moray - Speyside oawut'!A:E,5,FALSE), 1000)</f>
        <v>1000</v>
      </c>
      <c r="AW172">
        <f>IF(ISNUMBER(VLOOKUP(A172,'M for Moray - Elgin oawut'!A:E,5,FALSE)), VLOOKUP(A172,'M for Moray - Elgin oawut'!A:E,5,FALSE), 1000)</f>
        <v>1000</v>
      </c>
      <c r="AX172">
        <f>IF(ISNUMBER(VLOOKUP(A172,'Banffshire Partnership oawut'!A:E,5,FALSE)), VLOOKUP(A172,'Banffshire Partnership oawut'!A:E,5,FALSE), 1000)</f>
        <v>41.75</v>
      </c>
      <c r="AZ172">
        <f>IF(ISNUMBER(VLOOKUP(A172,'Huntly A2B service ot'!A:E,4,FALSE)), VLOOKUP(A172,'Huntly A2B service ot'!A:E,4,FALSE), 0)</f>
        <v>4.5</v>
      </c>
      <c r="BA172">
        <f>IF(ISNUMBER(VLOOKUP(A172,'M for Moray - Buckie ot'!A:E,4,FALSE)), VLOOKUP(A172,'M for Moray - Buckie ot'!A:E,4,FALSE), 0)</f>
        <v>4.5</v>
      </c>
      <c r="BB172">
        <f>IF(ISNUMBER(VLOOKUP(A172,'M for Moray - Forres ot'!A:E,4,FALSE)), VLOOKUP(A172,'M for Moray - Forres ot'!A:E,4,FALSE), 0)</f>
        <v>4.5</v>
      </c>
      <c r="BC172">
        <f>IF(ISNUMBER(VLOOKUP(A172,'M for Moray - Keith ot'!A:E,4,FALSE)), VLOOKUP(A172,'M for Moray - Keith ot'!A:E,4,FALSE), 0)</f>
        <v>4.5</v>
      </c>
      <c r="BD172">
        <f>IF(ISNUMBER(VLOOKUP(A172,'M for Moray - Speyside ot'!A:E,4,FALSE)), VLOOKUP(A172,'M for Moray - Speyside ot'!A:E,4,FALSE), 0)</f>
        <v>4.5</v>
      </c>
      <c r="BE172">
        <f>IF(ISNUMBER(VLOOKUP(A172,'M for Moray - Elgin ot'!A:E,4,FALSE)), VLOOKUP(A172,'M for Moray - Elgin ot'!A:E,4,FALSE), 0)</f>
        <v>4.5</v>
      </c>
      <c r="BF172">
        <f>IF(ISNUMBER(VLOOKUP(A172,'Banffshire Partnership ot'!A:E,4,FALSE)), VLOOKUP(A172,'Banffshire Partnership ot'!A:E,4,FALSE), 0)</f>
        <v>0</v>
      </c>
      <c r="BI172">
        <f>IF(ISNUMBER(VLOOKUP(A172,'Huntly A2B service oaout'!A:E,3,FALSE)), VLOOKUP(A172,'Huntly A2B service oaout'!A:E,3,FALSE), VLOOKUP(A172,'Huntly A2B service oaout'!A:E,2,FALSE))</f>
        <v>15.5</v>
      </c>
      <c r="BJ172">
        <f>IF(ISNUMBER(VLOOKUP(A172,'M for Moray - Buckie oaout'!A:E,3,FALSE)), VLOOKUP(A172,'M for Moray - Buckie oaout'!A:E,3,FALSE), VLOOKUP(A172,'M for Moray - Buckie oaout'!A:E,2,FALSE))</f>
        <v>8.9</v>
      </c>
      <c r="BK172">
        <f>IF(ISNUMBER(VLOOKUP(A172,'M for Moray - Forres oaout'!A:E,3,FALSE)), VLOOKUP(A172,'M for Moray - Forres oaout'!A:E,3,FALSE), VLOOKUP(A172,'M for Moray - Forres oaout'!A:E,2,FALSE))</f>
        <v>18.2</v>
      </c>
      <c r="BL172">
        <f>IF(ISNUMBER(VLOOKUP(A172,'M for Moray - Keith oaout'!A:E,3,FALSE)), VLOOKUP(A172,'M for Moray - Keith oaout'!A:E,3,FALSE), VLOOKUP(A172,'M for Moray - Keith oaout'!A:E,2,FALSE))</f>
        <v>9.1</v>
      </c>
      <c r="BM172">
        <f>IF(ISNUMBER(VLOOKUP(A172,'M for Moray - Speyside oaout'!A:E,3,FALSE)), VLOOKUP(A172,'M for Moray - Speyside oaout'!A:E,3,FALSE), VLOOKUP(A172,'M for Moray - Speyside oaout'!A:E,2,FALSE))</f>
        <v>6.7</v>
      </c>
      <c r="BN172">
        <f>IF(ISNUMBER(VLOOKUP(A172,'M for Moray - Elgin oaout'!A:E,3,FALSE)), VLOOKUP(A172,'M for Moray - Elgin oaout'!A:E,3,FALSE), VLOOKUP(A172,'M for Moray - Elgin oaout'!A:E,2,FALSE))</f>
        <v>7.1</v>
      </c>
      <c r="BO172" t="str">
        <f>IF(ISNUMBER(VLOOKUP(A172,'Banffshire Partnership oaout'!A:E,3,FALSE)), VLOOKUP(A172,'Banffshire Partnership oaout'!A:E,3,FALSE), VLOOKUP(A172,'Banffshire Partnership oaout'!A:E,2,FALSE))</f>
        <v xml:space="preserve"> N/A</v>
      </c>
      <c r="BQ172" t="str">
        <f>IF(ISNUMBER(VLOOKUP(A172,'Huntly A2B service oawut'!A:E,3,FALSE)), VLOOKUP(A172,'Huntly A2B service oawut'!A:E,3,FALSE), VLOOKUP(A172,'Huntly A2B service oawut'!A:E,2,FALSE))</f>
        <v xml:space="preserve"> N/A</v>
      </c>
      <c r="BR172" t="str">
        <f>IF(ISNUMBER(VLOOKUP(A172,'M for Moray - Buckie oawut'!A:E,3,FALSE)), VLOOKUP(A172,'M for Moray - Buckie oawut'!A:E,3,FALSE), VLOOKUP(A172,'M for Moray - Buckie oawut'!A:E,2,FALSE))</f>
        <v xml:space="preserve"> N/A</v>
      </c>
      <c r="BS172" t="str">
        <f>IF(ISNUMBER(VLOOKUP(A172,'M for Moray - Forres oawut'!A:E,3,FALSE)), VLOOKUP(A172,'M for Moray - Forres oawut'!A:E,3,FALSE), VLOOKUP(A172,'M for Moray - Forres oawut'!A:E,2,FALSE))</f>
        <v xml:space="preserve"> N/A</v>
      </c>
      <c r="BT172" t="str">
        <f>IF(ISNUMBER(VLOOKUP(A172,'M for Moray - Keith oawut'!A:E,3,FALSE)), VLOOKUP(A172,'M for Moray - Keith oawut'!A:E,3,FALSE), VLOOKUP(A172,'M for Moray - Keith oawut'!A:E,2,FALSE))</f>
        <v xml:space="preserve"> N/A</v>
      </c>
      <c r="BU172" t="str">
        <f>IF(ISNUMBER(VLOOKUP(A172,'M for Moray - Speyside oawut'!A:E,3,FALSE)), VLOOKUP(A172,'M for Moray - Speyside oawut'!A:E,3,FALSE), VLOOKUP(A172,'M for Moray - Speyside oawut'!A:E,2,FALSE))</f>
        <v xml:space="preserve"> N/A</v>
      </c>
      <c r="BV172" t="str">
        <f>IF(ISNUMBER(VLOOKUP(A172,'M for Moray - Elgin oawut'!A:E,3,FALSE)), VLOOKUP(A172,'M for Moray - Elgin oawut'!A:E,3,FALSE), VLOOKUP(A172,'M for Moray - Elgin oawut'!A:E,2,FALSE))</f>
        <v xml:space="preserve"> N/A</v>
      </c>
      <c r="BW172">
        <f>IF(ISNUMBER(VLOOKUP(A172,'Banffshire Partnership oawut'!A:E,3,FALSE)), VLOOKUP(A172,'Banffshire Partnership oawut'!A:E,3,FALSE), VLOOKUP(A172,'Banffshire Partnership oawut'!A:E,2,FALSE))</f>
        <v>20.5</v>
      </c>
      <c r="BZ172">
        <f>IF(ISNUMBER(VLOOKUP(A172,'Huntly A2B service ot'!A:E,3,FALSE)), VLOOKUP(A172,'Huntly A2B service ot'!A:E,3,FALSE), VLOOKUP(A172,'Huntly A2B service ot'!A:E,2,FALSE))</f>
        <v>30</v>
      </c>
      <c r="CA172">
        <f>IF(ISNUMBER(VLOOKUP(A172,'M for Moray - Buckie ot'!A:E,3,FALSE)), VLOOKUP(A172,'M for Moray - Buckie ot'!A:E,3,FALSE), VLOOKUP(A172,'M for Moray - Buckie ot'!A:E,2,FALSE))</f>
        <v>30</v>
      </c>
      <c r="CB172">
        <f>IF(ISNUMBER(VLOOKUP(A172,'M for Moray - Forres ot'!A:E,3,FALSE)), VLOOKUP(A172,'M for Moray - Forres ot'!A:E,3,FALSE), VLOOKUP(A172,'M for Moray - Forres ot'!A:E,2,FALSE))</f>
        <v>30</v>
      </c>
      <c r="CC172">
        <f>IF(ISNUMBER(VLOOKUP(A172,'M for Moray - Keith ot'!A:E,3,FALSE)), VLOOKUP(A172,'M for Moray - Keith ot'!A:E,3,FALSE), VLOOKUP(A172,'M for Moray - Keith ot'!A:E,2,FALSE))</f>
        <v>30</v>
      </c>
      <c r="CD172">
        <f>IF(ISNUMBER(VLOOKUP(A172,'M for Moray - Speyside ot'!A:E,3,FALSE)), VLOOKUP(A172,'M for Moray - Speyside ot'!A:E,3,FALSE), VLOOKUP(A172,'M for Moray - Speyside ot'!A:E,2,FALSE))</f>
        <v>30</v>
      </c>
      <c r="CE172">
        <f>IF(ISNUMBER(VLOOKUP(A172,'M for Moray - Elgin ot'!A:E,3,FALSE)), VLOOKUP(A172,'M for Moray - Elgin ot'!A:E,3,FALSE), VLOOKUP(A172,'M for Moray - Elgin ot'!A:E,2,FALSE))</f>
        <v>30</v>
      </c>
      <c r="CF172">
        <f>IF(ISNUMBER(VLOOKUP(A172,'Banffshire Partnership ot'!A:E,3,FALSE)), VLOOKUP(A172,'Banffshire Partnership ot'!A:E,3,FALSE), VLOOKUP(A172,'Banffshire Partnership ot'!A:E,2,FALSE))</f>
        <v>0</v>
      </c>
    </row>
    <row r="173" spans="1:84">
      <c r="A173" t="s">
        <v>431</v>
      </c>
      <c r="B173" t="str">
        <f t="shared" si="110"/>
        <v>M for Moray - Keith service</v>
      </c>
      <c r="C173">
        <f t="shared" si="111"/>
        <v>6.6499999999999995</v>
      </c>
      <c r="D173">
        <f t="shared" si="112"/>
        <v>6</v>
      </c>
      <c r="E173">
        <f t="shared" si="113"/>
        <v>4.5</v>
      </c>
      <c r="F173">
        <f t="shared" si="114"/>
        <v>5.4</v>
      </c>
      <c r="G173" s="18">
        <f t="shared" si="115"/>
        <v>0.5</v>
      </c>
      <c r="H173">
        <f t="shared" si="107"/>
        <v>10.8</v>
      </c>
      <c r="I173">
        <v>12.2</v>
      </c>
      <c r="J173">
        <f t="shared" si="91"/>
        <v>24.36</v>
      </c>
      <c r="K173">
        <f t="shared" si="108"/>
        <v>17.149999999999999</v>
      </c>
      <c r="L173">
        <f t="shared" si="93"/>
        <v>1</v>
      </c>
      <c r="M173">
        <f t="shared" si="94"/>
        <v>1</v>
      </c>
      <c r="N173">
        <f t="shared" si="109"/>
        <v>7.2100000000000009</v>
      </c>
      <c r="O173">
        <f t="shared" si="96"/>
        <v>7.2100000000000009</v>
      </c>
      <c r="P173">
        <f t="shared" si="97"/>
        <v>10.5</v>
      </c>
      <c r="Q173">
        <f t="shared" si="98"/>
        <v>10.5</v>
      </c>
      <c r="S173">
        <f t="shared" si="99"/>
        <v>18.5</v>
      </c>
      <c r="T173">
        <f t="shared" si="100"/>
        <v>19.149999999999999</v>
      </c>
      <c r="U173">
        <f t="shared" si="101"/>
        <v>48.15</v>
      </c>
      <c r="V173">
        <f t="shared" si="102"/>
        <v>17.149999999999999</v>
      </c>
      <c r="W173">
        <f t="shared" si="103"/>
        <v>27.15</v>
      </c>
      <c r="X173">
        <f t="shared" si="104"/>
        <v>25.15</v>
      </c>
      <c r="Y173">
        <f t="shared" si="105"/>
        <v>27.490000000000002</v>
      </c>
      <c r="AA173">
        <v>0</v>
      </c>
      <c r="AB173">
        <f t="shared" si="116"/>
        <v>6.6499999999999995</v>
      </c>
      <c r="AC173">
        <f t="shared" si="117"/>
        <v>6.6499999999999995</v>
      </c>
      <c r="AD173">
        <f t="shared" si="118"/>
        <v>6.6499999999999995</v>
      </c>
      <c r="AE173">
        <f t="shared" si="119"/>
        <v>6.6499999999999995</v>
      </c>
      <c r="AF173">
        <f t="shared" si="120"/>
        <v>6.6499999999999995</v>
      </c>
      <c r="AG173">
        <f t="shared" si="121"/>
        <v>4.74</v>
      </c>
      <c r="AJ173">
        <f>IF(ISNUMBER(VLOOKUP(A173,'Huntly A2B service oaout'!A:E,5,FALSE)), VLOOKUP(A173,'Huntly A2B service oaout'!A:E,5,FALSE), VLOOKUP(A173,'Huntly A2B service oaout'!A:E,2,FALSE))</f>
        <v>14</v>
      </c>
      <c r="AK173">
        <f>IF(ISNUMBER(VLOOKUP(A173,'M for Moray - Buckie oaout'!A:E,5,FALSE)), VLOOKUP(A173,'M for Moray - Buckie oaout'!A:E,5,FALSE), VLOOKUP(A173,'M for Moray - Buckie oaout'!A:E,2,FALSE))</f>
        <v>8</v>
      </c>
      <c r="AL173">
        <f>IF(ISNUMBER(VLOOKUP(A173,'M for Moray - Forres oaout'!A:E,5,FALSE)), VLOOKUP(A173,'M for Moray - Forres oaout'!A:E,5,FALSE), VLOOKUP(A173,'M for Moray - Forres oaout'!A:E,2,FALSE))</f>
        <v>37</v>
      </c>
      <c r="AM173">
        <f>IF(ISNUMBER(VLOOKUP(A173,'M for Moray - Keith oaout'!A:E,5,FALSE)), VLOOKUP(A173,'M for Moray - Keith oaout'!A:E,5,FALSE), VLOOKUP(A173,'M for Moray - Keith oaout'!A:E,2,FALSE))</f>
        <v>6</v>
      </c>
      <c r="AN173">
        <f>IF(ISNUMBER(VLOOKUP(A173,'M for Moray - Speyside oaout'!A:E,5,FALSE)), VLOOKUP(A173,'M for Moray - Speyside oaout'!A:E,5,FALSE), VLOOKUP(A173,'M for Moray - Speyside oaout'!A:E,2,FALSE))</f>
        <v>16</v>
      </c>
      <c r="AO173">
        <f>IF(ISNUMBER(VLOOKUP(A173,'M for Moray - Elgin oaout'!A:E,5,FALSE)), VLOOKUP(A173,'M for Moray - Elgin oaout'!A:E,5,FALSE), VLOOKUP(A173,'M for Moray - Elgin oaout'!A:E,2,FALSE))</f>
        <v>14</v>
      </c>
      <c r="AP173" t="str">
        <f>IF(ISNUMBER(VLOOKUP(A173,'Banffshire Partnership oaout'!A:E,5,FALSE)), VLOOKUP(A173,'Banffshire Partnership oaout'!A:E,5,FALSE), VLOOKUP(A173,'Banffshire Partnership oaout'!A:E,2,FALSE))</f>
        <v xml:space="preserve"> N/A</v>
      </c>
      <c r="AR173">
        <f>IF(ISNUMBER(VLOOKUP(A173,'Huntly A2B service oawut'!A:E,5,FALSE)), VLOOKUP(A173,'Huntly A2B service oawut'!A:E,5,FALSE), 1000)</f>
        <v>1000</v>
      </c>
      <c r="AS173">
        <f>IF(ISNUMBER(VLOOKUP(A173,'M for Moray - Buckie oawut'!A:E,5,FALSE)), VLOOKUP(A173,'M for Moray - Buckie oawut'!A:E,5,FALSE), 1000)</f>
        <v>1000</v>
      </c>
      <c r="AT173">
        <f>IF(ISNUMBER(VLOOKUP(A173,'M for Moray - Forres oawut'!A:E,5,FALSE)), VLOOKUP(A173,'M for Moray - Forres oawut'!A:E,5,FALSE), 1000)</f>
        <v>1000</v>
      </c>
      <c r="AU173">
        <f>IF(ISNUMBER(VLOOKUP(A173,'M for Moray - Keith oawut'!A:E,5,FALSE)), VLOOKUP(A173,'M for Moray - Keith oawut'!A:E,5,FALSE), 1000)</f>
        <v>1000</v>
      </c>
      <c r="AV173">
        <f>IF(ISNUMBER(VLOOKUP(A173,'M for Moray - Speyside oawut'!A:E,5,FALSE)), VLOOKUP(A173,'M for Moray - Speyside oawut'!A:E,5,FALSE), 1000)</f>
        <v>1000</v>
      </c>
      <c r="AW173">
        <f>IF(ISNUMBER(VLOOKUP(A173,'M for Moray - Elgin oawut'!A:E,5,FALSE)), VLOOKUP(A173,'M for Moray - Elgin oawut'!A:E,5,FALSE), 1000)</f>
        <v>1000</v>
      </c>
      <c r="AX173">
        <f>IF(ISNUMBER(VLOOKUP(A173,'Banffshire Partnership oawut'!A:E,5,FALSE)), VLOOKUP(A173,'Banffshire Partnership oawut'!A:E,5,FALSE), 1000)</f>
        <v>22.75</v>
      </c>
      <c r="AZ173">
        <f>IF(ISNUMBER(VLOOKUP(A173,'Huntly A2B service ot'!A:E,4,FALSE)), VLOOKUP(A173,'Huntly A2B service ot'!A:E,4,FALSE), 0)</f>
        <v>4.5</v>
      </c>
      <c r="BA173">
        <f>IF(ISNUMBER(VLOOKUP(A173,'M for Moray - Buckie ot'!A:E,4,FALSE)), VLOOKUP(A173,'M for Moray - Buckie ot'!A:E,4,FALSE), 0)</f>
        <v>4.5</v>
      </c>
      <c r="BB173">
        <f>IF(ISNUMBER(VLOOKUP(A173,'M for Moray - Forres ot'!A:E,4,FALSE)), VLOOKUP(A173,'M for Moray - Forres ot'!A:E,4,FALSE), 0)</f>
        <v>4.5</v>
      </c>
      <c r="BC173">
        <f>IF(ISNUMBER(VLOOKUP(A173,'M for Moray - Keith ot'!A:E,4,FALSE)), VLOOKUP(A173,'M for Moray - Keith ot'!A:E,4,FALSE), 0)</f>
        <v>4.5</v>
      </c>
      <c r="BD173">
        <f>IF(ISNUMBER(VLOOKUP(A173,'M for Moray - Speyside ot'!A:E,4,FALSE)), VLOOKUP(A173,'M for Moray - Speyside ot'!A:E,4,FALSE), 0)</f>
        <v>4.5</v>
      </c>
      <c r="BE173">
        <f>IF(ISNUMBER(VLOOKUP(A173,'M for Moray - Elgin ot'!A:E,4,FALSE)), VLOOKUP(A173,'M for Moray - Elgin ot'!A:E,4,FALSE), 0)</f>
        <v>4.5</v>
      </c>
      <c r="BF173">
        <f>IF(ISNUMBER(VLOOKUP(A173,'Banffshire Partnership ot'!A:E,4,FALSE)), VLOOKUP(A173,'Banffshire Partnership ot'!A:E,4,FALSE), 0)</f>
        <v>0</v>
      </c>
      <c r="BI173">
        <f>IF(ISNUMBER(VLOOKUP(A173,'Huntly A2B service oaout'!A:E,3,FALSE)), VLOOKUP(A173,'Huntly A2B service oaout'!A:E,3,FALSE), VLOOKUP(A173,'Huntly A2B service oaout'!A:E,2,FALSE))</f>
        <v>10.7</v>
      </c>
      <c r="BJ173">
        <f>IF(ISNUMBER(VLOOKUP(A173,'M for Moray - Buckie oaout'!A:E,3,FALSE)), VLOOKUP(A173,'M for Moray - Buckie oaout'!A:E,3,FALSE), VLOOKUP(A173,'M for Moray - Buckie oaout'!A:E,2,FALSE))</f>
        <v>7</v>
      </c>
      <c r="BK173">
        <f>IF(ISNUMBER(VLOOKUP(A173,'M for Moray - Forres oaout'!A:E,3,FALSE)), VLOOKUP(A173,'M for Moray - Forres oaout'!A:E,3,FALSE), VLOOKUP(A173,'M for Moray - Forres oaout'!A:E,2,FALSE))</f>
        <v>18.100000000000001</v>
      </c>
      <c r="BL173">
        <f>IF(ISNUMBER(VLOOKUP(A173,'M for Moray - Keith oaout'!A:E,3,FALSE)), VLOOKUP(A173,'M for Moray - Keith oaout'!A:E,3,FALSE), VLOOKUP(A173,'M for Moray - Keith oaout'!A:E,2,FALSE))</f>
        <v>5.4</v>
      </c>
      <c r="BM173">
        <f>IF(ISNUMBER(VLOOKUP(A173,'M for Moray - Speyside oaout'!A:E,3,FALSE)), VLOOKUP(A173,'M for Moray - Speyside oaout'!A:E,3,FALSE), VLOOKUP(A173,'M for Moray - Speyside oaout'!A:E,2,FALSE))</f>
        <v>10.6</v>
      </c>
      <c r="BN173">
        <f>IF(ISNUMBER(VLOOKUP(A173,'M for Moray - Elgin oaout'!A:E,3,FALSE)), VLOOKUP(A173,'M for Moray - Elgin oaout'!A:E,3,FALSE), VLOOKUP(A173,'M for Moray - Elgin oaout'!A:E,2,FALSE))</f>
        <v>7.1</v>
      </c>
      <c r="BO173" t="str">
        <f>IF(ISNUMBER(VLOOKUP(A173,'Banffshire Partnership oaout'!A:E,3,FALSE)), VLOOKUP(A173,'Banffshire Partnership oaout'!A:E,3,FALSE), VLOOKUP(A173,'Banffshire Partnership oaout'!A:E,2,FALSE))</f>
        <v xml:space="preserve"> N/A</v>
      </c>
      <c r="BQ173" t="str">
        <f>IF(ISNUMBER(VLOOKUP(A173,'Huntly A2B service oawut'!A:E,3,FALSE)), VLOOKUP(A173,'Huntly A2B service oawut'!A:E,3,FALSE), VLOOKUP(A173,'Huntly A2B service oawut'!A:E,2,FALSE))</f>
        <v xml:space="preserve"> N/A</v>
      </c>
      <c r="BR173" t="str">
        <f>IF(ISNUMBER(VLOOKUP(A173,'M for Moray - Buckie oawut'!A:E,3,FALSE)), VLOOKUP(A173,'M for Moray - Buckie oawut'!A:E,3,FALSE), VLOOKUP(A173,'M for Moray - Buckie oawut'!A:E,2,FALSE))</f>
        <v xml:space="preserve"> N/A</v>
      </c>
      <c r="BS173" t="str">
        <f>IF(ISNUMBER(VLOOKUP(A173,'M for Moray - Forres oawut'!A:E,3,FALSE)), VLOOKUP(A173,'M for Moray - Forres oawut'!A:E,3,FALSE), VLOOKUP(A173,'M for Moray - Forres oawut'!A:E,2,FALSE))</f>
        <v xml:space="preserve"> N/A</v>
      </c>
      <c r="BT173" t="str">
        <f>IF(ISNUMBER(VLOOKUP(A173,'M for Moray - Keith oawut'!A:E,3,FALSE)), VLOOKUP(A173,'M for Moray - Keith oawut'!A:E,3,FALSE), VLOOKUP(A173,'M for Moray - Keith oawut'!A:E,2,FALSE))</f>
        <v xml:space="preserve"> N/A</v>
      </c>
      <c r="BU173" t="str">
        <f>IF(ISNUMBER(VLOOKUP(A173,'M for Moray - Speyside oawut'!A:E,3,FALSE)), VLOOKUP(A173,'M for Moray - Speyside oawut'!A:E,3,FALSE), VLOOKUP(A173,'M for Moray - Speyside oawut'!A:E,2,FALSE))</f>
        <v xml:space="preserve"> N/A</v>
      </c>
      <c r="BV173" t="str">
        <f>IF(ISNUMBER(VLOOKUP(A173,'M for Moray - Elgin oawut'!A:E,3,FALSE)), VLOOKUP(A173,'M for Moray - Elgin oawut'!A:E,3,FALSE), VLOOKUP(A173,'M for Moray - Elgin oawut'!A:E,2,FALSE))</f>
        <v xml:space="preserve"> N/A</v>
      </c>
      <c r="BW173">
        <f>IF(ISNUMBER(VLOOKUP(A173,'Banffshire Partnership oawut'!A:E,3,FALSE)), VLOOKUP(A173,'Banffshire Partnership oawut'!A:E,3,FALSE), VLOOKUP(A173,'Banffshire Partnership oawut'!A:E,2,FALSE))</f>
        <v>8.4</v>
      </c>
      <c r="BZ173">
        <f>IF(ISNUMBER(VLOOKUP(A173,'Huntly A2B service ot'!A:E,3,FALSE)), VLOOKUP(A173,'Huntly A2B service ot'!A:E,3,FALSE), VLOOKUP(A173,'Huntly A2B service ot'!A:E,2,FALSE))</f>
        <v>30</v>
      </c>
      <c r="CA173">
        <f>IF(ISNUMBER(VLOOKUP(A173,'M for Moray - Buckie ot'!A:E,3,FALSE)), VLOOKUP(A173,'M for Moray - Buckie ot'!A:E,3,FALSE), VLOOKUP(A173,'M for Moray - Buckie ot'!A:E,2,FALSE))</f>
        <v>30</v>
      </c>
      <c r="CB173">
        <f>IF(ISNUMBER(VLOOKUP(A173,'M for Moray - Forres ot'!A:E,3,FALSE)), VLOOKUP(A173,'M for Moray - Forres ot'!A:E,3,FALSE), VLOOKUP(A173,'M for Moray - Forres ot'!A:E,2,FALSE))</f>
        <v>30</v>
      </c>
      <c r="CC173">
        <f>IF(ISNUMBER(VLOOKUP(A173,'M for Moray - Keith ot'!A:E,3,FALSE)), VLOOKUP(A173,'M for Moray - Keith ot'!A:E,3,FALSE), VLOOKUP(A173,'M for Moray - Keith ot'!A:E,2,FALSE))</f>
        <v>30</v>
      </c>
      <c r="CD173">
        <f>IF(ISNUMBER(VLOOKUP(A173,'M for Moray - Speyside ot'!A:E,3,FALSE)), VLOOKUP(A173,'M for Moray - Speyside ot'!A:E,3,FALSE), VLOOKUP(A173,'M for Moray - Speyside ot'!A:E,2,FALSE))</f>
        <v>30</v>
      </c>
      <c r="CE173">
        <f>IF(ISNUMBER(VLOOKUP(A173,'M for Moray - Elgin ot'!A:E,3,FALSE)), VLOOKUP(A173,'M for Moray - Elgin ot'!A:E,3,FALSE), VLOOKUP(A173,'M for Moray - Elgin ot'!A:E,2,FALSE))</f>
        <v>30</v>
      </c>
      <c r="CF173">
        <f>IF(ISNUMBER(VLOOKUP(A173,'Banffshire Partnership ot'!A:E,3,FALSE)), VLOOKUP(A173,'Banffshire Partnership ot'!A:E,3,FALSE), VLOOKUP(A173,'Banffshire Partnership ot'!A:E,2,FALSE))</f>
        <v>0</v>
      </c>
    </row>
    <row r="174" spans="1:84">
      <c r="A174" t="s">
        <v>432</v>
      </c>
      <c r="B174" t="str">
        <f t="shared" si="110"/>
        <v>Banffshire Partnership</v>
      </c>
      <c r="C174">
        <f t="shared" si="111"/>
        <v>5</v>
      </c>
      <c r="D174">
        <f t="shared" si="112"/>
        <v>5</v>
      </c>
      <c r="E174">
        <f t="shared" si="113"/>
        <v>0</v>
      </c>
      <c r="F174">
        <f t="shared" si="114"/>
        <v>2.1</v>
      </c>
      <c r="G174" s="18">
        <f t="shared" si="115"/>
        <v>0</v>
      </c>
      <c r="H174">
        <f t="shared" si="107"/>
        <v>0</v>
      </c>
      <c r="I174">
        <v>13.5</v>
      </c>
      <c r="J174">
        <f t="shared" si="91"/>
        <v>26.7</v>
      </c>
      <c r="K174">
        <f t="shared" si="108"/>
        <v>10</v>
      </c>
      <c r="L174">
        <f t="shared" si="93"/>
        <v>1</v>
      </c>
      <c r="M174">
        <f t="shared" si="94"/>
        <v>1</v>
      </c>
      <c r="N174">
        <f t="shared" si="109"/>
        <v>16.7</v>
      </c>
      <c r="O174">
        <f t="shared" si="96"/>
        <v>16.7</v>
      </c>
      <c r="P174">
        <f t="shared" si="97"/>
        <v>5</v>
      </c>
      <c r="Q174">
        <f t="shared" si="98"/>
        <v>5</v>
      </c>
      <c r="S174">
        <f t="shared" si="99"/>
        <v>29.5</v>
      </c>
      <c r="T174">
        <f t="shared" si="100"/>
        <v>22.6</v>
      </c>
      <c r="U174">
        <f t="shared" si="101"/>
        <v>78.599999999999994</v>
      </c>
      <c r="V174">
        <f t="shared" si="102"/>
        <v>24.6</v>
      </c>
      <c r="W174">
        <f t="shared" si="103"/>
        <v>51.1</v>
      </c>
      <c r="X174">
        <f t="shared" si="104"/>
        <v>48.1</v>
      </c>
      <c r="Y174">
        <f t="shared" si="105"/>
        <v>10</v>
      </c>
      <c r="AA174">
        <v>0</v>
      </c>
      <c r="AB174">
        <f t="shared" si="116"/>
        <v>7.1</v>
      </c>
      <c r="AC174">
        <f t="shared" si="117"/>
        <v>7.1</v>
      </c>
      <c r="AD174">
        <f t="shared" si="118"/>
        <v>7.1</v>
      </c>
      <c r="AE174">
        <f t="shared" si="119"/>
        <v>7.1</v>
      </c>
      <c r="AF174">
        <f t="shared" si="120"/>
        <v>7.1</v>
      </c>
      <c r="AG174">
        <f t="shared" si="121"/>
        <v>5</v>
      </c>
      <c r="AJ174">
        <f>IF(ISNUMBER(VLOOKUP(A174,'Huntly A2B service oaout'!A:E,5,FALSE)), VLOOKUP(A174,'Huntly A2B service oaout'!A:E,5,FALSE), VLOOKUP(A174,'Huntly A2B service oaout'!A:E,2,FALSE))</f>
        <v>25</v>
      </c>
      <c r="AK174">
        <f>IF(ISNUMBER(VLOOKUP(A174,'M for Moray - Buckie oaout'!A:E,5,FALSE)), VLOOKUP(A174,'M for Moray - Buckie oaout'!A:E,5,FALSE), VLOOKUP(A174,'M for Moray - Buckie oaout'!A:E,2,FALSE))</f>
        <v>11</v>
      </c>
      <c r="AL174">
        <f>IF(ISNUMBER(VLOOKUP(A174,'M for Moray - Forres oaout'!A:E,5,FALSE)), VLOOKUP(A174,'M for Moray - Forres oaout'!A:E,5,FALSE), VLOOKUP(A174,'M for Moray - Forres oaout'!A:E,2,FALSE))</f>
        <v>67</v>
      </c>
      <c r="AM174">
        <f>IF(ISNUMBER(VLOOKUP(A174,'M for Moray - Keith oaout'!A:E,5,FALSE)), VLOOKUP(A174,'M for Moray - Keith oaout'!A:E,5,FALSE), VLOOKUP(A174,'M for Moray - Keith oaout'!A:E,2,FALSE))</f>
        <v>13</v>
      </c>
      <c r="AN174">
        <f>IF(ISNUMBER(VLOOKUP(A174,'M for Moray - Speyside oaout'!A:E,5,FALSE)), VLOOKUP(A174,'M for Moray - Speyside oaout'!A:E,5,FALSE), VLOOKUP(A174,'M for Moray - Speyside oaout'!A:E,2,FALSE))</f>
        <v>39.5</v>
      </c>
      <c r="AO174">
        <f>IF(ISNUMBER(VLOOKUP(A174,'M for Moray - Elgin oaout'!A:E,5,FALSE)), VLOOKUP(A174,'M for Moray - Elgin oaout'!A:E,5,FALSE), VLOOKUP(A174,'M for Moray - Elgin oaout'!A:E,2,FALSE))</f>
        <v>36.5</v>
      </c>
      <c r="AP174" t="str">
        <f>IF(ISNUMBER(VLOOKUP(A174,'Banffshire Partnership oaout'!A:E,5,FALSE)), VLOOKUP(A174,'Banffshire Partnership oaout'!A:E,5,FALSE), VLOOKUP(A174,'Banffshire Partnership oaout'!A:E,2,FALSE))</f>
        <v xml:space="preserve"> N/A</v>
      </c>
      <c r="AR174">
        <f>IF(ISNUMBER(VLOOKUP(A174,'Huntly A2B service oawut'!A:E,5,FALSE)), VLOOKUP(A174,'Huntly A2B service oawut'!A:E,5,FALSE), 1000)</f>
        <v>1000</v>
      </c>
      <c r="AS174">
        <f>IF(ISNUMBER(VLOOKUP(A174,'M for Moray - Buckie oawut'!A:E,5,FALSE)), VLOOKUP(A174,'M for Moray - Buckie oawut'!A:E,5,FALSE), 1000)</f>
        <v>1000</v>
      </c>
      <c r="AT174">
        <f>IF(ISNUMBER(VLOOKUP(A174,'M for Moray - Forres oawut'!A:E,5,FALSE)), VLOOKUP(A174,'M for Moray - Forres oawut'!A:E,5,FALSE), 1000)</f>
        <v>1000</v>
      </c>
      <c r="AU174">
        <f>IF(ISNUMBER(VLOOKUP(A174,'M for Moray - Keith oawut'!A:E,5,FALSE)), VLOOKUP(A174,'M for Moray - Keith oawut'!A:E,5,FALSE), 1000)</f>
        <v>1000</v>
      </c>
      <c r="AV174">
        <f>IF(ISNUMBER(VLOOKUP(A174,'M for Moray - Speyside oawut'!A:E,5,FALSE)), VLOOKUP(A174,'M for Moray - Speyside oawut'!A:E,5,FALSE), 1000)</f>
        <v>1000</v>
      </c>
      <c r="AW174">
        <f>IF(ISNUMBER(VLOOKUP(A174,'M for Moray - Elgin oawut'!A:E,5,FALSE)), VLOOKUP(A174,'M for Moray - Elgin oawut'!A:E,5,FALSE), 1000)</f>
        <v>1000</v>
      </c>
      <c r="AX174">
        <f>IF(ISNUMBER(VLOOKUP(A174,'Banffshire Partnership oawut'!A:E,5,FALSE)), VLOOKUP(A174,'Banffshire Partnership oawut'!A:E,5,FALSE), 1000)</f>
        <v>5</v>
      </c>
      <c r="AZ174">
        <f>IF(ISNUMBER(VLOOKUP(A174,'Huntly A2B service ot'!A:E,4,FALSE)), VLOOKUP(A174,'Huntly A2B service ot'!A:E,4,FALSE), 0)</f>
        <v>4.5</v>
      </c>
      <c r="BA174">
        <f>IF(ISNUMBER(VLOOKUP(A174,'M for Moray - Buckie ot'!A:E,4,FALSE)), VLOOKUP(A174,'M for Moray - Buckie ot'!A:E,4,FALSE), 0)</f>
        <v>4.5</v>
      </c>
      <c r="BB174">
        <f>IF(ISNUMBER(VLOOKUP(A174,'M for Moray - Forres ot'!A:E,4,FALSE)), VLOOKUP(A174,'M for Moray - Forres ot'!A:E,4,FALSE), 0)</f>
        <v>4.5</v>
      </c>
      <c r="BC174">
        <f>IF(ISNUMBER(VLOOKUP(A174,'M for Moray - Keith ot'!A:E,4,FALSE)), VLOOKUP(A174,'M for Moray - Keith ot'!A:E,4,FALSE), 0)</f>
        <v>4.5</v>
      </c>
      <c r="BD174">
        <f>IF(ISNUMBER(VLOOKUP(A174,'M for Moray - Speyside ot'!A:E,4,FALSE)), VLOOKUP(A174,'M for Moray - Speyside ot'!A:E,4,FALSE), 0)</f>
        <v>4.5</v>
      </c>
      <c r="BE174">
        <f>IF(ISNUMBER(VLOOKUP(A174,'M for Moray - Elgin ot'!A:E,4,FALSE)), VLOOKUP(A174,'M for Moray - Elgin ot'!A:E,4,FALSE), 0)</f>
        <v>4.5</v>
      </c>
      <c r="BF174">
        <f>IF(ISNUMBER(VLOOKUP(A174,'Banffshire Partnership ot'!A:E,4,FALSE)), VLOOKUP(A174,'Banffshire Partnership ot'!A:E,4,FALSE), 0)</f>
        <v>0</v>
      </c>
      <c r="BI174">
        <f>IF(ISNUMBER(VLOOKUP(A174,'Huntly A2B service oaout'!A:E,3,FALSE)), VLOOKUP(A174,'Huntly A2B service oaout'!A:E,3,FALSE), VLOOKUP(A174,'Huntly A2B service oaout'!A:E,2,FALSE))</f>
        <v>12.4</v>
      </c>
      <c r="BJ174">
        <f>IF(ISNUMBER(VLOOKUP(A174,'M for Moray - Buckie oaout'!A:E,3,FALSE)), VLOOKUP(A174,'M for Moray - Buckie oaout'!A:E,3,FALSE), VLOOKUP(A174,'M for Moray - Buckie oaout'!A:E,2,FALSE))</f>
        <v>10.1</v>
      </c>
      <c r="BK174">
        <f>IF(ISNUMBER(VLOOKUP(A174,'M for Moray - Forres oaout'!A:E,3,FALSE)), VLOOKUP(A174,'M for Moray - Forres oaout'!A:E,3,FALSE), VLOOKUP(A174,'M for Moray - Forres oaout'!A:E,2,FALSE))</f>
        <v>33.799999999999997</v>
      </c>
      <c r="BL174">
        <f>IF(ISNUMBER(VLOOKUP(A174,'M for Moray - Keith oaout'!A:E,3,FALSE)), VLOOKUP(A174,'M for Moray - Keith oaout'!A:E,3,FALSE), VLOOKUP(A174,'M for Moray - Keith oaout'!A:E,2,FALSE))</f>
        <v>9.6999999999999993</v>
      </c>
      <c r="BM174">
        <f>IF(ISNUMBER(VLOOKUP(A174,'M for Moray - Speyside oaout'!A:E,3,FALSE)), VLOOKUP(A174,'M for Moray - Speyside oaout'!A:E,3,FALSE), VLOOKUP(A174,'M for Moray - Speyside oaout'!A:E,2,FALSE))</f>
        <v>22.8</v>
      </c>
      <c r="BN174">
        <f>IF(ISNUMBER(VLOOKUP(A174,'M for Moray - Elgin oaout'!A:E,3,FALSE)), VLOOKUP(A174,'M for Moray - Elgin oaout'!A:E,3,FALSE), VLOOKUP(A174,'M for Moray - Elgin oaout'!A:E,2,FALSE))</f>
        <v>22.3</v>
      </c>
      <c r="BO174" t="str">
        <f>IF(ISNUMBER(VLOOKUP(A174,'Banffshire Partnership oaout'!A:E,3,FALSE)), VLOOKUP(A174,'Banffshire Partnership oaout'!A:E,3,FALSE), VLOOKUP(A174,'Banffshire Partnership oaout'!A:E,2,FALSE))</f>
        <v xml:space="preserve"> N/A</v>
      </c>
      <c r="BQ174" t="str">
        <f>IF(ISNUMBER(VLOOKUP(A174,'Huntly A2B service oawut'!A:E,3,FALSE)), VLOOKUP(A174,'Huntly A2B service oawut'!A:E,3,FALSE), VLOOKUP(A174,'Huntly A2B service oawut'!A:E,2,FALSE))</f>
        <v xml:space="preserve"> N/A</v>
      </c>
      <c r="BR174" t="str">
        <f>IF(ISNUMBER(VLOOKUP(A174,'M for Moray - Buckie oawut'!A:E,3,FALSE)), VLOOKUP(A174,'M for Moray - Buckie oawut'!A:E,3,FALSE), VLOOKUP(A174,'M for Moray - Buckie oawut'!A:E,2,FALSE))</f>
        <v xml:space="preserve"> N/A</v>
      </c>
      <c r="BS174" t="str">
        <f>IF(ISNUMBER(VLOOKUP(A174,'M for Moray - Forres oawut'!A:E,3,FALSE)), VLOOKUP(A174,'M for Moray - Forres oawut'!A:E,3,FALSE), VLOOKUP(A174,'M for Moray - Forres oawut'!A:E,2,FALSE))</f>
        <v xml:space="preserve"> N/A</v>
      </c>
      <c r="BT174" t="str">
        <f>IF(ISNUMBER(VLOOKUP(A174,'M for Moray - Keith oawut'!A:E,3,FALSE)), VLOOKUP(A174,'M for Moray - Keith oawut'!A:E,3,FALSE), VLOOKUP(A174,'M for Moray - Keith oawut'!A:E,2,FALSE))</f>
        <v xml:space="preserve"> N/A</v>
      </c>
      <c r="BU174" t="str">
        <f>IF(ISNUMBER(VLOOKUP(A174,'M for Moray - Speyside oawut'!A:E,3,FALSE)), VLOOKUP(A174,'M for Moray - Speyside oawut'!A:E,3,FALSE), VLOOKUP(A174,'M for Moray - Speyside oawut'!A:E,2,FALSE))</f>
        <v xml:space="preserve"> N/A</v>
      </c>
      <c r="BV174" t="str">
        <f>IF(ISNUMBER(VLOOKUP(A174,'M for Moray - Elgin oawut'!A:E,3,FALSE)), VLOOKUP(A174,'M for Moray - Elgin oawut'!A:E,3,FALSE), VLOOKUP(A174,'M for Moray - Elgin oawut'!A:E,2,FALSE))</f>
        <v xml:space="preserve"> N/A</v>
      </c>
      <c r="BW174">
        <f>IF(ISNUMBER(VLOOKUP(A174,'Banffshire Partnership oawut'!A:E,3,FALSE)), VLOOKUP(A174,'Banffshire Partnership oawut'!A:E,3,FALSE), VLOOKUP(A174,'Banffshire Partnership oawut'!A:E,2,FALSE))</f>
        <v>2.1</v>
      </c>
      <c r="BZ174">
        <f>IF(ISNUMBER(VLOOKUP(A174,'Huntly A2B service ot'!A:E,3,FALSE)), VLOOKUP(A174,'Huntly A2B service ot'!A:E,3,FALSE), VLOOKUP(A174,'Huntly A2B service ot'!A:E,2,FALSE))</f>
        <v>30</v>
      </c>
      <c r="CA174">
        <f>IF(ISNUMBER(VLOOKUP(A174,'M for Moray - Buckie ot'!A:E,3,FALSE)), VLOOKUP(A174,'M for Moray - Buckie ot'!A:E,3,FALSE), VLOOKUP(A174,'M for Moray - Buckie ot'!A:E,2,FALSE))</f>
        <v>30</v>
      </c>
      <c r="CB174">
        <f>IF(ISNUMBER(VLOOKUP(A174,'M for Moray - Forres ot'!A:E,3,FALSE)), VLOOKUP(A174,'M for Moray - Forres ot'!A:E,3,FALSE), VLOOKUP(A174,'M for Moray - Forres ot'!A:E,2,FALSE))</f>
        <v>30</v>
      </c>
      <c r="CC174">
        <f>IF(ISNUMBER(VLOOKUP(A174,'M for Moray - Keith ot'!A:E,3,FALSE)), VLOOKUP(A174,'M for Moray - Keith ot'!A:E,3,FALSE), VLOOKUP(A174,'M for Moray - Keith ot'!A:E,2,FALSE))</f>
        <v>30</v>
      </c>
      <c r="CD174">
        <f>IF(ISNUMBER(VLOOKUP(A174,'M for Moray - Speyside ot'!A:E,3,FALSE)), VLOOKUP(A174,'M for Moray - Speyside ot'!A:E,3,FALSE), VLOOKUP(A174,'M for Moray - Speyside ot'!A:E,2,FALSE))</f>
        <v>30</v>
      </c>
      <c r="CE174">
        <f>IF(ISNUMBER(VLOOKUP(A174,'M for Moray - Elgin ot'!A:E,3,FALSE)), VLOOKUP(A174,'M for Moray - Elgin ot'!A:E,3,FALSE), VLOOKUP(A174,'M for Moray - Elgin ot'!A:E,2,FALSE))</f>
        <v>30</v>
      </c>
      <c r="CF174">
        <f>IF(ISNUMBER(VLOOKUP(A174,'Banffshire Partnership ot'!A:E,3,FALSE)), VLOOKUP(A174,'Banffshire Partnership ot'!A:E,3,FALSE), VLOOKUP(A174,'Banffshire Partnership ot'!A:E,2,FALSE))</f>
        <v>0</v>
      </c>
    </row>
    <row r="175" spans="1:84">
      <c r="A175" t="s">
        <v>433</v>
      </c>
      <c r="B175" t="str">
        <f t="shared" si="110"/>
        <v>M for Moray - Elgin service</v>
      </c>
      <c r="C175">
        <f t="shared" si="111"/>
        <v>7.1</v>
      </c>
      <c r="D175">
        <f t="shared" si="112"/>
        <v>8</v>
      </c>
      <c r="E175">
        <f t="shared" si="113"/>
        <v>4.5</v>
      </c>
      <c r="F175">
        <f t="shared" si="114"/>
        <v>7.1</v>
      </c>
      <c r="G175" s="18">
        <f t="shared" si="115"/>
        <v>0.5</v>
      </c>
      <c r="H175">
        <f t="shared" si="107"/>
        <v>14.2</v>
      </c>
      <c r="I175">
        <v>17.2</v>
      </c>
      <c r="J175">
        <f t="shared" si="91"/>
        <v>33.36</v>
      </c>
      <c r="K175">
        <f t="shared" si="108"/>
        <v>19.600000000000001</v>
      </c>
      <c r="L175">
        <f t="shared" si="93"/>
        <v>1</v>
      </c>
      <c r="M175">
        <f t="shared" si="94"/>
        <v>1</v>
      </c>
      <c r="N175">
        <f t="shared" si="109"/>
        <v>13.759999999999998</v>
      </c>
      <c r="O175">
        <f t="shared" si="96"/>
        <v>13.759999999999998</v>
      </c>
      <c r="P175">
        <f t="shared" si="97"/>
        <v>12.5</v>
      </c>
      <c r="Q175">
        <f t="shared" si="98"/>
        <v>12.5</v>
      </c>
      <c r="S175">
        <f t="shared" si="99"/>
        <v>24.5</v>
      </c>
      <c r="T175">
        <f t="shared" si="100"/>
        <v>1007.1</v>
      </c>
      <c r="U175">
        <f t="shared" si="101"/>
        <v>35.6</v>
      </c>
      <c r="V175">
        <f t="shared" si="102"/>
        <v>21.6</v>
      </c>
      <c r="W175">
        <f t="shared" si="103"/>
        <v>24.6</v>
      </c>
      <c r="X175">
        <f t="shared" si="104"/>
        <v>19.600000000000001</v>
      </c>
      <c r="Y175">
        <f t="shared" si="105"/>
        <v>47.25</v>
      </c>
      <c r="AA175">
        <v>0</v>
      </c>
      <c r="AB175">
        <f t="shared" si="116"/>
        <v>7.1</v>
      </c>
      <c r="AC175">
        <f t="shared" si="117"/>
        <v>7.1</v>
      </c>
      <c r="AD175">
        <f t="shared" si="118"/>
        <v>7.1</v>
      </c>
      <c r="AE175">
        <f t="shared" si="119"/>
        <v>7.1</v>
      </c>
      <c r="AF175">
        <f t="shared" si="120"/>
        <v>7.1</v>
      </c>
      <c r="AG175">
        <f t="shared" si="121"/>
        <v>5.5</v>
      </c>
      <c r="AJ175">
        <f>IF(ISNUMBER(VLOOKUP(A175,'Huntly A2B service oaout'!A:E,5,FALSE)), VLOOKUP(A175,'Huntly A2B service oaout'!A:E,5,FALSE), VLOOKUP(A175,'Huntly A2B service oaout'!A:E,2,FALSE))</f>
        <v>20</v>
      </c>
      <c r="AK175" t="str">
        <f>IF(ISNUMBER(VLOOKUP(A175,'M for Moray - Buckie oaout'!A:E,5,FALSE)), VLOOKUP(A175,'M for Moray - Buckie oaout'!A:E,5,FALSE), VLOOKUP(A175,'M for Moray - Buckie oaout'!A:E,2,FALSE))</f>
        <v xml:space="preserve"> not possible</v>
      </c>
      <c r="AL175">
        <f>IF(ISNUMBER(VLOOKUP(A175,'M for Moray - Forres oaout'!A:E,5,FALSE)), VLOOKUP(A175,'M for Moray - Forres oaout'!A:E,5,FALSE), VLOOKUP(A175,'M for Moray - Forres oaout'!A:E,2,FALSE))</f>
        <v>24</v>
      </c>
      <c r="AM175">
        <f>IF(ISNUMBER(VLOOKUP(A175,'M for Moray - Keith oaout'!A:E,5,FALSE)), VLOOKUP(A175,'M for Moray - Keith oaout'!A:E,5,FALSE), VLOOKUP(A175,'M for Moray - Keith oaout'!A:E,2,FALSE))</f>
        <v>10</v>
      </c>
      <c r="AN175">
        <f>IF(ISNUMBER(VLOOKUP(A175,'M for Moray - Speyside oaout'!A:E,5,FALSE)), VLOOKUP(A175,'M for Moray - Speyside oaout'!A:E,5,FALSE), VLOOKUP(A175,'M for Moray - Speyside oaout'!A:E,2,FALSE))</f>
        <v>13</v>
      </c>
      <c r="AO175">
        <f>IF(ISNUMBER(VLOOKUP(A175,'M for Moray - Elgin oaout'!A:E,5,FALSE)), VLOOKUP(A175,'M for Moray - Elgin oaout'!A:E,5,FALSE), VLOOKUP(A175,'M for Moray - Elgin oaout'!A:E,2,FALSE))</f>
        <v>8</v>
      </c>
      <c r="AP175" t="str">
        <f>IF(ISNUMBER(VLOOKUP(A175,'Banffshire Partnership oaout'!A:E,5,FALSE)), VLOOKUP(A175,'Banffshire Partnership oaout'!A:E,5,FALSE), VLOOKUP(A175,'Banffshire Partnership oaout'!A:E,2,FALSE))</f>
        <v xml:space="preserve"> N/A</v>
      </c>
      <c r="AR175">
        <f>IF(ISNUMBER(VLOOKUP(A175,'Huntly A2B service oawut'!A:E,5,FALSE)), VLOOKUP(A175,'Huntly A2B service oawut'!A:E,5,FALSE), 1000)</f>
        <v>1000</v>
      </c>
      <c r="AS175">
        <f>IF(ISNUMBER(VLOOKUP(A175,'M for Moray - Buckie oawut'!A:E,5,FALSE)), VLOOKUP(A175,'M for Moray - Buckie oawut'!A:E,5,FALSE), 1000)</f>
        <v>1000</v>
      </c>
      <c r="AT175">
        <f>IF(ISNUMBER(VLOOKUP(A175,'M for Moray - Forres oawut'!A:E,5,FALSE)), VLOOKUP(A175,'M for Moray - Forres oawut'!A:E,5,FALSE), 1000)</f>
        <v>1000</v>
      </c>
      <c r="AU175">
        <f>IF(ISNUMBER(VLOOKUP(A175,'M for Moray - Keith oawut'!A:E,5,FALSE)), VLOOKUP(A175,'M for Moray - Keith oawut'!A:E,5,FALSE), 1000)</f>
        <v>1000</v>
      </c>
      <c r="AV175">
        <f>IF(ISNUMBER(VLOOKUP(A175,'M for Moray - Speyside oawut'!A:E,5,FALSE)), VLOOKUP(A175,'M for Moray - Speyside oawut'!A:E,5,FALSE), 1000)</f>
        <v>1000</v>
      </c>
      <c r="AW175">
        <f>IF(ISNUMBER(VLOOKUP(A175,'M for Moray - Elgin oawut'!A:E,5,FALSE)), VLOOKUP(A175,'M for Moray - Elgin oawut'!A:E,5,FALSE), 1000)</f>
        <v>1000</v>
      </c>
      <c r="AX175">
        <f>IF(ISNUMBER(VLOOKUP(A175,'Banffshire Partnership oawut'!A:E,5,FALSE)), VLOOKUP(A175,'Banffshire Partnership oawut'!A:E,5,FALSE), 1000)</f>
        <v>41.75</v>
      </c>
      <c r="AZ175">
        <f>IF(ISNUMBER(VLOOKUP(A175,'Huntly A2B service ot'!A:E,4,FALSE)), VLOOKUP(A175,'Huntly A2B service ot'!A:E,4,FALSE), 0)</f>
        <v>4.5</v>
      </c>
      <c r="BA175">
        <f>IF(ISNUMBER(VLOOKUP(A175,'M for Moray - Buckie ot'!A:E,4,FALSE)), VLOOKUP(A175,'M for Moray - Buckie ot'!A:E,4,FALSE), 0)</f>
        <v>0</v>
      </c>
      <c r="BB175">
        <f>IF(ISNUMBER(VLOOKUP(A175,'M for Moray - Forres ot'!A:E,4,FALSE)), VLOOKUP(A175,'M for Moray - Forres ot'!A:E,4,FALSE), 0)</f>
        <v>4.5</v>
      </c>
      <c r="BC175">
        <f>IF(ISNUMBER(VLOOKUP(A175,'M for Moray - Keith ot'!A:E,4,FALSE)), VLOOKUP(A175,'M for Moray - Keith ot'!A:E,4,FALSE), 0)</f>
        <v>4.5</v>
      </c>
      <c r="BD175">
        <f>IF(ISNUMBER(VLOOKUP(A175,'M for Moray - Speyside ot'!A:E,4,FALSE)), VLOOKUP(A175,'M for Moray - Speyside ot'!A:E,4,FALSE), 0)</f>
        <v>4.5</v>
      </c>
      <c r="BE175">
        <f>IF(ISNUMBER(VLOOKUP(A175,'M for Moray - Elgin ot'!A:E,4,FALSE)), VLOOKUP(A175,'M for Moray - Elgin ot'!A:E,4,FALSE), 0)</f>
        <v>4.5</v>
      </c>
      <c r="BF175">
        <f>IF(ISNUMBER(VLOOKUP(A175,'Banffshire Partnership ot'!A:E,4,FALSE)), VLOOKUP(A175,'Banffshire Partnership ot'!A:E,4,FALSE), 0)</f>
        <v>0</v>
      </c>
      <c r="BI175">
        <f>IF(ISNUMBER(VLOOKUP(A175,'Huntly A2B service oaout'!A:E,3,FALSE)), VLOOKUP(A175,'Huntly A2B service oaout'!A:E,3,FALSE), VLOOKUP(A175,'Huntly A2B service oaout'!A:E,2,FALSE))</f>
        <v>15.5</v>
      </c>
      <c r="BJ175" t="str">
        <f>IF(ISNUMBER(VLOOKUP(A175,'M for Moray - Buckie oaout'!A:E,3,FALSE)), VLOOKUP(A175,'M for Moray - Buckie oaout'!A:E,3,FALSE), VLOOKUP(A175,'M for Moray - Buckie oaout'!A:E,2,FALSE))</f>
        <v xml:space="preserve"> not possible</v>
      </c>
      <c r="BK175">
        <f>IF(ISNUMBER(VLOOKUP(A175,'M for Moray - Forres oaout'!A:E,3,FALSE)), VLOOKUP(A175,'M for Moray - Forres oaout'!A:E,3,FALSE), VLOOKUP(A175,'M for Moray - Forres oaout'!A:E,2,FALSE))</f>
        <v>18</v>
      </c>
      <c r="BL175">
        <f>IF(ISNUMBER(VLOOKUP(A175,'M for Moray - Keith oaout'!A:E,3,FALSE)), VLOOKUP(A175,'M for Moray - Keith oaout'!A:E,3,FALSE), VLOOKUP(A175,'M for Moray - Keith oaout'!A:E,2,FALSE))</f>
        <v>9.1</v>
      </c>
      <c r="BM175">
        <f>IF(ISNUMBER(VLOOKUP(A175,'M for Moray - Speyside oaout'!A:E,3,FALSE)), VLOOKUP(A175,'M for Moray - Speyside oaout'!A:E,3,FALSE), VLOOKUP(A175,'M for Moray - Speyside oaout'!A:E,2,FALSE))</f>
        <v>6.7</v>
      </c>
      <c r="BN175">
        <f>IF(ISNUMBER(VLOOKUP(A175,'M for Moray - Elgin oaout'!A:E,3,FALSE)), VLOOKUP(A175,'M for Moray - Elgin oaout'!A:E,3,FALSE), VLOOKUP(A175,'M for Moray - Elgin oaout'!A:E,2,FALSE))</f>
        <v>7.1</v>
      </c>
      <c r="BO175" t="str">
        <f>IF(ISNUMBER(VLOOKUP(A175,'Banffshire Partnership oaout'!A:E,3,FALSE)), VLOOKUP(A175,'Banffshire Partnership oaout'!A:E,3,FALSE), VLOOKUP(A175,'Banffshire Partnership oaout'!A:E,2,FALSE))</f>
        <v xml:space="preserve"> N/A</v>
      </c>
      <c r="BQ175" t="str">
        <f>IF(ISNUMBER(VLOOKUP(A175,'Huntly A2B service oawut'!A:E,3,FALSE)), VLOOKUP(A175,'Huntly A2B service oawut'!A:E,3,FALSE), VLOOKUP(A175,'Huntly A2B service oawut'!A:E,2,FALSE))</f>
        <v xml:space="preserve"> N/A</v>
      </c>
      <c r="BR175" t="str">
        <f>IF(ISNUMBER(VLOOKUP(A175,'M for Moray - Buckie oawut'!A:E,3,FALSE)), VLOOKUP(A175,'M for Moray - Buckie oawut'!A:E,3,FALSE), VLOOKUP(A175,'M for Moray - Buckie oawut'!A:E,2,FALSE))</f>
        <v xml:space="preserve"> N/A</v>
      </c>
      <c r="BS175" t="str">
        <f>IF(ISNUMBER(VLOOKUP(A175,'M for Moray - Forres oawut'!A:E,3,FALSE)), VLOOKUP(A175,'M for Moray - Forres oawut'!A:E,3,FALSE), VLOOKUP(A175,'M for Moray - Forres oawut'!A:E,2,FALSE))</f>
        <v xml:space="preserve"> N/A</v>
      </c>
      <c r="BT175" t="str">
        <f>IF(ISNUMBER(VLOOKUP(A175,'M for Moray - Keith oawut'!A:E,3,FALSE)), VLOOKUP(A175,'M for Moray - Keith oawut'!A:E,3,FALSE), VLOOKUP(A175,'M for Moray - Keith oawut'!A:E,2,FALSE))</f>
        <v xml:space="preserve"> N/A</v>
      </c>
      <c r="BU175" t="str">
        <f>IF(ISNUMBER(VLOOKUP(A175,'M for Moray - Speyside oawut'!A:E,3,FALSE)), VLOOKUP(A175,'M for Moray - Speyside oawut'!A:E,3,FALSE), VLOOKUP(A175,'M for Moray - Speyside oawut'!A:E,2,FALSE))</f>
        <v xml:space="preserve"> N/A</v>
      </c>
      <c r="BV175" t="str">
        <f>IF(ISNUMBER(VLOOKUP(A175,'M for Moray - Elgin oawut'!A:E,3,FALSE)), VLOOKUP(A175,'M for Moray - Elgin oawut'!A:E,3,FALSE), VLOOKUP(A175,'M for Moray - Elgin oawut'!A:E,2,FALSE))</f>
        <v xml:space="preserve"> N/A</v>
      </c>
      <c r="BW175">
        <f>IF(ISNUMBER(VLOOKUP(A175,'Banffshire Partnership oawut'!A:E,3,FALSE)), VLOOKUP(A175,'Banffshire Partnership oawut'!A:E,3,FALSE), VLOOKUP(A175,'Banffshire Partnership oawut'!A:E,2,FALSE))</f>
        <v>20.5</v>
      </c>
      <c r="BZ175">
        <f>IF(ISNUMBER(VLOOKUP(A175,'Huntly A2B service ot'!A:E,3,FALSE)), VLOOKUP(A175,'Huntly A2B service ot'!A:E,3,FALSE), VLOOKUP(A175,'Huntly A2B service ot'!A:E,2,FALSE))</f>
        <v>30</v>
      </c>
      <c r="CA175" t="str">
        <f>IF(ISNUMBER(VLOOKUP(A175,'M for Moray - Buckie ot'!A:E,3,FALSE)), VLOOKUP(A175,'M for Moray - Buckie ot'!A:E,3,FALSE), VLOOKUP(A175,'M for Moray - Buckie ot'!A:E,2,FALSE))</f>
        <v xml:space="preserve"> not possible</v>
      </c>
      <c r="CB175">
        <f>IF(ISNUMBER(VLOOKUP(A175,'M for Moray - Forres ot'!A:E,3,FALSE)), VLOOKUP(A175,'M for Moray - Forres ot'!A:E,3,FALSE), VLOOKUP(A175,'M for Moray - Forres ot'!A:E,2,FALSE))</f>
        <v>30</v>
      </c>
      <c r="CC175">
        <f>IF(ISNUMBER(VLOOKUP(A175,'M for Moray - Keith ot'!A:E,3,FALSE)), VLOOKUP(A175,'M for Moray - Keith ot'!A:E,3,FALSE), VLOOKUP(A175,'M for Moray - Keith ot'!A:E,2,FALSE))</f>
        <v>30</v>
      </c>
      <c r="CD175">
        <f>IF(ISNUMBER(VLOOKUP(A175,'M for Moray - Speyside ot'!A:E,3,FALSE)), VLOOKUP(A175,'M for Moray - Speyside ot'!A:E,3,FALSE), VLOOKUP(A175,'M for Moray - Speyside ot'!A:E,2,FALSE))</f>
        <v>30</v>
      </c>
      <c r="CE175">
        <f>IF(ISNUMBER(VLOOKUP(A175,'M for Moray - Elgin ot'!A:E,3,FALSE)), VLOOKUP(A175,'M for Moray - Elgin ot'!A:E,3,FALSE), VLOOKUP(A175,'M for Moray - Elgin ot'!A:E,2,FALSE))</f>
        <v>30</v>
      </c>
      <c r="CF175">
        <f>IF(ISNUMBER(VLOOKUP(A175,'Banffshire Partnership ot'!A:E,3,FALSE)), VLOOKUP(A175,'Banffshire Partnership ot'!A:E,3,FALSE), VLOOKUP(A175,'Banffshire Partnership ot'!A:E,2,FALSE))</f>
        <v>0</v>
      </c>
    </row>
    <row r="176" spans="1:84">
      <c r="A176" t="s">
        <v>434</v>
      </c>
      <c r="B176" t="str">
        <f t="shared" si="110"/>
        <v>M for Moray - Elgin service</v>
      </c>
      <c r="C176">
        <f t="shared" si="111"/>
        <v>7.1</v>
      </c>
      <c r="D176">
        <f t="shared" si="112"/>
        <v>8</v>
      </c>
      <c r="E176">
        <f t="shared" si="113"/>
        <v>4.5</v>
      </c>
      <c r="F176">
        <f t="shared" si="114"/>
        <v>7.2</v>
      </c>
      <c r="G176" s="18">
        <f t="shared" si="115"/>
        <v>0.5</v>
      </c>
      <c r="H176">
        <f t="shared" si="107"/>
        <v>14.4</v>
      </c>
      <c r="I176">
        <v>17.899999999999999</v>
      </c>
      <c r="J176">
        <f t="shared" si="91"/>
        <v>34.619999999999997</v>
      </c>
      <c r="K176">
        <f t="shared" si="108"/>
        <v>19.600000000000001</v>
      </c>
      <c r="L176">
        <f t="shared" si="93"/>
        <v>1</v>
      </c>
      <c r="M176">
        <f t="shared" si="94"/>
        <v>1</v>
      </c>
      <c r="N176">
        <f t="shared" si="109"/>
        <v>15.019999999999996</v>
      </c>
      <c r="O176">
        <f t="shared" si="96"/>
        <v>15.019999999999996</v>
      </c>
      <c r="P176">
        <f t="shared" si="97"/>
        <v>12.5</v>
      </c>
      <c r="Q176">
        <f t="shared" si="98"/>
        <v>12.5</v>
      </c>
      <c r="S176">
        <f t="shared" si="99"/>
        <v>23.5</v>
      </c>
      <c r="T176">
        <f t="shared" si="100"/>
        <v>1007.1</v>
      </c>
      <c r="U176">
        <f t="shared" si="101"/>
        <v>35.6</v>
      </c>
      <c r="V176">
        <f t="shared" si="102"/>
        <v>21.6</v>
      </c>
      <c r="W176">
        <f t="shared" si="103"/>
        <v>23.6</v>
      </c>
      <c r="X176">
        <f t="shared" si="104"/>
        <v>19.600000000000001</v>
      </c>
      <c r="Y176">
        <f t="shared" si="105"/>
        <v>47.25</v>
      </c>
      <c r="AA176">
        <v>0</v>
      </c>
      <c r="AB176">
        <f t="shared" si="116"/>
        <v>7.1</v>
      </c>
      <c r="AC176">
        <f t="shared" si="117"/>
        <v>7.1</v>
      </c>
      <c r="AD176">
        <f t="shared" si="118"/>
        <v>7.1</v>
      </c>
      <c r="AE176">
        <f t="shared" si="119"/>
        <v>7.1</v>
      </c>
      <c r="AF176">
        <f t="shared" si="120"/>
        <v>7.1</v>
      </c>
      <c r="AG176">
        <f t="shared" si="121"/>
        <v>5.5</v>
      </c>
      <c r="AJ176">
        <f>IF(ISNUMBER(VLOOKUP(A176,'Huntly A2B service oaout'!A:E,5,FALSE)), VLOOKUP(A176,'Huntly A2B service oaout'!A:E,5,FALSE), VLOOKUP(A176,'Huntly A2B service oaout'!A:E,2,FALSE))</f>
        <v>19</v>
      </c>
      <c r="AK176" t="str">
        <f>IF(ISNUMBER(VLOOKUP(A176,'M for Moray - Buckie oaout'!A:E,5,FALSE)), VLOOKUP(A176,'M for Moray - Buckie oaout'!A:E,5,FALSE), VLOOKUP(A176,'M for Moray - Buckie oaout'!A:E,2,FALSE))</f>
        <v xml:space="preserve"> not possible</v>
      </c>
      <c r="AL176">
        <f>IF(ISNUMBER(VLOOKUP(A176,'M for Moray - Forres oaout'!A:E,5,FALSE)), VLOOKUP(A176,'M for Moray - Forres oaout'!A:E,5,FALSE), VLOOKUP(A176,'M for Moray - Forres oaout'!A:E,2,FALSE))</f>
        <v>24</v>
      </c>
      <c r="AM176">
        <f>IF(ISNUMBER(VLOOKUP(A176,'M for Moray - Keith oaout'!A:E,5,FALSE)), VLOOKUP(A176,'M for Moray - Keith oaout'!A:E,5,FALSE), VLOOKUP(A176,'M for Moray - Keith oaout'!A:E,2,FALSE))</f>
        <v>10</v>
      </c>
      <c r="AN176">
        <f>IF(ISNUMBER(VLOOKUP(A176,'M for Moray - Speyside oaout'!A:E,5,FALSE)), VLOOKUP(A176,'M for Moray - Speyside oaout'!A:E,5,FALSE), VLOOKUP(A176,'M for Moray - Speyside oaout'!A:E,2,FALSE))</f>
        <v>12</v>
      </c>
      <c r="AO176">
        <f>IF(ISNUMBER(VLOOKUP(A176,'M for Moray - Elgin oaout'!A:E,5,FALSE)), VLOOKUP(A176,'M for Moray - Elgin oaout'!A:E,5,FALSE), VLOOKUP(A176,'M for Moray - Elgin oaout'!A:E,2,FALSE))</f>
        <v>8</v>
      </c>
      <c r="AP176" t="str">
        <f>IF(ISNUMBER(VLOOKUP(A176,'Banffshire Partnership oaout'!A:E,5,FALSE)), VLOOKUP(A176,'Banffshire Partnership oaout'!A:E,5,FALSE), VLOOKUP(A176,'Banffshire Partnership oaout'!A:E,2,FALSE))</f>
        <v xml:space="preserve"> N/A</v>
      </c>
      <c r="AR176">
        <f>IF(ISNUMBER(VLOOKUP(A176,'Huntly A2B service oawut'!A:E,5,FALSE)), VLOOKUP(A176,'Huntly A2B service oawut'!A:E,5,FALSE), 1000)</f>
        <v>1000</v>
      </c>
      <c r="AS176">
        <f>IF(ISNUMBER(VLOOKUP(A176,'M for Moray - Buckie oawut'!A:E,5,FALSE)), VLOOKUP(A176,'M for Moray - Buckie oawut'!A:E,5,FALSE), 1000)</f>
        <v>1000</v>
      </c>
      <c r="AT176">
        <f>IF(ISNUMBER(VLOOKUP(A176,'M for Moray - Forres oawut'!A:E,5,FALSE)), VLOOKUP(A176,'M for Moray - Forres oawut'!A:E,5,FALSE), 1000)</f>
        <v>1000</v>
      </c>
      <c r="AU176">
        <f>IF(ISNUMBER(VLOOKUP(A176,'M for Moray - Keith oawut'!A:E,5,FALSE)), VLOOKUP(A176,'M for Moray - Keith oawut'!A:E,5,FALSE), 1000)</f>
        <v>1000</v>
      </c>
      <c r="AV176">
        <f>IF(ISNUMBER(VLOOKUP(A176,'M for Moray - Speyside oawut'!A:E,5,FALSE)), VLOOKUP(A176,'M for Moray - Speyside oawut'!A:E,5,FALSE), 1000)</f>
        <v>1000</v>
      </c>
      <c r="AW176">
        <f>IF(ISNUMBER(VLOOKUP(A176,'M for Moray - Elgin oawut'!A:E,5,FALSE)), VLOOKUP(A176,'M for Moray - Elgin oawut'!A:E,5,FALSE), 1000)</f>
        <v>1000</v>
      </c>
      <c r="AX176">
        <f>IF(ISNUMBER(VLOOKUP(A176,'Banffshire Partnership oawut'!A:E,5,FALSE)), VLOOKUP(A176,'Banffshire Partnership oawut'!A:E,5,FALSE), 1000)</f>
        <v>41.75</v>
      </c>
      <c r="AZ176">
        <f>IF(ISNUMBER(VLOOKUP(A176,'Huntly A2B service ot'!A:E,4,FALSE)), VLOOKUP(A176,'Huntly A2B service ot'!A:E,4,FALSE), 0)</f>
        <v>4.5</v>
      </c>
      <c r="BA176">
        <f>IF(ISNUMBER(VLOOKUP(A176,'M for Moray - Buckie ot'!A:E,4,FALSE)), VLOOKUP(A176,'M for Moray - Buckie ot'!A:E,4,FALSE), 0)</f>
        <v>0</v>
      </c>
      <c r="BB176">
        <f>IF(ISNUMBER(VLOOKUP(A176,'M for Moray - Forres ot'!A:E,4,FALSE)), VLOOKUP(A176,'M for Moray - Forres ot'!A:E,4,FALSE), 0)</f>
        <v>4.5</v>
      </c>
      <c r="BC176">
        <f>IF(ISNUMBER(VLOOKUP(A176,'M for Moray - Keith ot'!A:E,4,FALSE)), VLOOKUP(A176,'M for Moray - Keith ot'!A:E,4,FALSE), 0)</f>
        <v>4.5</v>
      </c>
      <c r="BD176">
        <f>IF(ISNUMBER(VLOOKUP(A176,'M for Moray - Speyside ot'!A:E,4,FALSE)), VLOOKUP(A176,'M for Moray - Speyside ot'!A:E,4,FALSE), 0)</f>
        <v>4.5</v>
      </c>
      <c r="BE176">
        <f>IF(ISNUMBER(VLOOKUP(A176,'M for Moray - Elgin ot'!A:E,4,FALSE)), VLOOKUP(A176,'M for Moray - Elgin ot'!A:E,4,FALSE), 0)</f>
        <v>4.5</v>
      </c>
      <c r="BF176">
        <f>IF(ISNUMBER(VLOOKUP(A176,'Banffshire Partnership ot'!A:E,4,FALSE)), VLOOKUP(A176,'Banffshire Partnership ot'!A:E,4,FALSE), 0)</f>
        <v>0</v>
      </c>
      <c r="BI176">
        <f>IF(ISNUMBER(VLOOKUP(A176,'Huntly A2B service oaout'!A:E,3,FALSE)), VLOOKUP(A176,'Huntly A2B service oaout'!A:E,3,FALSE), VLOOKUP(A176,'Huntly A2B service oaout'!A:E,2,FALSE))</f>
        <v>15.5</v>
      </c>
      <c r="BJ176" t="str">
        <f>IF(ISNUMBER(VLOOKUP(A176,'M for Moray - Buckie oaout'!A:E,3,FALSE)), VLOOKUP(A176,'M for Moray - Buckie oaout'!A:E,3,FALSE), VLOOKUP(A176,'M for Moray - Buckie oaout'!A:E,2,FALSE))</f>
        <v xml:space="preserve"> not possible</v>
      </c>
      <c r="BK176">
        <f>IF(ISNUMBER(VLOOKUP(A176,'M for Moray - Forres oaout'!A:E,3,FALSE)), VLOOKUP(A176,'M for Moray - Forres oaout'!A:E,3,FALSE), VLOOKUP(A176,'M for Moray - Forres oaout'!A:E,2,FALSE))</f>
        <v>18.399999999999999</v>
      </c>
      <c r="BL176">
        <f>IF(ISNUMBER(VLOOKUP(A176,'M for Moray - Keith oaout'!A:E,3,FALSE)), VLOOKUP(A176,'M for Moray - Keith oaout'!A:E,3,FALSE), VLOOKUP(A176,'M for Moray - Keith oaout'!A:E,2,FALSE))</f>
        <v>9.1</v>
      </c>
      <c r="BM176">
        <f>IF(ISNUMBER(VLOOKUP(A176,'M for Moray - Speyside oaout'!A:E,3,FALSE)), VLOOKUP(A176,'M for Moray - Speyside oaout'!A:E,3,FALSE), VLOOKUP(A176,'M for Moray - Speyside oaout'!A:E,2,FALSE))</f>
        <v>6.7</v>
      </c>
      <c r="BN176">
        <f>IF(ISNUMBER(VLOOKUP(A176,'M for Moray - Elgin oaout'!A:E,3,FALSE)), VLOOKUP(A176,'M for Moray - Elgin oaout'!A:E,3,FALSE), VLOOKUP(A176,'M for Moray - Elgin oaout'!A:E,2,FALSE))</f>
        <v>7.2</v>
      </c>
      <c r="BO176" t="str">
        <f>IF(ISNUMBER(VLOOKUP(A176,'Banffshire Partnership oaout'!A:E,3,FALSE)), VLOOKUP(A176,'Banffshire Partnership oaout'!A:E,3,FALSE), VLOOKUP(A176,'Banffshire Partnership oaout'!A:E,2,FALSE))</f>
        <v xml:space="preserve"> N/A</v>
      </c>
      <c r="BQ176" t="str">
        <f>IF(ISNUMBER(VLOOKUP(A176,'Huntly A2B service oawut'!A:E,3,FALSE)), VLOOKUP(A176,'Huntly A2B service oawut'!A:E,3,FALSE), VLOOKUP(A176,'Huntly A2B service oawut'!A:E,2,FALSE))</f>
        <v xml:space="preserve"> N/A</v>
      </c>
      <c r="BR176" t="str">
        <f>IF(ISNUMBER(VLOOKUP(A176,'M for Moray - Buckie oawut'!A:E,3,FALSE)), VLOOKUP(A176,'M for Moray - Buckie oawut'!A:E,3,FALSE), VLOOKUP(A176,'M for Moray - Buckie oawut'!A:E,2,FALSE))</f>
        <v xml:space="preserve"> N/A</v>
      </c>
      <c r="BS176" t="str">
        <f>IF(ISNUMBER(VLOOKUP(A176,'M for Moray - Forres oawut'!A:E,3,FALSE)), VLOOKUP(A176,'M for Moray - Forres oawut'!A:E,3,FALSE), VLOOKUP(A176,'M for Moray - Forres oawut'!A:E,2,FALSE))</f>
        <v xml:space="preserve"> N/A</v>
      </c>
      <c r="BT176" t="str">
        <f>IF(ISNUMBER(VLOOKUP(A176,'M for Moray - Keith oawut'!A:E,3,FALSE)), VLOOKUP(A176,'M for Moray - Keith oawut'!A:E,3,FALSE), VLOOKUP(A176,'M for Moray - Keith oawut'!A:E,2,FALSE))</f>
        <v xml:space="preserve"> N/A</v>
      </c>
      <c r="BU176" t="str">
        <f>IF(ISNUMBER(VLOOKUP(A176,'M for Moray - Speyside oawut'!A:E,3,FALSE)), VLOOKUP(A176,'M for Moray - Speyside oawut'!A:E,3,FALSE), VLOOKUP(A176,'M for Moray - Speyside oawut'!A:E,2,FALSE))</f>
        <v xml:space="preserve"> N/A</v>
      </c>
      <c r="BV176" t="str">
        <f>IF(ISNUMBER(VLOOKUP(A176,'M for Moray - Elgin oawut'!A:E,3,FALSE)), VLOOKUP(A176,'M for Moray - Elgin oawut'!A:E,3,FALSE), VLOOKUP(A176,'M for Moray - Elgin oawut'!A:E,2,FALSE))</f>
        <v xml:space="preserve"> N/A</v>
      </c>
      <c r="BW176">
        <f>IF(ISNUMBER(VLOOKUP(A176,'Banffshire Partnership oawut'!A:E,3,FALSE)), VLOOKUP(A176,'Banffshire Partnership oawut'!A:E,3,FALSE), VLOOKUP(A176,'Banffshire Partnership oawut'!A:E,2,FALSE))</f>
        <v>20.5</v>
      </c>
      <c r="BZ176">
        <f>IF(ISNUMBER(VLOOKUP(A176,'Huntly A2B service ot'!A:E,3,FALSE)), VLOOKUP(A176,'Huntly A2B service ot'!A:E,3,FALSE), VLOOKUP(A176,'Huntly A2B service ot'!A:E,2,FALSE))</f>
        <v>30</v>
      </c>
      <c r="CA176" t="str">
        <f>IF(ISNUMBER(VLOOKUP(A176,'M for Moray - Buckie ot'!A:E,3,FALSE)), VLOOKUP(A176,'M for Moray - Buckie ot'!A:E,3,FALSE), VLOOKUP(A176,'M for Moray - Buckie ot'!A:E,2,FALSE))</f>
        <v xml:space="preserve"> not possible</v>
      </c>
      <c r="CB176">
        <f>IF(ISNUMBER(VLOOKUP(A176,'M for Moray - Forres ot'!A:E,3,FALSE)), VLOOKUP(A176,'M for Moray - Forres ot'!A:E,3,FALSE), VLOOKUP(A176,'M for Moray - Forres ot'!A:E,2,FALSE))</f>
        <v>30</v>
      </c>
      <c r="CC176">
        <f>IF(ISNUMBER(VLOOKUP(A176,'M for Moray - Keith ot'!A:E,3,FALSE)), VLOOKUP(A176,'M for Moray - Keith ot'!A:E,3,FALSE), VLOOKUP(A176,'M for Moray - Keith ot'!A:E,2,FALSE))</f>
        <v>30</v>
      </c>
      <c r="CD176">
        <f>IF(ISNUMBER(VLOOKUP(A176,'M for Moray - Speyside ot'!A:E,3,FALSE)), VLOOKUP(A176,'M for Moray - Speyside ot'!A:E,3,FALSE), VLOOKUP(A176,'M for Moray - Speyside ot'!A:E,2,FALSE))</f>
        <v>30</v>
      </c>
      <c r="CE176">
        <f>IF(ISNUMBER(VLOOKUP(A176,'M for Moray - Elgin ot'!A:E,3,FALSE)), VLOOKUP(A176,'M for Moray - Elgin ot'!A:E,3,FALSE), VLOOKUP(A176,'M for Moray - Elgin ot'!A:E,2,FALSE))</f>
        <v>30</v>
      </c>
      <c r="CF176">
        <f>IF(ISNUMBER(VLOOKUP(A176,'Banffshire Partnership ot'!A:E,3,FALSE)), VLOOKUP(A176,'Banffshire Partnership ot'!A:E,3,FALSE), VLOOKUP(A176,'Banffshire Partnership ot'!A:E,2,FALSE))</f>
        <v>0</v>
      </c>
    </row>
    <row r="177" spans="1:84">
      <c r="A177" t="s">
        <v>435</v>
      </c>
      <c r="B177" t="str">
        <f t="shared" si="110"/>
        <v>M for Moray - Elgin service</v>
      </c>
      <c r="C177">
        <f t="shared" si="111"/>
        <v>7.1</v>
      </c>
      <c r="D177">
        <f t="shared" si="112"/>
        <v>8</v>
      </c>
      <c r="E177">
        <f t="shared" si="113"/>
        <v>4.5</v>
      </c>
      <c r="F177">
        <f t="shared" si="114"/>
        <v>7.2</v>
      </c>
      <c r="G177" s="18">
        <f t="shared" si="115"/>
        <v>0.5</v>
      </c>
      <c r="H177">
        <f t="shared" si="107"/>
        <v>14.4</v>
      </c>
      <c r="I177">
        <v>17.899999999999999</v>
      </c>
      <c r="J177">
        <f t="shared" si="91"/>
        <v>34.619999999999997</v>
      </c>
      <c r="K177">
        <f t="shared" si="108"/>
        <v>19.600000000000001</v>
      </c>
      <c r="L177">
        <f t="shared" si="93"/>
        <v>1</v>
      </c>
      <c r="M177">
        <f t="shared" si="94"/>
        <v>1</v>
      </c>
      <c r="N177">
        <f t="shared" si="109"/>
        <v>15.019999999999996</v>
      </c>
      <c r="O177">
        <f t="shared" si="96"/>
        <v>15.019999999999996</v>
      </c>
      <c r="P177">
        <f t="shared" si="97"/>
        <v>12.5</v>
      </c>
      <c r="Q177">
        <f t="shared" si="98"/>
        <v>12.5</v>
      </c>
      <c r="S177">
        <f t="shared" si="99"/>
        <v>23.5</v>
      </c>
      <c r="T177">
        <f t="shared" si="100"/>
        <v>28.6</v>
      </c>
      <c r="U177">
        <f t="shared" si="101"/>
        <v>35.6</v>
      </c>
      <c r="V177">
        <f t="shared" si="102"/>
        <v>21.6</v>
      </c>
      <c r="W177">
        <f t="shared" si="103"/>
        <v>23.6</v>
      </c>
      <c r="X177">
        <f t="shared" si="104"/>
        <v>19.600000000000001</v>
      </c>
      <c r="Y177">
        <f t="shared" si="105"/>
        <v>47.25</v>
      </c>
      <c r="AA177">
        <v>0</v>
      </c>
      <c r="AB177">
        <f t="shared" si="116"/>
        <v>7.1</v>
      </c>
      <c r="AC177">
        <f t="shared" si="117"/>
        <v>7.1</v>
      </c>
      <c r="AD177">
        <f t="shared" si="118"/>
        <v>7.1</v>
      </c>
      <c r="AE177">
        <f t="shared" si="119"/>
        <v>7.1</v>
      </c>
      <c r="AF177">
        <f t="shared" si="120"/>
        <v>7.1</v>
      </c>
      <c r="AG177">
        <f t="shared" si="121"/>
        <v>5.5</v>
      </c>
      <c r="AJ177">
        <f>IF(ISNUMBER(VLOOKUP(A177,'Huntly A2B service oaout'!A:E,5,FALSE)), VLOOKUP(A177,'Huntly A2B service oaout'!A:E,5,FALSE), VLOOKUP(A177,'Huntly A2B service oaout'!A:E,2,FALSE))</f>
        <v>19</v>
      </c>
      <c r="AK177">
        <f>IF(ISNUMBER(VLOOKUP(A177,'M for Moray - Buckie oaout'!A:E,5,FALSE)), VLOOKUP(A177,'M for Moray - Buckie oaout'!A:E,5,FALSE), VLOOKUP(A177,'M for Moray - Buckie oaout'!A:E,2,FALSE))</f>
        <v>17</v>
      </c>
      <c r="AL177">
        <f>IF(ISNUMBER(VLOOKUP(A177,'M for Moray - Forres oaout'!A:E,5,FALSE)), VLOOKUP(A177,'M for Moray - Forres oaout'!A:E,5,FALSE), VLOOKUP(A177,'M for Moray - Forres oaout'!A:E,2,FALSE))</f>
        <v>24</v>
      </c>
      <c r="AM177">
        <f>IF(ISNUMBER(VLOOKUP(A177,'M for Moray - Keith oaout'!A:E,5,FALSE)), VLOOKUP(A177,'M for Moray - Keith oaout'!A:E,5,FALSE), VLOOKUP(A177,'M for Moray - Keith oaout'!A:E,2,FALSE))</f>
        <v>10</v>
      </c>
      <c r="AN177">
        <f>IF(ISNUMBER(VLOOKUP(A177,'M for Moray - Speyside oaout'!A:E,5,FALSE)), VLOOKUP(A177,'M for Moray - Speyside oaout'!A:E,5,FALSE), VLOOKUP(A177,'M for Moray - Speyside oaout'!A:E,2,FALSE))</f>
        <v>12</v>
      </c>
      <c r="AO177">
        <f>IF(ISNUMBER(VLOOKUP(A177,'M for Moray - Elgin oaout'!A:E,5,FALSE)), VLOOKUP(A177,'M for Moray - Elgin oaout'!A:E,5,FALSE), VLOOKUP(A177,'M for Moray - Elgin oaout'!A:E,2,FALSE))</f>
        <v>8</v>
      </c>
      <c r="AP177" t="str">
        <f>IF(ISNUMBER(VLOOKUP(A177,'Banffshire Partnership oaout'!A:E,5,FALSE)), VLOOKUP(A177,'Banffshire Partnership oaout'!A:E,5,FALSE), VLOOKUP(A177,'Banffshire Partnership oaout'!A:E,2,FALSE))</f>
        <v xml:space="preserve"> N/A</v>
      </c>
      <c r="AR177">
        <f>IF(ISNUMBER(VLOOKUP(A177,'Huntly A2B service oawut'!A:E,5,FALSE)), VLOOKUP(A177,'Huntly A2B service oawut'!A:E,5,FALSE), 1000)</f>
        <v>1000</v>
      </c>
      <c r="AS177">
        <f>IF(ISNUMBER(VLOOKUP(A177,'M for Moray - Buckie oawut'!A:E,5,FALSE)), VLOOKUP(A177,'M for Moray - Buckie oawut'!A:E,5,FALSE), 1000)</f>
        <v>1000</v>
      </c>
      <c r="AT177">
        <f>IF(ISNUMBER(VLOOKUP(A177,'M for Moray - Forres oawut'!A:E,5,FALSE)), VLOOKUP(A177,'M for Moray - Forres oawut'!A:E,5,FALSE), 1000)</f>
        <v>1000</v>
      </c>
      <c r="AU177">
        <f>IF(ISNUMBER(VLOOKUP(A177,'M for Moray - Keith oawut'!A:E,5,FALSE)), VLOOKUP(A177,'M for Moray - Keith oawut'!A:E,5,FALSE), 1000)</f>
        <v>1000</v>
      </c>
      <c r="AV177">
        <f>IF(ISNUMBER(VLOOKUP(A177,'M for Moray - Speyside oawut'!A:E,5,FALSE)), VLOOKUP(A177,'M for Moray - Speyside oawut'!A:E,5,FALSE), 1000)</f>
        <v>1000</v>
      </c>
      <c r="AW177">
        <f>IF(ISNUMBER(VLOOKUP(A177,'M for Moray - Elgin oawut'!A:E,5,FALSE)), VLOOKUP(A177,'M for Moray - Elgin oawut'!A:E,5,FALSE), 1000)</f>
        <v>1000</v>
      </c>
      <c r="AX177">
        <f>IF(ISNUMBER(VLOOKUP(A177,'Banffshire Partnership oawut'!A:E,5,FALSE)), VLOOKUP(A177,'Banffshire Partnership oawut'!A:E,5,FALSE), 1000)</f>
        <v>41.75</v>
      </c>
      <c r="AZ177">
        <f>IF(ISNUMBER(VLOOKUP(A177,'Huntly A2B service ot'!A:E,4,FALSE)), VLOOKUP(A177,'Huntly A2B service ot'!A:E,4,FALSE), 0)</f>
        <v>4.5</v>
      </c>
      <c r="BA177">
        <f>IF(ISNUMBER(VLOOKUP(A177,'M for Moray - Buckie ot'!A:E,4,FALSE)), VLOOKUP(A177,'M for Moray - Buckie ot'!A:E,4,FALSE), 0)</f>
        <v>4.5</v>
      </c>
      <c r="BB177">
        <f>IF(ISNUMBER(VLOOKUP(A177,'M for Moray - Forres ot'!A:E,4,FALSE)), VLOOKUP(A177,'M for Moray - Forres ot'!A:E,4,FALSE), 0)</f>
        <v>4.5</v>
      </c>
      <c r="BC177">
        <f>IF(ISNUMBER(VLOOKUP(A177,'M for Moray - Keith ot'!A:E,4,FALSE)), VLOOKUP(A177,'M for Moray - Keith ot'!A:E,4,FALSE), 0)</f>
        <v>4.5</v>
      </c>
      <c r="BD177">
        <f>IF(ISNUMBER(VLOOKUP(A177,'M for Moray - Speyside ot'!A:E,4,FALSE)), VLOOKUP(A177,'M for Moray - Speyside ot'!A:E,4,FALSE), 0)</f>
        <v>4.5</v>
      </c>
      <c r="BE177">
        <f>IF(ISNUMBER(VLOOKUP(A177,'M for Moray - Elgin ot'!A:E,4,FALSE)), VLOOKUP(A177,'M for Moray - Elgin ot'!A:E,4,FALSE), 0)</f>
        <v>4.5</v>
      </c>
      <c r="BF177">
        <f>IF(ISNUMBER(VLOOKUP(A177,'Banffshire Partnership ot'!A:E,4,FALSE)), VLOOKUP(A177,'Banffshire Partnership ot'!A:E,4,FALSE), 0)</f>
        <v>0</v>
      </c>
      <c r="BI177">
        <f>IF(ISNUMBER(VLOOKUP(A177,'Huntly A2B service oaout'!A:E,3,FALSE)), VLOOKUP(A177,'Huntly A2B service oaout'!A:E,3,FALSE), VLOOKUP(A177,'Huntly A2B service oaout'!A:E,2,FALSE))</f>
        <v>15.5</v>
      </c>
      <c r="BJ177">
        <f>IF(ISNUMBER(VLOOKUP(A177,'M for Moray - Buckie oaout'!A:E,3,FALSE)), VLOOKUP(A177,'M for Moray - Buckie oaout'!A:E,3,FALSE), VLOOKUP(A177,'M for Moray - Buckie oaout'!A:E,2,FALSE))</f>
        <v>8.9</v>
      </c>
      <c r="BK177">
        <f>IF(ISNUMBER(VLOOKUP(A177,'M for Moray - Forres oaout'!A:E,3,FALSE)), VLOOKUP(A177,'M for Moray - Forres oaout'!A:E,3,FALSE), VLOOKUP(A177,'M for Moray - Forres oaout'!A:E,2,FALSE))</f>
        <v>18.399999999999999</v>
      </c>
      <c r="BL177">
        <f>IF(ISNUMBER(VLOOKUP(A177,'M for Moray - Keith oaout'!A:E,3,FALSE)), VLOOKUP(A177,'M for Moray - Keith oaout'!A:E,3,FALSE), VLOOKUP(A177,'M for Moray - Keith oaout'!A:E,2,FALSE))</f>
        <v>9.1</v>
      </c>
      <c r="BM177">
        <f>IF(ISNUMBER(VLOOKUP(A177,'M for Moray - Speyside oaout'!A:E,3,FALSE)), VLOOKUP(A177,'M for Moray - Speyside oaout'!A:E,3,FALSE), VLOOKUP(A177,'M for Moray - Speyside oaout'!A:E,2,FALSE))</f>
        <v>6.7</v>
      </c>
      <c r="BN177">
        <f>IF(ISNUMBER(VLOOKUP(A177,'M for Moray - Elgin oaout'!A:E,3,FALSE)), VLOOKUP(A177,'M for Moray - Elgin oaout'!A:E,3,FALSE), VLOOKUP(A177,'M for Moray - Elgin oaout'!A:E,2,FALSE))</f>
        <v>7.2</v>
      </c>
      <c r="BO177" t="str">
        <f>IF(ISNUMBER(VLOOKUP(A177,'Banffshire Partnership oaout'!A:E,3,FALSE)), VLOOKUP(A177,'Banffshire Partnership oaout'!A:E,3,FALSE), VLOOKUP(A177,'Banffshire Partnership oaout'!A:E,2,FALSE))</f>
        <v xml:space="preserve"> N/A</v>
      </c>
      <c r="BQ177" t="str">
        <f>IF(ISNUMBER(VLOOKUP(A177,'Huntly A2B service oawut'!A:E,3,FALSE)), VLOOKUP(A177,'Huntly A2B service oawut'!A:E,3,FALSE), VLOOKUP(A177,'Huntly A2B service oawut'!A:E,2,FALSE))</f>
        <v xml:space="preserve"> N/A</v>
      </c>
      <c r="BR177" t="str">
        <f>IF(ISNUMBER(VLOOKUP(A177,'M for Moray - Buckie oawut'!A:E,3,FALSE)), VLOOKUP(A177,'M for Moray - Buckie oawut'!A:E,3,FALSE), VLOOKUP(A177,'M for Moray - Buckie oawut'!A:E,2,FALSE))</f>
        <v xml:space="preserve"> N/A</v>
      </c>
      <c r="BS177" t="str">
        <f>IF(ISNUMBER(VLOOKUP(A177,'M for Moray - Forres oawut'!A:E,3,FALSE)), VLOOKUP(A177,'M for Moray - Forres oawut'!A:E,3,FALSE), VLOOKUP(A177,'M for Moray - Forres oawut'!A:E,2,FALSE))</f>
        <v xml:space="preserve"> N/A</v>
      </c>
      <c r="BT177" t="str">
        <f>IF(ISNUMBER(VLOOKUP(A177,'M for Moray - Keith oawut'!A:E,3,FALSE)), VLOOKUP(A177,'M for Moray - Keith oawut'!A:E,3,FALSE), VLOOKUP(A177,'M for Moray - Keith oawut'!A:E,2,FALSE))</f>
        <v xml:space="preserve"> N/A</v>
      </c>
      <c r="BU177" t="str">
        <f>IF(ISNUMBER(VLOOKUP(A177,'M for Moray - Speyside oawut'!A:E,3,FALSE)), VLOOKUP(A177,'M for Moray - Speyside oawut'!A:E,3,FALSE), VLOOKUP(A177,'M for Moray - Speyside oawut'!A:E,2,FALSE))</f>
        <v xml:space="preserve"> N/A</v>
      </c>
      <c r="BV177" t="str">
        <f>IF(ISNUMBER(VLOOKUP(A177,'M for Moray - Elgin oawut'!A:E,3,FALSE)), VLOOKUP(A177,'M for Moray - Elgin oawut'!A:E,3,FALSE), VLOOKUP(A177,'M for Moray - Elgin oawut'!A:E,2,FALSE))</f>
        <v xml:space="preserve"> N/A</v>
      </c>
      <c r="BW177">
        <f>IF(ISNUMBER(VLOOKUP(A177,'Banffshire Partnership oawut'!A:E,3,FALSE)), VLOOKUP(A177,'Banffshire Partnership oawut'!A:E,3,FALSE), VLOOKUP(A177,'Banffshire Partnership oawut'!A:E,2,FALSE))</f>
        <v>20.5</v>
      </c>
      <c r="BZ177">
        <f>IF(ISNUMBER(VLOOKUP(A177,'Huntly A2B service ot'!A:E,3,FALSE)), VLOOKUP(A177,'Huntly A2B service ot'!A:E,3,FALSE), VLOOKUP(A177,'Huntly A2B service ot'!A:E,2,FALSE))</f>
        <v>30</v>
      </c>
      <c r="CA177">
        <f>IF(ISNUMBER(VLOOKUP(A177,'M for Moray - Buckie ot'!A:E,3,FALSE)), VLOOKUP(A177,'M for Moray - Buckie ot'!A:E,3,FALSE), VLOOKUP(A177,'M for Moray - Buckie ot'!A:E,2,FALSE))</f>
        <v>30</v>
      </c>
      <c r="CB177">
        <f>IF(ISNUMBER(VLOOKUP(A177,'M for Moray - Forres ot'!A:E,3,FALSE)), VLOOKUP(A177,'M for Moray - Forres ot'!A:E,3,FALSE), VLOOKUP(A177,'M for Moray - Forres ot'!A:E,2,FALSE))</f>
        <v>30</v>
      </c>
      <c r="CC177">
        <f>IF(ISNUMBER(VLOOKUP(A177,'M for Moray - Keith ot'!A:E,3,FALSE)), VLOOKUP(A177,'M for Moray - Keith ot'!A:E,3,FALSE), VLOOKUP(A177,'M for Moray - Keith ot'!A:E,2,FALSE))</f>
        <v>30</v>
      </c>
      <c r="CD177">
        <f>IF(ISNUMBER(VLOOKUP(A177,'M for Moray - Speyside ot'!A:E,3,FALSE)), VLOOKUP(A177,'M for Moray - Speyside ot'!A:E,3,FALSE), VLOOKUP(A177,'M for Moray - Speyside ot'!A:E,2,FALSE))</f>
        <v>30</v>
      </c>
      <c r="CE177">
        <f>IF(ISNUMBER(VLOOKUP(A177,'M for Moray - Elgin ot'!A:E,3,FALSE)), VLOOKUP(A177,'M for Moray - Elgin ot'!A:E,3,FALSE), VLOOKUP(A177,'M for Moray - Elgin ot'!A:E,2,FALSE))</f>
        <v>30</v>
      </c>
      <c r="CF177">
        <f>IF(ISNUMBER(VLOOKUP(A177,'Banffshire Partnership ot'!A:E,3,FALSE)), VLOOKUP(A177,'Banffshire Partnership ot'!A:E,3,FALSE), VLOOKUP(A177,'Banffshire Partnership ot'!A:E,2,FALSE))</f>
        <v>0</v>
      </c>
    </row>
    <row r="178" spans="1:84">
      <c r="A178" t="s">
        <v>436</v>
      </c>
      <c r="B178" t="str">
        <f t="shared" si="110"/>
        <v>M for Moray - Elgin service</v>
      </c>
      <c r="C178">
        <f t="shared" si="111"/>
        <v>7.1</v>
      </c>
      <c r="D178">
        <f t="shared" si="112"/>
        <v>8</v>
      </c>
      <c r="E178">
        <f t="shared" si="113"/>
        <v>4.5</v>
      </c>
      <c r="F178">
        <f t="shared" si="114"/>
        <v>7.3</v>
      </c>
      <c r="G178" s="18">
        <f t="shared" si="115"/>
        <v>0.5</v>
      </c>
      <c r="H178">
        <f t="shared" si="107"/>
        <v>14.6</v>
      </c>
      <c r="I178">
        <v>17.7</v>
      </c>
      <c r="J178">
        <f t="shared" si="91"/>
        <v>34.26</v>
      </c>
      <c r="K178">
        <f t="shared" si="108"/>
        <v>19.600000000000001</v>
      </c>
      <c r="L178">
        <f t="shared" si="93"/>
        <v>1</v>
      </c>
      <c r="M178">
        <f t="shared" si="94"/>
        <v>1</v>
      </c>
      <c r="N178">
        <f t="shared" si="109"/>
        <v>14.659999999999997</v>
      </c>
      <c r="O178">
        <f t="shared" si="96"/>
        <v>14.659999999999997</v>
      </c>
      <c r="P178">
        <f t="shared" si="97"/>
        <v>12.5</v>
      </c>
      <c r="Q178">
        <f t="shared" si="98"/>
        <v>12.5</v>
      </c>
      <c r="S178">
        <f t="shared" si="99"/>
        <v>23.5</v>
      </c>
      <c r="T178">
        <f t="shared" si="100"/>
        <v>1007.1</v>
      </c>
      <c r="U178">
        <f t="shared" si="101"/>
        <v>35.6</v>
      </c>
      <c r="V178">
        <f t="shared" si="102"/>
        <v>21.6</v>
      </c>
      <c r="W178">
        <f t="shared" si="103"/>
        <v>23.6</v>
      </c>
      <c r="X178">
        <f t="shared" si="104"/>
        <v>19.600000000000001</v>
      </c>
      <c r="Y178">
        <f t="shared" si="105"/>
        <v>47.25</v>
      </c>
      <c r="AA178">
        <v>0</v>
      </c>
      <c r="AB178">
        <f t="shared" si="116"/>
        <v>7.1</v>
      </c>
      <c r="AC178">
        <f t="shared" si="117"/>
        <v>7.1</v>
      </c>
      <c r="AD178">
        <f t="shared" si="118"/>
        <v>7.1</v>
      </c>
      <c r="AE178">
        <f t="shared" si="119"/>
        <v>7.1</v>
      </c>
      <c r="AF178">
        <f t="shared" si="120"/>
        <v>7.1</v>
      </c>
      <c r="AG178">
        <f t="shared" si="121"/>
        <v>5.5</v>
      </c>
      <c r="AJ178">
        <f>IF(ISNUMBER(VLOOKUP(A178,'Huntly A2B service oaout'!A:E,5,FALSE)), VLOOKUP(A178,'Huntly A2B service oaout'!A:E,5,FALSE), VLOOKUP(A178,'Huntly A2B service oaout'!A:E,2,FALSE))</f>
        <v>19</v>
      </c>
      <c r="AK178" t="str">
        <f>IF(ISNUMBER(VLOOKUP(A178,'M for Moray - Buckie oaout'!A:E,5,FALSE)), VLOOKUP(A178,'M for Moray - Buckie oaout'!A:E,5,FALSE), VLOOKUP(A178,'M for Moray - Buckie oaout'!A:E,2,FALSE))</f>
        <v xml:space="preserve"> not possible</v>
      </c>
      <c r="AL178">
        <f>IF(ISNUMBER(VLOOKUP(A178,'M for Moray - Forres oaout'!A:E,5,FALSE)), VLOOKUP(A178,'M for Moray - Forres oaout'!A:E,5,FALSE), VLOOKUP(A178,'M for Moray - Forres oaout'!A:E,2,FALSE))</f>
        <v>24</v>
      </c>
      <c r="AM178">
        <f>IF(ISNUMBER(VLOOKUP(A178,'M for Moray - Keith oaout'!A:E,5,FALSE)), VLOOKUP(A178,'M for Moray - Keith oaout'!A:E,5,FALSE), VLOOKUP(A178,'M for Moray - Keith oaout'!A:E,2,FALSE))</f>
        <v>10</v>
      </c>
      <c r="AN178">
        <f>IF(ISNUMBER(VLOOKUP(A178,'M for Moray - Speyside oaout'!A:E,5,FALSE)), VLOOKUP(A178,'M for Moray - Speyside oaout'!A:E,5,FALSE), VLOOKUP(A178,'M for Moray - Speyside oaout'!A:E,2,FALSE))</f>
        <v>12</v>
      </c>
      <c r="AO178">
        <f>IF(ISNUMBER(VLOOKUP(A178,'M for Moray - Elgin oaout'!A:E,5,FALSE)), VLOOKUP(A178,'M for Moray - Elgin oaout'!A:E,5,FALSE), VLOOKUP(A178,'M for Moray - Elgin oaout'!A:E,2,FALSE))</f>
        <v>8</v>
      </c>
      <c r="AP178" t="str">
        <f>IF(ISNUMBER(VLOOKUP(A178,'Banffshire Partnership oaout'!A:E,5,FALSE)), VLOOKUP(A178,'Banffshire Partnership oaout'!A:E,5,FALSE), VLOOKUP(A178,'Banffshire Partnership oaout'!A:E,2,FALSE))</f>
        <v xml:space="preserve"> N/A</v>
      </c>
      <c r="AR178">
        <f>IF(ISNUMBER(VLOOKUP(A178,'Huntly A2B service oawut'!A:E,5,FALSE)), VLOOKUP(A178,'Huntly A2B service oawut'!A:E,5,FALSE), 1000)</f>
        <v>1000</v>
      </c>
      <c r="AS178">
        <f>IF(ISNUMBER(VLOOKUP(A178,'M for Moray - Buckie oawut'!A:E,5,FALSE)), VLOOKUP(A178,'M for Moray - Buckie oawut'!A:E,5,FALSE), 1000)</f>
        <v>1000</v>
      </c>
      <c r="AT178">
        <f>IF(ISNUMBER(VLOOKUP(A178,'M for Moray - Forres oawut'!A:E,5,FALSE)), VLOOKUP(A178,'M for Moray - Forres oawut'!A:E,5,FALSE), 1000)</f>
        <v>1000</v>
      </c>
      <c r="AU178">
        <f>IF(ISNUMBER(VLOOKUP(A178,'M for Moray - Keith oawut'!A:E,5,FALSE)), VLOOKUP(A178,'M for Moray - Keith oawut'!A:E,5,FALSE), 1000)</f>
        <v>1000</v>
      </c>
      <c r="AV178">
        <f>IF(ISNUMBER(VLOOKUP(A178,'M for Moray - Speyside oawut'!A:E,5,FALSE)), VLOOKUP(A178,'M for Moray - Speyside oawut'!A:E,5,FALSE), 1000)</f>
        <v>1000</v>
      </c>
      <c r="AW178">
        <f>IF(ISNUMBER(VLOOKUP(A178,'M for Moray - Elgin oawut'!A:E,5,FALSE)), VLOOKUP(A178,'M for Moray - Elgin oawut'!A:E,5,FALSE), 1000)</f>
        <v>1000</v>
      </c>
      <c r="AX178">
        <f>IF(ISNUMBER(VLOOKUP(A178,'Banffshire Partnership oawut'!A:E,5,FALSE)), VLOOKUP(A178,'Banffshire Partnership oawut'!A:E,5,FALSE), 1000)</f>
        <v>41.75</v>
      </c>
      <c r="AZ178">
        <f>IF(ISNUMBER(VLOOKUP(A178,'Huntly A2B service ot'!A:E,4,FALSE)), VLOOKUP(A178,'Huntly A2B service ot'!A:E,4,FALSE), 0)</f>
        <v>4.5</v>
      </c>
      <c r="BA178">
        <f>IF(ISNUMBER(VLOOKUP(A178,'M for Moray - Buckie ot'!A:E,4,FALSE)), VLOOKUP(A178,'M for Moray - Buckie ot'!A:E,4,FALSE), 0)</f>
        <v>0</v>
      </c>
      <c r="BB178">
        <f>IF(ISNUMBER(VLOOKUP(A178,'M for Moray - Forres ot'!A:E,4,FALSE)), VLOOKUP(A178,'M for Moray - Forres ot'!A:E,4,FALSE), 0)</f>
        <v>4.5</v>
      </c>
      <c r="BC178">
        <f>IF(ISNUMBER(VLOOKUP(A178,'M for Moray - Keith ot'!A:E,4,FALSE)), VLOOKUP(A178,'M for Moray - Keith ot'!A:E,4,FALSE), 0)</f>
        <v>4.5</v>
      </c>
      <c r="BD178">
        <f>IF(ISNUMBER(VLOOKUP(A178,'M for Moray - Speyside ot'!A:E,4,FALSE)), VLOOKUP(A178,'M for Moray - Speyside ot'!A:E,4,FALSE), 0)</f>
        <v>4.5</v>
      </c>
      <c r="BE178">
        <f>IF(ISNUMBER(VLOOKUP(A178,'M for Moray - Elgin ot'!A:E,4,FALSE)), VLOOKUP(A178,'M for Moray - Elgin ot'!A:E,4,FALSE), 0)</f>
        <v>4.5</v>
      </c>
      <c r="BF178">
        <f>IF(ISNUMBER(VLOOKUP(A178,'Banffshire Partnership ot'!A:E,4,FALSE)), VLOOKUP(A178,'Banffshire Partnership ot'!A:E,4,FALSE), 0)</f>
        <v>0</v>
      </c>
      <c r="BI178">
        <f>IF(ISNUMBER(VLOOKUP(A178,'Huntly A2B service oaout'!A:E,3,FALSE)), VLOOKUP(A178,'Huntly A2B service oaout'!A:E,3,FALSE), VLOOKUP(A178,'Huntly A2B service oaout'!A:E,2,FALSE))</f>
        <v>15.5</v>
      </c>
      <c r="BJ178" t="str">
        <f>IF(ISNUMBER(VLOOKUP(A178,'M for Moray - Buckie oaout'!A:E,3,FALSE)), VLOOKUP(A178,'M for Moray - Buckie oaout'!A:E,3,FALSE), VLOOKUP(A178,'M for Moray - Buckie oaout'!A:E,2,FALSE))</f>
        <v xml:space="preserve"> not possible</v>
      </c>
      <c r="BK178">
        <f>IF(ISNUMBER(VLOOKUP(A178,'M for Moray - Forres oaout'!A:E,3,FALSE)), VLOOKUP(A178,'M for Moray - Forres oaout'!A:E,3,FALSE), VLOOKUP(A178,'M for Moray - Forres oaout'!A:E,2,FALSE))</f>
        <v>18.3</v>
      </c>
      <c r="BL178">
        <f>IF(ISNUMBER(VLOOKUP(A178,'M for Moray - Keith oaout'!A:E,3,FALSE)), VLOOKUP(A178,'M for Moray - Keith oaout'!A:E,3,FALSE), VLOOKUP(A178,'M for Moray - Keith oaout'!A:E,2,FALSE))</f>
        <v>9.1</v>
      </c>
      <c r="BM178">
        <f>IF(ISNUMBER(VLOOKUP(A178,'M for Moray - Speyside oaout'!A:E,3,FALSE)), VLOOKUP(A178,'M for Moray - Speyside oaout'!A:E,3,FALSE), VLOOKUP(A178,'M for Moray - Speyside oaout'!A:E,2,FALSE))</f>
        <v>6.7</v>
      </c>
      <c r="BN178">
        <f>IF(ISNUMBER(VLOOKUP(A178,'M for Moray - Elgin oaout'!A:E,3,FALSE)), VLOOKUP(A178,'M for Moray - Elgin oaout'!A:E,3,FALSE), VLOOKUP(A178,'M for Moray - Elgin oaout'!A:E,2,FALSE))</f>
        <v>7.3</v>
      </c>
      <c r="BO178" t="str">
        <f>IF(ISNUMBER(VLOOKUP(A178,'Banffshire Partnership oaout'!A:E,3,FALSE)), VLOOKUP(A178,'Banffshire Partnership oaout'!A:E,3,FALSE), VLOOKUP(A178,'Banffshire Partnership oaout'!A:E,2,FALSE))</f>
        <v xml:space="preserve"> N/A</v>
      </c>
      <c r="BQ178" t="str">
        <f>IF(ISNUMBER(VLOOKUP(A178,'Huntly A2B service oawut'!A:E,3,FALSE)), VLOOKUP(A178,'Huntly A2B service oawut'!A:E,3,FALSE), VLOOKUP(A178,'Huntly A2B service oawut'!A:E,2,FALSE))</f>
        <v xml:space="preserve"> N/A</v>
      </c>
      <c r="BR178" t="str">
        <f>IF(ISNUMBER(VLOOKUP(A178,'M for Moray - Buckie oawut'!A:E,3,FALSE)), VLOOKUP(A178,'M for Moray - Buckie oawut'!A:E,3,FALSE), VLOOKUP(A178,'M for Moray - Buckie oawut'!A:E,2,FALSE))</f>
        <v xml:space="preserve"> N/A</v>
      </c>
      <c r="BS178" t="str">
        <f>IF(ISNUMBER(VLOOKUP(A178,'M for Moray - Forres oawut'!A:E,3,FALSE)), VLOOKUP(A178,'M for Moray - Forres oawut'!A:E,3,FALSE), VLOOKUP(A178,'M for Moray - Forres oawut'!A:E,2,FALSE))</f>
        <v xml:space="preserve"> N/A</v>
      </c>
      <c r="BT178" t="str">
        <f>IF(ISNUMBER(VLOOKUP(A178,'M for Moray - Keith oawut'!A:E,3,FALSE)), VLOOKUP(A178,'M for Moray - Keith oawut'!A:E,3,FALSE), VLOOKUP(A178,'M for Moray - Keith oawut'!A:E,2,FALSE))</f>
        <v xml:space="preserve"> N/A</v>
      </c>
      <c r="BU178" t="str">
        <f>IF(ISNUMBER(VLOOKUP(A178,'M for Moray - Speyside oawut'!A:E,3,FALSE)), VLOOKUP(A178,'M for Moray - Speyside oawut'!A:E,3,FALSE), VLOOKUP(A178,'M for Moray - Speyside oawut'!A:E,2,FALSE))</f>
        <v xml:space="preserve"> N/A</v>
      </c>
      <c r="BV178" t="str">
        <f>IF(ISNUMBER(VLOOKUP(A178,'M for Moray - Elgin oawut'!A:E,3,FALSE)), VLOOKUP(A178,'M for Moray - Elgin oawut'!A:E,3,FALSE), VLOOKUP(A178,'M for Moray - Elgin oawut'!A:E,2,FALSE))</f>
        <v xml:space="preserve"> N/A</v>
      </c>
      <c r="BW178">
        <f>IF(ISNUMBER(VLOOKUP(A178,'Banffshire Partnership oawut'!A:E,3,FALSE)), VLOOKUP(A178,'Banffshire Partnership oawut'!A:E,3,FALSE), VLOOKUP(A178,'Banffshire Partnership oawut'!A:E,2,FALSE))</f>
        <v>20.5</v>
      </c>
      <c r="BZ178">
        <f>IF(ISNUMBER(VLOOKUP(A178,'Huntly A2B service ot'!A:E,3,FALSE)), VLOOKUP(A178,'Huntly A2B service ot'!A:E,3,FALSE), VLOOKUP(A178,'Huntly A2B service ot'!A:E,2,FALSE))</f>
        <v>30</v>
      </c>
      <c r="CA178" t="str">
        <f>IF(ISNUMBER(VLOOKUP(A178,'M for Moray - Buckie ot'!A:E,3,FALSE)), VLOOKUP(A178,'M for Moray - Buckie ot'!A:E,3,FALSE), VLOOKUP(A178,'M for Moray - Buckie ot'!A:E,2,FALSE))</f>
        <v xml:space="preserve"> not possible</v>
      </c>
      <c r="CB178">
        <f>IF(ISNUMBER(VLOOKUP(A178,'M for Moray - Forres ot'!A:E,3,FALSE)), VLOOKUP(A178,'M for Moray - Forres ot'!A:E,3,FALSE), VLOOKUP(A178,'M for Moray - Forres ot'!A:E,2,FALSE))</f>
        <v>30</v>
      </c>
      <c r="CC178">
        <f>IF(ISNUMBER(VLOOKUP(A178,'M for Moray - Keith ot'!A:E,3,FALSE)), VLOOKUP(A178,'M for Moray - Keith ot'!A:E,3,FALSE), VLOOKUP(A178,'M for Moray - Keith ot'!A:E,2,FALSE))</f>
        <v>30</v>
      </c>
      <c r="CD178">
        <f>IF(ISNUMBER(VLOOKUP(A178,'M for Moray - Speyside ot'!A:E,3,FALSE)), VLOOKUP(A178,'M for Moray - Speyside ot'!A:E,3,FALSE), VLOOKUP(A178,'M for Moray - Speyside ot'!A:E,2,FALSE))</f>
        <v>30</v>
      </c>
      <c r="CE178">
        <f>IF(ISNUMBER(VLOOKUP(A178,'M for Moray - Elgin ot'!A:E,3,FALSE)), VLOOKUP(A178,'M for Moray - Elgin ot'!A:E,3,FALSE), VLOOKUP(A178,'M for Moray - Elgin ot'!A:E,2,FALSE))</f>
        <v>30</v>
      </c>
      <c r="CF178">
        <f>IF(ISNUMBER(VLOOKUP(A178,'Banffshire Partnership ot'!A:E,3,FALSE)), VLOOKUP(A178,'Banffshire Partnership ot'!A:E,3,FALSE), VLOOKUP(A178,'Banffshire Partnership ot'!A:E,2,FALSE))</f>
        <v>0</v>
      </c>
    </row>
    <row r="179" spans="1:84">
      <c r="A179" t="s">
        <v>437</v>
      </c>
      <c r="B179" t="str">
        <f t="shared" si="110"/>
        <v>M for Moray - Elgin service</v>
      </c>
      <c r="C179">
        <f t="shared" si="111"/>
        <v>7.1</v>
      </c>
      <c r="D179">
        <f t="shared" si="112"/>
        <v>8</v>
      </c>
      <c r="E179">
        <f t="shared" si="113"/>
        <v>4.5</v>
      </c>
      <c r="F179">
        <f t="shared" si="114"/>
        <v>7.4</v>
      </c>
      <c r="G179" s="18">
        <f t="shared" si="115"/>
        <v>0.5</v>
      </c>
      <c r="H179">
        <f t="shared" si="107"/>
        <v>14.8</v>
      </c>
      <c r="I179">
        <v>17.8</v>
      </c>
      <c r="J179">
        <f t="shared" si="91"/>
        <v>34.44</v>
      </c>
      <c r="K179">
        <f t="shared" si="108"/>
        <v>19.600000000000001</v>
      </c>
      <c r="L179">
        <f t="shared" si="93"/>
        <v>1</v>
      </c>
      <c r="M179">
        <f t="shared" si="94"/>
        <v>1</v>
      </c>
      <c r="N179">
        <f t="shared" si="109"/>
        <v>14.839999999999996</v>
      </c>
      <c r="O179">
        <f t="shared" si="96"/>
        <v>14.839999999999996</v>
      </c>
      <c r="P179">
        <f t="shared" si="97"/>
        <v>12.5</v>
      </c>
      <c r="Q179">
        <f t="shared" si="98"/>
        <v>12.5</v>
      </c>
      <c r="S179">
        <f t="shared" si="99"/>
        <v>23.5</v>
      </c>
      <c r="T179">
        <f t="shared" si="100"/>
        <v>28.6</v>
      </c>
      <c r="U179">
        <f t="shared" si="101"/>
        <v>35.6</v>
      </c>
      <c r="V179">
        <f t="shared" si="102"/>
        <v>21.6</v>
      </c>
      <c r="W179">
        <f t="shared" si="103"/>
        <v>23.6</v>
      </c>
      <c r="X179">
        <f t="shared" si="104"/>
        <v>19.600000000000001</v>
      </c>
      <c r="Y179">
        <f t="shared" si="105"/>
        <v>47.25</v>
      </c>
      <c r="AA179">
        <v>0</v>
      </c>
      <c r="AB179">
        <f t="shared" si="116"/>
        <v>7.1</v>
      </c>
      <c r="AC179">
        <f t="shared" si="117"/>
        <v>7.1</v>
      </c>
      <c r="AD179">
        <f t="shared" si="118"/>
        <v>7.1</v>
      </c>
      <c r="AE179">
        <f t="shared" si="119"/>
        <v>7.1</v>
      </c>
      <c r="AF179">
        <f t="shared" si="120"/>
        <v>7.1</v>
      </c>
      <c r="AG179">
        <f t="shared" si="121"/>
        <v>5.5</v>
      </c>
      <c r="AJ179">
        <f>IF(ISNUMBER(VLOOKUP(A179,'Huntly A2B service oaout'!A:E,5,FALSE)), VLOOKUP(A179,'Huntly A2B service oaout'!A:E,5,FALSE), VLOOKUP(A179,'Huntly A2B service oaout'!A:E,2,FALSE))</f>
        <v>19</v>
      </c>
      <c r="AK179">
        <f>IF(ISNUMBER(VLOOKUP(A179,'M for Moray - Buckie oaout'!A:E,5,FALSE)), VLOOKUP(A179,'M for Moray - Buckie oaout'!A:E,5,FALSE), VLOOKUP(A179,'M for Moray - Buckie oaout'!A:E,2,FALSE))</f>
        <v>17</v>
      </c>
      <c r="AL179">
        <f>IF(ISNUMBER(VLOOKUP(A179,'M for Moray - Forres oaout'!A:E,5,FALSE)), VLOOKUP(A179,'M for Moray - Forres oaout'!A:E,5,FALSE), VLOOKUP(A179,'M for Moray - Forres oaout'!A:E,2,FALSE))</f>
        <v>24</v>
      </c>
      <c r="AM179">
        <f>IF(ISNUMBER(VLOOKUP(A179,'M for Moray - Keith oaout'!A:E,5,FALSE)), VLOOKUP(A179,'M for Moray - Keith oaout'!A:E,5,FALSE), VLOOKUP(A179,'M for Moray - Keith oaout'!A:E,2,FALSE))</f>
        <v>10</v>
      </c>
      <c r="AN179">
        <f>IF(ISNUMBER(VLOOKUP(A179,'M for Moray - Speyside oaout'!A:E,5,FALSE)), VLOOKUP(A179,'M for Moray - Speyside oaout'!A:E,5,FALSE), VLOOKUP(A179,'M for Moray - Speyside oaout'!A:E,2,FALSE))</f>
        <v>12</v>
      </c>
      <c r="AO179">
        <f>IF(ISNUMBER(VLOOKUP(A179,'M for Moray - Elgin oaout'!A:E,5,FALSE)), VLOOKUP(A179,'M for Moray - Elgin oaout'!A:E,5,FALSE), VLOOKUP(A179,'M for Moray - Elgin oaout'!A:E,2,FALSE))</f>
        <v>8</v>
      </c>
      <c r="AP179" t="str">
        <f>IF(ISNUMBER(VLOOKUP(A179,'Banffshire Partnership oaout'!A:E,5,FALSE)), VLOOKUP(A179,'Banffshire Partnership oaout'!A:E,5,FALSE), VLOOKUP(A179,'Banffshire Partnership oaout'!A:E,2,FALSE))</f>
        <v xml:space="preserve"> N/A</v>
      </c>
      <c r="AR179">
        <f>IF(ISNUMBER(VLOOKUP(A179,'Huntly A2B service oawut'!A:E,5,FALSE)), VLOOKUP(A179,'Huntly A2B service oawut'!A:E,5,FALSE), 1000)</f>
        <v>1000</v>
      </c>
      <c r="AS179">
        <f>IF(ISNUMBER(VLOOKUP(A179,'M for Moray - Buckie oawut'!A:E,5,FALSE)), VLOOKUP(A179,'M for Moray - Buckie oawut'!A:E,5,FALSE), 1000)</f>
        <v>1000</v>
      </c>
      <c r="AT179">
        <f>IF(ISNUMBER(VLOOKUP(A179,'M for Moray - Forres oawut'!A:E,5,FALSE)), VLOOKUP(A179,'M for Moray - Forres oawut'!A:E,5,FALSE), 1000)</f>
        <v>1000</v>
      </c>
      <c r="AU179">
        <f>IF(ISNUMBER(VLOOKUP(A179,'M for Moray - Keith oawut'!A:E,5,FALSE)), VLOOKUP(A179,'M for Moray - Keith oawut'!A:E,5,FALSE), 1000)</f>
        <v>1000</v>
      </c>
      <c r="AV179">
        <f>IF(ISNUMBER(VLOOKUP(A179,'M for Moray - Speyside oawut'!A:E,5,FALSE)), VLOOKUP(A179,'M for Moray - Speyside oawut'!A:E,5,FALSE), 1000)</f>
        <v>1000</v>
      </c>
      <c r="AW179">
        <f>IF(ISNUMBER(VLOOKUP(A179,'M for Moray - Elgin oawut'!A:E,5,FALSE)), VLOOKUP(A179,'M for Moray - Elgin oawut'!A:E,5,FALSE), 1000)</f>
        <v>1000</v>
      </c>
      <c r="AX179">
        <f>IF(ISNUMBER(VLOOKUP(A179,'Banffshire Partnership oawut'!A:E,5,FALSE)), VLOOKUP(A179,'Banffshire Partnership oawut'!A:E,5,FALSE), 1000)</f>
        <v>41.75</v>
      </c>
      <c r="AZ179">
        <f>IF(ISNUMBER(VLOOKUP(A179,'Huntly A2B service ot'!A:E,4,FALSE)), VLOOKUP(A179,'Huntly A2B service ot'!A:E,4,FALSE), 0)</f>
        <v>4.5</v>
      </c>
      <c r="BA179">
        <f>IF(ISNUMBER(VLOOKUP(A179,'M for Moray - Buckie ot'!A:E,4,FALSE)), VLOOKUP(A179,'M for Moray - Buckie ot'!A:E,4,FALSE), 0)</f>
        <v>4.5</v>
      </c>
      <c r="BB179">
        <f>IF(ISNUMBER(VLOOKUP(A179,'M for Moray - Forres ot'!A:E,4,FALSE)), VLOOKUP(A179,'M for Moray - Forres ot'!A:E,4,FALSE), 0)</f>
        <v>4.5</v>
      </c>
      <c r="BC179">
        <f>IF(ISNUMBER(VLOOKUP(A179,'M for Moray - Keith ot'!A:E,4,FALSE)), VLOOKUP(A179,'M for Moray - Keith ot'!A:E,4,FALSE), 0)</f>
        <v>4.5</v>
      </c>
      <c r="BD179">
        <f>IF(ISNUMBER(VLOOKUP(A179,'M for Moray - Speyside ot'!A:E,4,FALSE)), VLOOKUP(A179,'M for Moray - Speyside ot'!A:E,4,FALSE), 0)</f>
        <v>4.5</v>
      </c>
      <c r="BE179">
        <f>IF(ISNUMBER(VLOOKUP(A179,'M for Moray - Elgin ot'!A:E,4,FALSE)), VLOOKUP(A179,'M for Moray - Elgin ot'!A:E,4,FALSE), 0)</f>
        <v>4.5</v>
      </c>
      <c r="BF179">
        <f>IF(ISNUMBER(VLOOKUP(A179,'Banffshire Partnership ot'!A:E,4,FALSE)), VLOOKUP(A179,'Banffshire Partnership ot'!A:E,4,FALSE), 0)</f>
        <v>0</v>
      </c>
      <c r="BI179">
        <f>IF(ISNUMBER(VLOOKUP(A179,'Huntly A2B service oaout'!A:E,3,FALSE)), VLOOKUP(A179,'Huntly A2B service oaout'!A:E,3,FALSE), VLOOKUP(A179,'Huntly A2B service oaout'!A:E,2,FALSE))</f>
        <v>15.5</v>
      </c>
      <c r="BJ179">
        <f>IF(ISNUMBER(VLOOKUP(A179,'M for Moray - Buckie oaout'!A:E,3,FALSE)), VLOOKUP(A179,'M for Moray - Buckie oaout'!A:E,3,FALSE), VLOOKUP(A179,'M for Moray - Buckie oaout'!A:E,2,FALSE))</f>
        <v>8.9</v>
      </c>
      <c r="BK179">
        <f>IF(ISNUMBER(VLOOKUP(A179,'M for Moray - Forres oaout'!A:E,3,FALSE)), VLOOKUP(A179,'M for Moray - Forres oaout'!A:E,3,FALSE), VLOOKUP(A179,'M for Moray - Forres oaout'!A:E,2,FALSE))</f>
        <v>18.5</v>
      </c>
      <c r="BL179">
        <f>IF(ISNUMBER(VLOOKUP(A179,'M for Moray - Keith oaout'!A:E,3,FALSE)), VLOOKUP(A179,'M for Moray - Keith oaout'!A:E,3,FALSE), VLOOKUP(A179,'M for Moray - Keith oaout'!A:E,2,FALSE))</f>
        <v>9.1</v>
      </c>
      <c r="BM179">
        <f>IF(ISNUMBER(VLOOKUP(A179,'M for Moray - Speyside oaout'!A:E,3,FALSE)), VLOOKUP(A179,'M for Moray - Speyside oaout'!A:E,3,FALSE), VLOOKUP(A179,'M for Moray - Speyside oaout'!A:E,2,FALSE))</f>
        <v>6.7</v>
      </c>
      <c r="BN179">
        <f>IF(ISNUMBER(VLOOKUP(A179,'M for Moray - Elgin oaout'!A:E,3,FALSE)), VLOOKUP(A179,'M for Moray - Elgin oaout'!A:E,3,FALSE), VLOOKUP(A179,'M for Moray - Elgin oaout'!A:E,2,FALSE))</f>
        <v>7.4</v>
      </c>
      <c r="BO179" t="str">
        <f>IF(ISNUMBER(VLOOKUP(A179,'Banffshire Partnership oaout'!A:E,3,FALSE)), VLOOKUP(A179,'Banffshire Partnership oaout'!A:E,3,FALSE), VLOOKUP(A179,'Banffshire Partnership oaout'!A:E,2,FALSE))</f>
        <v xml:space="preserve"> N/A</v>
      </c>
      <c r="BQ179" t="str">
        <f>IF(ISNUMBER(VLOOKUP(A179,'Huntly A2B service oawut'!A:E,3,FALSE)), VLOOKUP(A179,'Huntly A2B service oawut'!A:E,3,FALSE), VLOOKUP(A179,'Huntly A2B service oawut'!A:E,2,FALSE))</f>
        <v xml:space="preserve"> N/A</v>
      </c>
      <c r="BR179" t="str">
        <f>IF(ISNUMBER(VLOOKUP(A179,'M for Moray - Buckie oawut'!A:E,3,FALSE)), VLOOKUP(A179,'M for Moray - Buckie oawut'!A:E,3,FALSE), VLOOKUP(A179,'M for Moray - Buckie oawut'!A:E,2,FALSE))</f>
        <v xml:space="preserve"> N/A</v>
      </c>
      <c r="BS179" t="str">
        <f>IF(ISNUMBER(VLOOKUP(A179,'M for Moray - Forres oawut'!A:E,3,FALSE)), VLOOKUP(A179,'M for Moray - Forres oawut'!A:E,3,FALSE), VLOOKUP(A179,'M for Moray - Forres oawut'!A:E,2,FALSE))</f>
        <v xml:space="preserve"> N/A</v>
      </c>
      <c r="BT179" t="str">
        <f>IF(ISNUMBER(VLOOKUP(A179,'M for Moray - Keith oawut'!A:E,3,FALSE)), VLOOKUP(A179,'M for Moray - Keith oawut'!A:E,3,FALSE), VLOOKUP(A179,'M for Moray - Keith oawut'!A:E,2,FALSE))</f>
        <v xml:space="preserve"> N/A</v>
      </c>
      <c r="BU179" t="str">
        <f>IF(ISNUMBER(VLOOKUP(A179,'M for Moray - Speyside oawut'!A:E,3,FALSE)), VLOOKUP(A179,'M for Moray - Speyside oawut'!A:E,3,FALSE), VLOOKUP(A179,'M for Moray - Speyside oawut'!A:E,2,FALSE))</f>
        <v xml:space="preserve"> N/A</v>
      </c>
      <c r="BV179" t="str">
        <f>IF(ISNUMBER(VLOOKUP(A179,'M for Moray - Elgin oawut'!A:E,3,FALSE)), VLOOKUP(A179,'M for Moray - Elgin oawut'!A:E,3,FALSE), VLOOKUP(A179,'M for Moray - Elgin oawut'!A:E,2,FALSE))</f>
        <v xml:space="preserve"> N/A</v>
      </c>
      <c r="BW179">
        <f>IF(ISNUMBER(VLOOKUP(A179,'Banffshire Partnership oawut'!A:E,3,FALSE)), VLOOKUP(A179,'Banffshire Partnership oawut'!A:E,3,FALSE), VLOOKUP(A179,'Banffshire Partnership oawut'!A:E,2,FALSE))</f>
        <v>20.5</v>
      </c>
      <c r="BZ179">
        <f>IF(ISNUMBER(VLOOKUP(A179,'Huntly A2B service ot'!A:E,3,FALSE)), VLOOKUP(A179,'Huntly A2B service ot'!A:E,3,FALSE), VLOOKUP(A179,'Huntly A2B service ot'!A:E,2,FALSE))</f>
        <v>30</v>
      </c>
      <c r="CA179">
        <f>IF(ISNUMBER(VLOOKUP(A179,'M for Moray - Buckie ot'!A:E,3,FALSE)), VLOOKUP(A179,'M for Moray - Buckie ot'!A:E,3,FALSE), VLOOKUP(A179,'M for Moray - Buckie ot'!A:E,2,FALSE))</f>
        <v>30</v>
      </c>
      <c r="CB179">
        <f>IF(ISNUMBER(VLOOKUP(A179,'M for Moray - Forres ot'!A:E,3,FALSE)), VLOOKUP(A179,'M for Moray - Forres ot'!A:E,3,FALSE), VLOOKUP(A179,'M for Moray - Forres ot'!A:E,2,FALSE))</f>
        <v>30</v>
      </c>
      <c r="CC179">
        <f>IF(ISNUMBER(VLOOKUP(A179,'M for Moray - Keith ot'!A:E,3,FALSE)), VLOOKUP(A179,'M for Moray - Keith ot'!A:E,3,FALSE), VLOOKUP(A179,'M for Moray - Keith ot'!A:E,2,FALSE))</f>
        <v>30</v>
      </c>
      <c r="CD179">
        <f>IF(ISNUMBER(VLOOKUP(A179,'M for Moray - Speyside ot'!A:E,3,FALSE)), VLOOKUP(A179,'M for Moray - Speyside ot'!A:E,3,FALSE), VLOOKUP(A179,'M for Moray - Speyside ot'!A:E,2,FALSE))</f>
        <v>30</v>
      </c>
      <c r="CE179">
        <f>IF(ISNUMBER(VLOOKUP(A179,'M for Moray - Elgin ot'!A:E,3,FALSE)), VLOOKUP(A179,'M for Moray - Elgin ot'!A:E,3,FALSE), VLOOKUP(A179,'M for Moray - Elgin ot'!A:E,2,FALSE))</f>
        <v>30</v>
      </c>
      <c r="CF179">
        <f>IF(ISNUMBER(VLOOKUP(A179,'Banffshire Partnership ot'!A:E,3,FALSE)), VLOOKUP(A179,'Banffshire Partnership ot'!A:E,3,FALSE), VLOOKUP(A179,'Banffshire Partnership ot'!A:E,2,FALSE))</f>
        <v>0</v>
      </c>
    </row>
    <row r="180" spans="1:84">
      <c r="A180" t="s">
        <v>438</v>
      </c>
      <c r="B180" t="str">
        <f t="shared" si="110"/>
        <v>M for Moray - Keith service</v>
      </c>
      <c r="C180">
        <f t="shared" si="111"/>
        <v>7.1</v>
      </c>
      <c r="D180">
        <f t="shared" si="112"/>
        <v>10</v>
      </c>
      <c r="E180">
        <f t="shared" si="113"/>
        <v>9</v>
      </c>
      <c r="F180">
        <f t="shared" si="114"/>
        <v>9.1</v>
      </c>
      <c r="G180" s="18">
        <f t="shared" si="115"/>
        <v>1</v>
      </c>
      <c r="H180">
        <f t="shared" si="107"/>
        <v>9.1</v>
      </c>
      <c r="I180">
        <v>25.2</v>
      </c>
      <c r="J180">
        <f t="shared" si="91"/>
        <v>47.76</v>
      </c>
      <c r="K180">
        <f t="shared" si="108"/>
        <v>26.1</v>
      </c>
      <c r="L180">
        <f t="shared" si="93"/>
        <v>1</v>
      </c>
      <c r="M180">
        <f t="shared" si="94"/>
        <v>1</v>
      </c>
      <c r="N180">
        <f t="shared" si="109"/>
        <v>21.659999999999997</v>
      </c>
      <c r="O180">
        <f t="shared" si="96"/>
        <v>21.659999999999997</v>
      </c>
      <c r="P180">
        <f t="shared" si="97"/>
        <v>19</v>
      </c>
      <c r="Q180">
        <f t="shared" si="98"/>
        <v>19</v>
      </c>
      <c r="S180">
        <f t="shared" si="99"/>
        <v>30</v>
      </c>
      <c r="T180">
        <f t="shared" si="100"/>
        <v>30.1</v>
      </c>
      <c r="U180">
        <f t="shared" si="101"/>
        <v>47.1</v>
      </c>
      <c r="V180">
        <f t="shared" si="102"/>
        <v>26.1</v>
      </c>
      <c r="W180">
        <f t="shared" si="103"/>
        <v>34.1</v>
      </c>
      <c r="X180">
        <f t="shared" si="104"/>
        <v>29.1</v>
      </c>
      <c r="Y180">
        <f t="shared" si="105"/>
        <v>45.25</v>
      </c>
      <c r="AA180">
        <v>0</v>
      </c>
      <c r="AB180">
        <f t="shared" si="116"/>
        <v>7.1</v>
      </c>
      <c r="AC180">
        <f t="shared" si="117"/>
        <v>7.1</v>
      </c>
      <c r="AD180">
        <f t="shared" si="118"/>
        <v>7.1</v>
      </c>
      <c r="AE180">
        <f t="shared" si="119"/>
        <v>7.1</v>
      </c>
      <c r="AF180">
        <f t="shared" si="120"/>
        <v>7.1</v>
      </c>
      <c r="AG180">
        <f t="shared" si="121"/>
        <v>5.5</v>
      </c>
      <c r="AJ180">
        <f>IF(ISNUMBER(VLOOKUP(A180,'Huntly A2B service oaout'!A:E,5,FALSE)), VLOOKUP(A180,'Huntly A2B service oaout'!A:E,5,FALSE), VLOOKUP(A180,'Huntly A2B service oaout'!A:E,2,FALSE))</f>
        <v>21</v>
      </c>
      <c r="AK180">
        <f>IF(ISNUMBER(VLOOKUP(A180,'M for Moray - Buckie oaout'!A:E,5,FALSE)), VLOOKUP(A180,'M for Moray - Buckie oaout'!A:E,5,FALSE), VLOOKUP(A180,'M for Moray - Buckie oaout'!A:E,2,FALSE))</f>
        <v>14</v>
      </c>
      <c r="AL180">
        <f>IF(ISNUMBER(VLOOKUP(A180,'M for Moray - Forres oaout'!A:E,5,FALSE)), VLOOKUP(A180,'M for Moray - Forres oaout'!A:E,5,FALSE), VLOOKUP(A180,'M for Moray - Forres oaout'!A:E,2,FALSE))</f>
        <v>31</v>
      </c>
      <c r="AM180">
        <f>IF(ISNUMBER(VLOOKUP(A180,'M for Moray - Keith oaout'!A:E,5,FALSE)), VLOOKUP(A180,'M for Moray - Keith oaout'!A:E,5,FALSE), VLOOKUP(A180,'M for Moray - Keith oaout'!A:E,2,FALSE))</f>
        <v>10</v>
      </c>
      <c r="AN180">
        <f>IF(ISNUMBER(VLOOKUP(A180,'M for Moray - Speyside oaout'!A:E,5,FALSE)), VLOOKUP(A180,'M for Moray - Speyside oaout'!A:E,5,FALSE), VLOOKUP(A180,'M for Moray - Speyside oaout'!A:E,2,FALSE))</f>
        <v>18</v>
      </c>
      <c r="AO180">
        <f>IF(ISNUMBER(VLOOKUP(A180,'M for Moray - Elgin oaout'!A:E,5,FALSE)), VLOOKUP(A180,'M for Moray - Elgin oaout'!A:E,5,FALSE), VLOOKUP(A180,'M for Moray - Elgin oaout'!A:E,2,FALSE))</f>
        <v>13</v>
      </c>
      <c r="AP180">
        <f>IF(ISNUMBER(VLOOKUP(A180,'Banffshire Partnership oaout'!A:E,5,FALSE)), VLOOKUP(A180,'Banffshire Partnership oaout'!A:E,5,FALSE), VLOOKUP(A180,'Banffshire Partnership oaout'!A:E,2,FALSE))</f>
        <v>34.75</v>
      </c>
      <c r="AR180">
        <f>IF(ISNUMBER(VLOOKUP(A180,'Huntly A2B service oawut'!A:E,5,FALSE)), VLOOKUP(A180,'Huntly A2B service oawut'!A:E,5,FALSE), 1000)</f>
        <v>1000</v>
      </c>
      <c r="AS180">
        <f>IF(ISNUMBER(VLOOKUP(A180,'M for Moray - Buckie oawut'!A:E,5,FALSE)), VLOOKUP(A180,'M for Moray - Buckie oawut'!A:E,5,FALSE), 1000)</f>
        <v>1000</v>
      </c>
      <c r="AT180">
        <f>IF(ISNUMBER(VLOOKUP(A180,'M for Moray - Forres oawut'!A:E,5,FALSE)), VLOOKUP(A180,'M for Moray - Forres oawut'!A:E,5,FALSE), 1000)</f>
        <v>1000</v>
      </c>
      <c r="AU180">
        <f>IF(ISNUMBER(VLOOKUP(A180,'M for Moray - Keith oawut'!A:E,5,FALSE)), VLOOKUP(A180,'M for Moray - Keith oawut'!A:E,5,FALSE), 1000)</f>
        <v>1000</v>
      </c>
      <c r="AV180">
        <f>IF(ISNUMBER(VLOOKUP(A180,'M for Moray - Speyside oawut'!A:E,5,FALSE)), VLOOKUP(A180,'M for Moray - Speyside oawut'!A:E,5,FALSE), 1000)</f>
        <v>1000</v>
      </c>
      <c r="AW180">
        <f>IF(ISNUMBER(VLOOKUP(A180,'M for Moray - Elgin oawut'!A:E,5,FALSE)), VLOOKUP(A180,'M for Moray - Elgin oawut'!A:E,5,FALSE), 1000)</f>
        <v>1000</v>
      </c>
      <c r="AX180">
        <f>IF(ISNUMBER(VLOOKUP(A180,'Banffshire Partnership oawut'!A:E,5,FALSE)), VLOOKUP(A180,'Banffshire Partnership oawut'!A:E,5,FALSE), 1000)</f>
        <v>1000</v>
      </c>
      <c r="AZ180">
        <f>IF(ISNUMBER(VLOOKUP(A180,'Huntly A2B service ot'!A:E,4,FALSE)), VLOOKUP(A180,'Huntly A2B service ot'!A:E,4,FALSE), 0)</f>
        <v>9</v>
      </c>
      <c r="BA180">
        <f>IF(ISNUMBER(VLOOKUP(A180,'M for Moray - Buckie ot'!A:E,4,FALSE)), VLOOKUP(A180,'M for Moray - Buckie ot'!A:E,4,FALSE), 0)</f>
        <v>9</v>
      </c>
      <c r="BB180">
        <f>IF(ISNUMBER(VLOOKUP(A180,'M for Moray - Forres ot'!A:E,4,FALSE)), VLOOKUP(A180,'M for Moray - Forres ot'!A:E,4,FALSE), 0)</f>
        <v>9</v>
      </c>
      <c r="BC180">
        <f>IF(ISNUMBER(VLOOKUP(A180,'M for Moray - Keith ot'!A:E,4,FALSE)), VLOOKUP(A180,'M for Moray - Keith ot'!A:E,4,FALSE), 0)</f>
        <v>9</v>
      </c>
      <c r="BD180">
        <f>IF(ISNUMBER(VLOOKUP(A180,'M for Moray - Speyside ot'!A:E,4,FALSE)), VLOOKUP(A180,'M for Moray - Speyside ot'!A:E,4,FALSE), 0)</f>
        <v>9</v>
      </c>
      <c r="BE180">
        <f>IF(ISNUMBER(VLOOKUP(A180,'M for Moray - Elgin ot'!A:E,4,FALSE)), VLOOKUP(A180,'M for Moray - Elgin ot'!A:E,4,FALSE), 0)</f>
        <v>9</v>
      </c>
      <c r="BF180">
        <f>IF(ISNUMBER(VLOOKUP(A180,'Banffshire Partnership ot'!A:E,4,FALSE)), VLOOKUP(A180,'Banffshire Partnership ot'!A:E,4,FALSE), 0)</f>
        <v>5</v>
      </c>
      <c r="BI180">
        <f>IF(ISNUMBER(VLOOKUP(A180,'Huntly A2B service oaout'!A:E,3,FALSE)), VLOOKUP(A180,'Huntly A2B service oaout'!A:E,3,FALSE), VLOOKUP(A180,'Huntly A2B service oaout'!A:E,2,FALSE))</f>
        <v>15.5</v>
      </c>
      <c r="BJ180">
        <f>IF(ISNUMBER(VLOOKUP(A180,'M for Moray - Buckie oaout'!A:E,3,FALSE)), VLOOKUP(A180,'M for Moray - Buckie oaout'!A:E,3,FALSE), VLOOKUP(A180,'M for Moray - Buckie oaout'!A:E,2,FALSE))</f>
        <v>8.9</v>
      </c>
      <c r="BK180">
        <f>IF(ISNUMBER(VLOOKUP(A180,'M for Moray - Forres oaout'!A:E,3,FALSE)), VLOOKUP(A180,'M for Moray - Forres oaout'!A:E,3,FALSE), VLOOKUP(A180,'M for Moray - Forres oaout'!A:E,2,FALSE))</f>
        <v>23.5</v>
      </c>
      <c r="BL180">
        <f>IF(ISNUMBER(VLOOKUP(A180,'M for Moray - Keith oaout'!A:E,3,FALSE)), VLOOKUP(A180,'M for Moray - Keith oaout'!A:E,3,FALSE), VLOOKUP(A180,'M for Moray - Keith oaout'!A:E,2,FALSE))</f>
        <v>9.1</v>
      </c>
      <c r="BM180">
        <f>IF(ISNUMBER(VLOOKUP(A180,'M for Moray - Speyside oaout'!A:E,3,FALSE)), VLOOKUP(A180,'M for Moray - Speyside oaout'!A:E,3,FALSE), VLOOKUP(A180,'M for Moray - Speyside oaout'!A:E,2,FALSE))</f>
        <v>10.8</v>
      </c>
      <c r="BN180">
        <f>IF(ISNUMBER(VLOOKUP(A180,'M for Moray - Elgin oaout'!A:E,3,FALSE)), VLOOKUP(A180,'M for Moray - Elgin oaout'!A:E,3,FALSE), VLOOKUP(A180,'M for Moray - Elgin oaout'!A:E,2,FALSE))</f>
        <v>12.7</v>
      </c>
      <c r="BO180">
        <f>IF(ISNUMBER(VLOOKUP(A180,'Banffshire Partnership oaout'!A:E,3,FALSE)), VLOOKUP(A180,'Banffshire Partnership oaout'!A:E,3,FALSE), VLOOKUP(A180,'Banffshire Partnership oaout'!A:E,2,FALSE))</f>
        <v>20.5</v>
      </c>
      <c r="BQ180" t="str">
        <f>IF(ISNUMBER(VLOOKUP(A180,'Huntly A2B service oawut'!A:E,3,FALSE)), VLOOKUP(A180,'Huntly A2B service oawut'!A:E,3,FALSE), VLOOKUP(A180,'Huntly A2B service oawut'!A:E,2,FALSE))</f>
        <v xml:space="preserve"> N/A</v>
      </c>
      <c r="BR180" t="str">
        <f>IF(ISNUMBER(VLOOKUP(A180,'M for Moray - Buckie oawut'!A:E,3,FALSE)), VLOOKUP(A180,'M for Moray - Buckie oawut'!A:E,3,FALSE), VLOOKUP(A180,'M for Moray - Buckie oawut'!A:E,2,FALSE))</f>
        <v xml:space="preserve"> N/A</v>
      </c>
      <c r="BS180" t="str">
        <f>IF(ISNUMBER(VLOOKUP(A180,'M for Moray - Forres oawut'!A:E,3,FALSE)), VLOOKUP(A180,'M for Moray - Forres oawut'!A:E,3,FALSE), VLOOKUP(A180,'M for Moray - Forres oawut'!A:E,2,FALSE))</f>
        <v xml:space="preserve"> N/A</v>
      </c>
      <c r="BT180" t="str">
        <f>IF(ISNUMBER(VLOOKUP(A180,'M for Moray - Keith oawut'!A:E,3,FALSE)), VLOOKUP(A180,'M for Moray - Keith oawut'!A:E,3,FALSE), VLOOKUP(A180,'M for Moray - Keith oawut'!A:E,2,FALSE))</f>
        <v xml:space="preserve"> N/A</v>
      </c>
      <c r="BU180" t="str">
        <f>IF(ISNUMBER(VLOOKUP(A180,'M for Moray - Speyside oawut'!A:E,3,FALSE)), VLOOKUP(A180,'M for Moray - Speyside oawut'!A:E,3,FALSE), VLOOKUP(A180,'M for Moray - Speyside oawut'!A:E,2,FALSE))</f>
        <v xml:space="preserve"> N/A</v>
      </c>
      <c r="BV180" t="str">
        <f>IF(ISNUMBER(VLOOKUP(A180,'M for Moray - Elgin oawut'!A:E,3,FALSE)), VLOOKUP(A180,'M for Moray - Elgin oawut'!A:E,3,FALSE), VLOOKUP(A180,'M for Moray - Elgin oawut'!A:E,2,FALSE))</f>
        <v xml:space="preserve"> N/A</v>
      </c>
      <c r="BW180" t="str">
        <f>IF(ISNUMBER(VLOOKUP(A180,'Banffshire Partnership oawut'!A:E,3,FALSE)), VLOOKUP(A180,'Banffshire Partnership oawut'!A:E,3,FALSE), VLOOKUP(A180,'Banffshire Partnership oawut'!A:E,2,FALSE))</f>
        <v xml:space="preserve"> N/A</v>
      </c>
      <c r="BZ180">
        <f>IF(ISNUMBER(VLOOKUP(A180,'Huntly A2B service ot'!A:E,3,FALSE)), VLOOKUP(A180,'Huntly A2B service ot'!A:E,3,FALSE), VLOOKUP(A180,'Huntly A2B service ot'!A:E,2,FALSE))</f>
        <v>60</v>
      </c>
      <c r="CA180">
        <f>IF(ISNUMBER(VLOOKUP(A180,'M for Moray - Buckie ot'!A:E,3,FALSE)), VLOOKUP(A180,'M for Moray - Buckie ot'!A:E,3,FALSE), VLOOKUP(A180,'M for Moray - Buckie ot'!A:E,2,FALSE))</f>
        <v>60</v>
      </c>
      <c r="CB180">
        <f>IF(ISNUMBER(VLOOKUP(A180,'M for Moray - Forres ot'!A:E,3,FALSE)), VLOOKUP(A180,'M for Moray - Forres ot'!A:E,3,FALSE), VLOOKUP(A180,'M for Moray - Forres ot'!A:E,2,FALSE))</f>
        <v>60</v>
      </c>
      <c r="CC180">
        <f>IF(ISNUMBER(VLOOKUP(A180,'M for Moray - Keith ot'!A:E,3,FALSE)), VLOOKUP(A180,'M for Moray - Keith ot'!A:E,3,FALSE), VLOOKUP(A180,'M for Moray - Keith ot'!A:E,2,FALSE))</f>
        <v>60</v>
      </c>
      <c r="CD180">
        <f>IF(ISNUMBER(VLOOKUP(A180,'M for Moray - Speyside ot'!A:E,3,FALSE)), VLOOKUP(A180,'M for Moray - Speyside ot'!A:E,3,FALSE), VLOOKUP(A180,'M for Moray - Speyside ot'!A:E,2,FALSE))</f>
        <v>60</v>
      </c>
      <c r="CE180">
        <f>IF(ISNUMBER(VLOOKUP(A180,'M for Moray - Elgin ot'!A:E,3,FALSE)), VLOOKUP(A180,'M for Moray - Elgin ot'!A:E,3,FALSE), VLOOKUP(A180,'M for Moray - Elgin ot'!A:E,2,FALSE))</f>
        <v>60</v>
      </c>
      <c r="CF180">
        <f>IF(ISNUMBER(VLOOKUP(A180,'Banffshire Partnership ot'!A:E,3,FALSE)), VLOOKUP(A180,'Banffshire Partnership ot'!A:E,3,FALSE), VLOOKUP(A180,'Banffshire Partnership ot'!A:E,2,FALSE))</f>
        <v>30</v>
      </c>
    </row>
    <row r="181" spans="1:84">
      <c r="A181" t="s">
        <v>439</v>
      </c>
      <c r="B181" t="str">
        <f t="shared" si="110"/>
        <v>M for Moray - Buckie service</v>
      </c>
      <c r="C181">
        <f t="shared" si="111"/>
        <v>7.1</v>
      </c>
      <c r="D181">
        <f t="shared" si="112"/>
        <v>9</v>
      </c>
      <c r="E181">
        <f t="shared" si="113"/>
        <v>4.5</v>
      </c>
      <c r="F181">
        <f t="shared" si="114"/>
        <v>8.9</v>
      </c>
      <c r="G181" s="18">
        <f t="shared" si="115"/>
        <v>0.5</v>
      </c>
      <c r="H181">
        <f t="shared" si="107"/>
        <v>17.8</v>
      </c>
      <c r="I181">
        <v>22</v>
      </c>
      <c r="J181">
        <f t="shared" si="91"/>
        <v>42</v>
      </c>
      <c r="K181">
        <f t="shared" si="108"/>
        <v>20.6</v>
      </c>
      <c r="L181">
        <f t="shared" si="93"/>
        <v>1</v>
      </c>
      <c r="M181">
        <f t="shared" si="94"/>
        <v>1</v>
      </c>
      <c r="N181">
        <f t="shared" si="109"/>
        <v>21.4</v>
      </c>
      <c r="O181">
        <f t="shared" si="96"/>
        <v>21.4</v>
      </c>
      <c r="P181">
        <f t="shared" si="97"/>
        <v>13.5</v>
      </c>
      <c r="Q181">
        <f t="shared" si="98"/>
        <v>13.5</v>
      </c>
      <c r="S181">
        <f t="shared" si="99"/>
        <v>32.5</v>
      </c>
      <c r="T181">
        <f t="shared" si="100"/>
        <v>20.6</v>
      </c>
      <c r="U181">
        <f t="shared" si="101"/>
        <v>42.6</v>
      </c>
      <c r="V181">
        <f t="shared" si="102"/>
        <v>24.6</v>
      </c>
      <c r="W181">
        <f t="shared" si="103"/>
        <v>33.6</v>
      </c>
      <c r="X181">
        <f t="shared" si="104"/>
        <v>23.6</v>
      </c>
      <c r="Y181">
        <f t="shared" si="105"/>
        <v>39.25</v>
      </c>
      <c r="AA181">
        <v>0</v>
      </c>
      <c r="AB181">
        <f t="shared" si="116"/>
        <v>7.1</v>
      </c>
      <c r="AC181">
        <f t="shared" si="117"/>
        <v>7.1</v>
      </c>
      <c r="AD181">
        <f t="shared" si="118"/>
        <v>7.1</v>
      </c>
      <c r="AE181">
        <f t="shared" si="119"/>
        <v>7.1</v>
      </c>
      <c r="AF181">
        <f t="shared" si="120"/>
        <v>7.1</v>
      </c>
      <c r="AG181">
        <f t="shared" si="121"/>
        <v>5.5</v>
      </c>
      <c r="AJ181">
        <f>IF(ISNUMBER(VLOOKUP(A181,'Huntly A2B service oaout'!A:E,5,FALSE)), VLOOKUP(A181,'Huntly A2B service oaout'!A:E,5,FALSE), VLOOKUP(A181,'Huntly A2B service oaout'!A:E,2,FALSE))</f>
        <v>28</v>
      </c>
      <c r="AK181">
        <f>IF(ISNUMBER(VLOOKUP(A181,'M for Moray - Buckie oaout'!A:E,5,FALSE)), VLOOKUP(A181,'M for Moray - Buckie oaout'!A:E,5,FALSE), VLOOKUP(A181,'M for Moray - Buckie oaout'!A:E,2,FALSE))</f>
        <v>9</v>
      </c>
      <c r="AL181">
        <f>IF(ISNUMBER(VLOOKUP(A181,'M for Moray - Forres oaout'!A:E,5,FALSE)), VLOOKUP(A181,'M for Moray - Forres oaout'!A:E,5,FALSE), VLOOKUP(A181,'M for Moray - Forres oaout'!A:E,2,FALSE))</f>
        <v>31</v>
      </c>
      <c r="AM181">
        <f>IF(ISNUMBER(VLOOKUP(A181,'M for Moray - Keith oaout'!A:E,5,FALSE)), VLOOKUP(A181,'M for Moray - Keith oaout'!A:E,5,FALSE), VLOOKUP(A181,'M for Moray - Keith oaout'!A:E,2,FALSE))</f>
        <v>13</v>
      </c>
      <c r="AN181">
        <f>IF(ISNUMBER(VLOOKUP(A181,'M for Moray - Speyside oaout'!A:E,5,FALSE)), VLOOKUP(A181,'M for Moray - Speyside oaout'!A:E,5,FALSE), VLOOKUP(A181,'M for Moray - Speyside oaout'!A:E,2,FALSE))</f>
        <v>22</v>
      </c>
      <c r="AO181">
        <f>IF(ISNUMBER(VLOOKUP(A181,'M for Moray - Elgin oaout'!A:E,5,FALSE)), VLOOKUP(A181,'M for Moray - Elgin oaout'!A:E,5,FALSE), VLOOKUP(A181,'M for Moray - Elgin oaout'!A:E,2,FALSE))</f>
        <v>12</v>
      </c>
      <c r="AP181" t="str">
        <f>IF(ISNUMBER(VLOOKUP(A181,'Banffshire Partnership oaout'!A:E,5,FALSE)), VLOOKUP(A181,'Banffshire Partnership oaout'!A:E,5,FALSE), VLOOKUP(A181,'Banffshire Partnership oaout'!A:E,2,FALSE))</f>
        <v xml:space="preserve"> N/A</v>
      </c>
      <c r="AR181">
        <f>IF(ISNUMBER(VLOOKUP(A181,'Huntly A2B service oawut'!A:E,5,FALSE)), VLOOKUP(A181,'Huntly A2B service oawut'!A:E,5,FALSE), 1000)</f>
        <v>1000</v>
      </c>
      <c r="AS181">
        <f>IF(ISNUMBER(VLOOKUP(A181,'M for Moray - Buckie oawut'!A:E,5,FALSE)), VLOOKUP(A181,'M for Moray - Buckie oawut'!A:E,5,FALSE), 1000)</f>
        <v>1000</v>
      </c>
      <c r="AT181">
        <f>IF(ISNUMBER(VLOOKUP(A181,'M for Moray - Forres oawut'!A:E,5,FALSE)), VLOOKUP(A181,'M for Moray - Forres oawut'!A:E,5,FALSE), 1000)</f>
        <v>1000</v>
      </c>
      <c r="AU181">
        <f>IF(ISNUMBER(VLOOKUP(A181,'M for Moray - Keith oawut'!A:E,5,FALSE)), VLOOKUP(A181,'M for Moray - Keith oawut'!A:E,5,FALSE), 1000)</f>
        <v>1000</v>
      </c>
      <c r="AV181">
        <f>IF(ISNUMBER(VLOOKUP(A181,'M for Moray - Speyside oawut'!A:E,5,FALSE)), VLOOKUP(A181,'M for Moray - Speyside oawut'!A:E,5,FALSE), 1000)</f>
        <v>1000</v>
      </c>
      <c r="AW181">
        <f>IF(ISNUMBER(VLOOKUP(A181,'M for Moray - Elgin oawut'!A:E,5,FALSE)), VLOOKUP(A181,'M for Moray - Elgin oawut'!A:E,5,FALSE), 1000)</f>
        <v>1000</v>
      </c>
      <c r="AX181">
        <f>IF(ISNUMBER(VLOOKUP(A181,'Banffshire Partnership oawut'!A:E,5,FALSE)), VLOOKUP(A181,'Banffshire Partnership oawut'!A:E,5,FALSE), 1000)</f>
        <v>33.75</v>
      </c>
      <c r="AZ181">
        <f>IF(ISNUMBER(VLOOKUP(A181,'Huntly A2B service ot'!A:E,4,FALSE)), VLOOKUP(A181,'Huntly A2B service ot'!A:E,4,FALSE), 0)</f>
        <v>4.5</v>
      </c>
      <c r="BA181">
        <f>IF(ISNUMBER(VLOOKUP(A181,'M for Moray - Buckie ot'!A:E,4,FALSE)), VLOOKUP(A181,'M for Moray - Buckie ot'!A:E,4,FALSE), 0)</f>
        <v>4.5</v>
      </c>
      <c r="BB181">
        <f>IF(ISNUMBER(VLOOKUP(A181,'M for Moray - Forres ot'!A:E,4,FALSE)), VLOOKUP(A181,'M for Moray - Forres ot'!A:E,4,FALSE), 0)</f>
        <v>4.5</v>
      </c>
      <c r="BC181">
        <f>IF(ISNUMBER(VLOOKUP(A181,'M for Moray - Keith ot'!A:E,4,FALSE)), VLOOKUP(A181,'M for Moray - Keith ot'!A:E,4,FALSE), 0)</f>
        <v>4.5</v>
      </c>
      <c r="BD181">
        <f>IF(ISNUMBER(VLOOKUP(A181,'M for Moray - Speyside ot'!A:E,4,FALSE)), VLOOKUP(A181,'M for Moray - Speyside ot'!A:E,4,FALSE), 0)</f>
        <v>4.5</v>
      </c>
      <c r="BE181">
        <f>IF(ISNUMBER(VLOOKUP(A181,'M for Moray - Elgin ot'!A:E,4,FALSE)), VLOOKUP(A181,'M for Moray - Elgin ot'!A:E,4,FALSE), 0)</f>
        <v>4.5</v>
      </c>
      <c r="BF181">
        <f>IF(ISNUMBER(VLOOKUP(A181,'Banffshire Partnership ot'!A:E,4,FALSE)), VLOOKUP(A181,'Banffshire Partnership ot'!A:E,4,FALSE), 0)</f>
        <v>0</v>
      </c>
      <c r="BI181">
        <f>IF(ISNUMBER(VLOOKUP(A181,'Huntly A2B service oaout'!A:E,3,FALSE)), VLOOKUP(A181,'Huntly A2B service oaout'!A:E,3,FALSE), VLOOKUP(A181,'Huntly A2B service oaout'!A:E,2,FALSE))</f>
        <v>15.5</v>
      </c>
      <c r="BJ181">
        <f>IF(ISNUMBER(VLOOKUP(A181,'M for Moray - Buckie oaout'!A:E,3,FALSE)), VLOOKUP(A181,'M for Moray - Buckie oaout'!A:E,3,FALSE), VLOOKUP(A181,'M for Moray - Buckie oaout'!A:E,2,FALSE))</f>
        <v>8.9</v>
      </c>
      <c r="BK181">
        <f>IF(ISNUMBER(VLOOKUP(A181,'M for Moray - Forres oaout'!A:E,3,FALSE)), VLOOKUP(A181,'M for Moray - Forres oaout'!A:E,3,FALSE), VLOOKUP(A181,'M for Moray - Forres oaout'!A:E,2,FALSE))</f>
        <v>23.2</v>
      </c>
      <c r="BL181">
        <f>IF(ISNUMBER(VLOOKUP(A181,'M for Moray - Keith oaout'!A:E,3,FALSE)), VLOOKUP(A181,'M for Moray - Keith oaout'!A:E,3,FALSE), VLOOKUP(A181,'M for Moray - Keith oaout'!A:E,2,FALSE))</f>
        <v>9.1</v>
      </c>
      <c r="BM181">
        <f>IF(ISNUMBER(VLOOKUP(A181,'M for Moray - Speyside oaout'!A:E,3,FALSE)), VLOOKUP(A181,'M for Moray - Speyside oaout'!A:E,3,FALSE), VLOOKUP(A181,'M for Moray - Speyside oaout'!A:E,2,FALSE))</f>
        <v>14.9</v>
      </c>
      <c r="BN181">
        <f>IF(ISNUMBER(VLOOKUP(A181,'M for Moray - Elgin oaout'!A:E,3,FALSE)), VLOOKUP(A181,'M for Moray - Elgin oaout'!A:E,3,FALSE), VLOOKUP(A181,'M for Moray - Elgin oaout'!A:E,2,FALSE))</f>
        <v>11.5</v>
      </c>
      <c r="BO181" t="str">
        <f>IF(ISNUMBER(VLOOKUP(A181,'Banffshire Partnership oaout'!A:E,3,FALSE)), VLOOKUP(A181,'Banffshire Partnership oaout'!A:E,3,FALSE), VLOOKUP(A181,'Banffshire Partnership oaout'!A:E,2,FALSE))</f>
        <v xml:space="preserve"> N/A</v>
      </c>
      <c r="BQ181" t="str">
        <f>IF(ISNUMBER(VLOOKUP(A181,'Huntly A2B service oawut'!A:E,3,FALSE)), VLOOKUP(A181,'Huntly A2B service oawut'!A:E,3,FALSE), VLOOKUP(A181,'Huntly A2B service oawut'!A:E,2,FALSE))</f>
        <v xml:space="preserve"> N/A</v>
      </c>
      <c r="BR181" t="str">
        <f>IF(ISNUMBER(VLOOKUP(A181,'M for Moray - Buckie oawut'!A:E,3,FALSE)), VLOOKUP(A181,'M for Moray - Buckie oawut'!A:E,3,FALSE), VLOOKUP(A181,'M for Moray - Buckie oawut'!A:E,2,FALSE))</f>
        <v xml:space="preserve"> N/A</v>
      </c>
      <c r="BS181" t="str">
        <f>IF(ISNUMBER(VLOOKUP(A181,'M for Moray - Forres oawut'!A:E,3,FALSE)), VLOOKUP(A181,'M for Moray - Forres oawut'!A:E,3,FALSE), VLOOKUP(A181,'M for Moray - Forres oawut'!A:E,2,FALSE))</f>
        <v xml:space="preserve"> N/A</v>
      </c>
      <c r="BT181" t="str">
        <f>IF(ISNUMBER(VLOOKUP(A181,'M for Moray - Keith oawut'!A:E,3,FALSE)), VLOOKUP(A181,'M for Moray - Keith oawut'!A:E,3,FALSE), VLOOKUP(A181,'M for Moray - Keith oawut'!A:E,2,FALSE))</f>
        <v xml:space="preserve"> N/A</v>
      </c>
      <c r="BU181" t="str">
        <f>IF(ISNUMBER(VLOOKUP(A181,'M for Moray - Speyside oawut'!A:E,3,FALSE)), VLOOKUP(A181,'M for Moray - Speyside oawut'!A:E,3,FALSE), VLOOKUP(A181,'M for Moray - Speyside oawut'!A:E,2,FALSE))</f>
        <v xml:space="preserve"> N/A</v>
      </c>
      <c r="BV181" t="str">
        <f>IF(ISNUMBER(VLOOKUP(A181,'M for Moray - Elgin oawut'!A:E,3,FALSE)), VLOOKUP(A181,'M for Moray - Elgin oawut'!A:E,3,FALSE), VLOOKUP(A181,'M for Moray - Elgin oawut'!A:E,2,FALSE))</f>
        <v xml:space="preserve"> N/A</v>
      </c>
      <c r="BW181">
        <f>IF(ISNUMBER(VLOOKUP(A181,'Banffshire Partnership oawut'!A:E,3,FALSE)), VLOOKUP(A181,'Banffshire Partnership oawut'!A:E,3,FALSE), VLOOKUP(A181,'Banffshire Partnership oawut'!A:E,2,FALSE))</f>
        <v>20.5</v>
      </c>
      <c r="BZ181">
        <f>IF(ISNUMBER(VLOOKUP(A181,'Huntly A2B service ot'!A:E,3,FALSE)), VLOOKUP(A181,'Huntly A2B service ot'!A:E,3,FALSE), VLOOKUP(A181,'Huntly A2B service ot'!A:E,2,FALSE))</f>
        <v>30</v>
      </c>
      <c r="CA181">
        <f>IF(ISNUMBER(VLOOKUP(A181,'M for Moray - Buckie ot'!A:E,3,FALSE)), VLOOKUP(A181,'M for Moray - Buckie ot'!A:E,3,FALSE), VLOOKUP(A181,'M for Moray - Buckie ot'!A:E,2,FALSE))</f>
        <v>30</v>
      </c>
      <c r="CB181">
        <f>IF(ISNUMBER(VLOOKUP(A181,'M for Moray - Forres ot'!A:E,3,FALSE)), VLOOKUP(A181,'M for Moray - Forres ot'!A:E,3,FALSE), VLOOKUP(A181,'M for Moray - Forres ot'!A:E,2,FALSE))</f>
        <v>30</v>
      </c>
      <c r="CC181">
        <f>IF(ISNUMBER(VLOOKUP(A181,'M for Moray - Keith ot'!A:E,3,FALSE)), VLOOKUP(A181,'M for Moray - Keith ot'!A:E,3,FALSE), VLOOKUP(A181,'M for Moray - Keith ot'!A:E,2,FALSE))</f>
        <v>30</v>
      </c>
      <c r="CD181">
        <f>IF(ISNUMBER(VLOOKUP(A181,'M for Moray - Speyside ot'!A:E,3,FALSE)), VLOOKUP(A181,'M for Moray - Speyside ot'!A:E,3,FALSE), VLOOKUP(A181,'M for Moray - Speyside ot'!A:E,2,FALSE))</f>
        <v>30</v>
      </c>
      <c r="CE181">
        <f>IF(ISNUMBER(VLOOKUP(A181,'M for Moray - Elgin ot'!A:E,3,FALSE)), VLOOKUP(A181,'M for Moray - Elgin ot'!A:E,3,FALSE), VLOOKUP(A181,'M for Moray - Elgin ot'!A:E,2,FALSE))</f>
        <v>30</v>
      </c>
      <c r="CF181">
        <f>IF(ISNUMBER(VLOOKUP(A181,'Banffshire Partnership ot'!A:E,3,FALSE)), VLOOKUP(A181,'Banffshire Partnership ot'!A:E,3,FALSE), VLOOKUP(A181,'Banffshire Partnership ot'!A:E,2,FALSE))</f>
        <v>0</v>
      </c>
    </row>
    <row r="182" spans="1:84">
      <c r="A182" t="s">
        <v>440</v>
      </c>
      <c r="B182" t="str">
        <f t="shared" si="110"/>
        <v>Banffshire Partnership</v>
      </c>
      <c r="C182">
        <f t="shared" si="111"/>
        <v>5.5</v>
      </c>
      <c r="D182">
        <f t="shared" si="112"/>
        <v>33.75</v>
      </c>
      <c r="E182">
        <f t="shared" si="113"/>
        <v>0</v>
      </c>
      <c r="F182">
        <f t="shared" si="114"/>
        <v>20.5</v>
      </c>
      <c r="G182" s="18">
        <f t="shared" si="115"/>
        <v>0</v>
      </c>
      <c r="H182">
        <f t="shared" si="107"/>
        <v>0</v>
      </c>
      <c r="I182">
        <v>22</v>
      </c>
      <c r="J182">
        <f t="shared" si="91"/>
        <v>42</v>
      </c>
      <c r="K182">
        <f t="shared" si="108"/>
        <v>39.25</v>
      </c>
      <c r="L182">
        <f t="shared" si="93"/>
        <v>1</v>
      </c>
      <c r="M182">
        <f t="shared" si="94"/>
        <v>1</v>
      </c>
      <c r="N182">
        <f t="shared" si="109"/>
        <v>2.75</v>
      </c>
      <c r="O182">
        <f t="shared" si="96"/>
        <v>2.75</v>
      </c>
      <c r="P182">
        <f t="shared" si="97"/>
        <v>33.75</v>
      </c>
      <c r="Q182">
        <f t="shared" si="98"/>
        <v>33.75</v>
      </c>
      <c r="S182">
        <f t="shared" si="99"/>
        <v>1000</v>
      </c>
      <c r="T182">
        <f t="shared" si="100"/>
        <v>1007.1</v>
      </c>
      <c r="U182">
        <f t="shared" si="101"/>
        <v>1007.1</v>
      </c>
      <c r="V182">
        <f t="shared" si="102"/>
        <v>1007.1</v>
      </c>
      <c r="W182">
        <f t="shared" si="103"/>
        <v>1007.1</v>
      </c>
      <c r="X182">
        <f t="shared" si="104"/>
        <v>1007.1</v>
      </c>
      <c r="Y182">
        <f t="shared" si="105"/>
        <v>39.25</v>
      </c>
      <c r="AA182">
        <v>0</v>
      </c>
      <c r="AB182">
        <f t="shared" si="116"/>
        <v>7.1</v>
      </c>
      <c r="AC182">
        <f t="shared" si="117"/>
        <v>7.1</v>
      </c>
      <c r="AD182">
        <f t="shared" si="118"/>
        <v>7.1</v>
      </c>
      <c r="AE182">
        <f t="shared" si="119"/>
        <v>7.1</v>
      </c>
      <c r="AF182">
        <f t="shared" si="120"/>
        <v>7.1</v>
      </c>
      <c r="AG182">
        <f t="shared" si="121"/>
        <v>5.5</v>
      </c>
      <c r="AJ182" t="str">
        <f>IF(ISNUMBER(VLOOKUP(A182,'Huntly A2B service oaout'!A:E,5,FALSE)), VLOOKUP(A182,'Huntly A2B service oaout'!A:E,5,FALSE), VLOOKUP(A182,'Huntly A2B service oaout'!A:E,2,FALSE))</f>
        <v xml:space="preserve"> N/A</v>
      </c>
      <c r="AK182" t="str">
        <f>IF(ISNUMBER(VLOOKUP(A182,'M for Moray - Buckie oaout'!A:E,5,FALSE)), VLOOKUP(A182,'M for Moray - Buckie oaout'!A:E,5,FALSE), VLOOKUP(A182,'M for Moray - Buckie oaout'!A:E,2,FALSE))</f>
        <v xml:space="preserve"> N/A</v>
      </c>
      <c r="AL182" t="str">
        <f>IF(ISNUMBER(VLOOKUP(A182,'M for Moray - Forres oaout'!A:E,5,FALSE)), VLOOKUP(A182,'M for Moray - Forres oaout'!A:E,5,FALSE), VLOOKUP(A182,'M for Moray - Forres oaout'!A:E,2,FALSE))</f>
        <v xml:space="preserve"> N/A</v>
      </c>
      <c r="AM182" t="str">
        <f>IF(ISNUMBER(VLOOKUP(A182,'M for Moray - Keith oaout'!A:E,5,FALSE)), VLOOKUP(A182,'M for Moray - Keith oaout'!A:E,5,FALSE), VLOOKUP(A182,'M for Moray - Keith oaout'!A:E,2,FALSE))</f>
        <v xml:space="preserve"> N/A</v>
      </c>
      <c r="AN182" t="str">
        <f>IF(ISNUMBER(VLOOKUP(A182,'M for Moray - Speyside oaout'!A:E,5,FALSE)), VLOOKUP(A182,'M for Moray - Speyside oaout'!A:E,5,FALSE), VLOOKUP(A182,'M for Moray - Speyside oaout'!A:E,2,FALSE))</f>
        <v xml:space="preserve"> N/A</v>
      </c>
      <c r="AO182" t="str">
        <f>IF(ISNUMBER(VLOOKUP(A182,'M for Moray - Elgin oaout'!A:E,5,FALSE)), VLOOKUP(A182,'M for Moray - Elgin oaout'!A:E,5,FALSE), VLOOKUP(A182,'M for Moray - Elgin oaout'!A:E,2,FALSE))</f>
        <v xml:space="preserve"> N/A</v>
      </c>
      <c r="AP182" t="str">
        <f>IF(ISNUMBER(VLOOKUP(A182,'Banffshire Partnership oaout'!A:E,5,FALSE)), VLOOKUP(A182,'Banffshire Partnership oaout'!A:E,5,FALSE), VLOOKUP(A182,'Banffshire Partnership oaout'!A:E,2,FALSE))</f>
        <v xml:space="preserve"> N/A</v>
      </c>
      <c r="AR182">
        <f>IF(ISNUMBER(VLOOKUP(A182,'Huntly A2B service oawut'!A:E,5,FALSE)), VLOOKUP(A182,'Huntly A2B service oawut'!A:E,5,FALSE), 1000)</f>
        <v>1000</v>
      </c>
      <c r="AS182">
        <f>IF(ISNUMBER(VLOOKUP(A182,'M for Moray - Buckie oawut'!A:E,5,FALSE)), VLOOKUP(A182,'M for Moray - Buckie oawut'!A:E,5,FALSE), 1000)</f>
        <v>1000</v>
      </c>
      <c r="AT182">
        <f>IF(ISNUMBER(VLOOKUP(A182,'M for Moray - Forres oawut'!A:E,5,FALSE)), VLOOKUP(A182,'M for Moray - Forres oawut'!A:E,5,FALSE), 1000)</f>
        <v>1000</v>
      </c>
      <c r="AU182">
        <f>IF(ISNUMBER(VLOOKUP(A182,'M for Moray - Keith oawut'!A:E,5,FALSE)), VLOOKUP(A182,'M for Moray - Keith oawut'!A:E,5,FALSE), 1000)</f>
        <v>1000</v>
      </c>
      <c r="AV182">
        <f>IF(ISNUMBER(VLOOKUP(A182,'M for Moray - Speyside oawut'!A:E,5,FALSE)), VLOOKUP(A182,'M for Moray - Speyside oawut'!A:E,5,FALSE), 1000)</f>
        <v>1000</v>
      </c>
      <c r="AW182">
        <f>IF(ISNUMBER(VLOOKUP(A182,'M for Moray - Elgin oawut'!A:E,5,FALSE)), VLOOKUP(A182,'M for Moray - Elgin oawut'!A:E,5,FALSE), 1000)</f>
        <v>1000</v>
      </c>
      <c r="AX182">
        <f>IF(ISNUMBER(VLOOKUP(A182,'Banffshire Partnership oawut'!A:E,5,FALSE)), VLOOKUP(A182,'Banffshire Partnership oawut'!A:E,5,FALSE), 1000)</f>
        <v>33.75</v>
      </c>
      <c r="AZ182">
        <f>IF(ISNUMBER(VLOOKUP(A182,'Huntly A2B service ot'!A:E,4,FALSE)), VLOOKUP(A182,'Huntly A2B service ot'!A:E,4,FALSE), 0)</f>
        <v>0</v>
      </c>
      <c r="BA182">
        <f>IF(ISNUMBER(VLOOKUP(A182,'M for Moray - Buckie ot'!A:E,4,FALSE)), VLOOKUP(A182,'M for Moray - Buckie ot'!A:E,4,FALSE), 0)</f>
        <v>0</v>
      </c>
      <c r="BB182">
        <f>IF(ISNUMBER(VLOOKUP(A182,'M for Moray - Forres ot'!A:E,4,FALSE)), VLOOKUP(A182,'M for Moray - Forres ot'!A:E,4,FALSE), 0)</f>
        <v>0</v>
      </c>
      <c r="BC182">
        <f>IF(ISNUMBER(VLOOKUP(A182,'M for Moray - Keith ot'!A:E,4,FALSE)), VLOOKUP(A182,'M for Moray - Keith ot'!A:E,4,FALSE), 0)</f>
        <v>0</v>
      </c>
      <c r="BD182">
        <f>IF(ISNUMBER(VLOOKUP(A182,'M for Moray - Speyside ot'!A:E,4,FALSE)), VLOOKUP(A182,'M for Moray - Speyside ot'!A:E,4,FALSE), 0)</f>
        <v>0</v>
      </c>
      <c r="BE182">
        <f>IF(ISNUMBER(VLOOKUP(A182,'M for Moray - Elgin ot'!A:E,4,FALSE)), VLOOKUP(A182,'M for Moray - Elgin ot'!A:E,4,FALSE), 0)</f>
        <v>0</v>
      </c>
      <c r="BF182">
        <f>IF(ISNUMBER(VLOOKUP(A182,'Banffshire Partnership ot'!A:E,4,FALSE)), VLOOKUP(A182,'Banffshire Partnership ot'!A:E,4,FALSE), 0)</f>
        <v>0</v>
      </c>
      <c r="BI182" t="str">
        <f>IF(ISNUMBER(VLOOKUP(A182,'Huntly A2B service oaout'!A:E,3,FALSE)), VLOOKUP(A182,'Huntly A2B service oaout'!A:E,3,FALSE), VLOOKUP(A182,'Huntly A2B service oaout'!A:E,2,FALSE))</f>
        <v xml:space="preserve"> N/A</v>
      </c>
      <c r="BJ182" t="str">
        <f>IF(ISNUMBER(VLOOKUP(A182,'M for Moray - Buckie oaout'!A:E,3,FALSE)), VLOOKUP(A182,'M for Moray - Buckie oaout'!A:E,3,FALSE), VLOOKUP(A182,'M for Moray - Buckie oaout'!A:E,2,FALSE))</f>
        <v xml:space="preserve"> N/A</v>
      </c>
      <c r="BK182" t="str">
        <f>IF(ISNUMBER(VLOOKUP(A182,'M for Moray - Forres oaout'!A:E,3,FALSE)), VLOOKUP(A182,'M for Moray - Forres oaout'!A:E,3,FALSE), VLOOKUP(A182,'M for Moray - Forres oaout'!A:E,2,FALSE))</f>
        <v xml:space="preserve"> N/A</v>
      </c>
      <c r="BL182" t="str">
        <f>IF(ISNUMBER(VLOOKUP(A182,'M for Moray - Keith oaout'!A:E,3,FALSE)), VLOOKUP(A182,'M for Moray - Keith oaout'!A:E,3,FALSE), VLOOKUP(A182,'M for Moray - Keith oaout'!A:E,2,FALSE))</f>
        <v xml:space="preserve"> N/A</v>
      </c>
      <c r="BM182" t="str">
        <f>IF(ISNUMBER(VLOOKUP(A182,'M for Moray - Speyside oaout'!A:E,3,FALSE)), VLOOKUP(A182,'M for Moray - Speyside oaout'!A:E,3,FALSE), VLOOKUP(A182,'M for Moray - Speyside oaout'!A:E,2,FALSE))</f>
        <v xml:space="preserve"> N/A</v>
      </c>
      <c r="BN182" t="str">
        <f>IF(ISNUMBER(VLOOKUP(A182,'M for Moray - Elgin oaout'!A:E,3,FALSE)), VLOOKUP(A182,'M for Moray - Elgin oaout'!A:E,3,FALSE), VLOOKUP(A182,'M for Moray - Elgin oaout'!A:E,2,FALSE))</f>
        <v xml:space="preserve"> N/A</v>
      </c>
      <c r="BO182" t="str">
        <f>IF(ISNUMBER(VLOOKUP(A182,'Banffshire Partnership oaout'!A:E,3,FALSE)), VLOOKUP(A182,'Banffshire Partnership oaout'!A:E,3,FALSE), VLOOKUP(A182,'Banffshire Partnership oaout'!A:E,2,FALSE))</f>
        <v xml:space="preserve"> N/A</v>
      </c>
      <c r="BQ182" t="str">
        <f>IF(ISNUMBER(VLOOKUP(A182,'Huntly A2B service oawut'!A:E,3,FALSE)), VLOOKUP(A182,'Huntly A2B service oawut'!A:E,3,FALSE), VLOOKUP(A182,'Huntly A2B service oawut'!A:E,2,FALSE))</f>
        <v xml:space="preserve"> N/A</v>
      </c>
      <c r="BR182" t="str">
        <f>IF(ISNUMBER(VLOOKUP(A182,'M for Moray - Buckie oawut'!A:E,3,FALSE)), VLOOKUP(A182,'M for Moray - Buckie oawut'!A:E,3,FALSE), VLOOKUP(A182,'M for Moray - Buckie oawut'!A:E,2,FALSE))</f>
        <v xml:space="preserve"> N/A</v>
      </c>
      <c r="BS182" t="str">
        <f>IF(ISNUMBER(VLOOKUP(A182,'M for Moray - Forres oawut'!A:E,3,FALSE)), VLOOKUP(A182,'M for Moray - Forres oawut'!A:E,3,FALSE), VLOOKUP(A182,'M for Moray - Forres oawut'!A:E,2,FALSE))</f>
        <v xml:space="preserve"> N/A</v>
      </c>
      <c r="BT182" t="str">
        <f>IF(ISNUMBER(VLOOKUP(A182,'M for Moray - Keith oawut'!A:E,3,FALSE)), VLOOKUP(A182,'M for Moray - Keith oawut'!A:E,3,FALSE), VLOOKUP(A182,'M for Moray - Keith oawut'!A:E,2,FALSE))</f>
        <v xml:space="preserve"> N/A</v>
      </c>
      <c r="BU182" t="str">
        <f>IF(ISNUMBER(VLOOKUP(A182,'M for Moray - Speyside oawut'!A:E,3,FALSE)), VLOOKUP(A182,'M for Moray - Speyside oawut'!A:E,3,FALSE), VLOOKUP(A182,'M for Moray - Speyside oawut'!A:E,2,FALSE))</f>
        <v xml:space="preserve"> N/A</v>
      </c>
      <c r="BV182" t="str">
        <f>IF(ISNUMBER(VLOOKUP(A182,'M for Moray - Elgin oawut'!A:E,3,FALSE)), VLOOKUP(A182,'M for Moray - Elgin oawut'!A:E,3,FALSE), VLOOKUP(A182,'M for Moray - Elgin oawut'!A:E,2,FALSE))</f>
        <v xml:space="preserve"> N/A</v>
      </c>
      <c r="BW182">
        <f>IF(ISNUMBER(VLOOKUP(A182,'Banffshire Partnership oawut'!A:E,3,FALSE)), VLOOKUP(A182,'Banffshire Partnership oawut'!A:E,3,FALSE), VLOOKUP(A182,'Banffshire Partnership oawut'!A:E,2,FALSE))</f>
        <v>20.5</v>
      </c>
      <c r="BZ182">
        <f>IF(ISNUMBER(VLOOKUP(A182,'Huntly A2B service ot'!A:E,3,FALSE)), VLOOKUP(A182,'Huntly A2B service ot'!A:E,3,FALSE), VLOOKUP(A182,'Huntly A2B service ot'!A:E,2,FALSE))</f>
        <v>0</v>
      </c>
      <c r="CA182">
        <f>IF(ISNUMBER(VLOOKUP(A182,'M for Moray - Buckie ot'!A:E,3,FALSE)), VLOOKUP(A182,'M for Moray - Buckie ot'!A:E,3,FALSE), VLOOKUP(A182,'M for Moray - Buckie ot'!A:E,2,FALSE))</f>
        <v>0</v>
      </c>
      <c r="CB182">
        <f>IF(ISNUMBER(VLOOKUP(A182,'M for Moray - Forres ot'!A:E,3,FALSE)), VLOOKUP(A182,'M for Moray - Forres ot'!A:E,3,FALSE), VLOOKUP(A182,'M for Moray - Forres ot'!A:E,2,FALSE))</f>
        <v>0</v>
      </c>
      <c r="CC182">
        <f>IF(ISNUMBER(VLOOKUP(A182,'M for Moray - Keith ot'!A:E,3,FALSE)), VLOOKUP(A182,'M for Moray - Keith ot'!A:E,3,FALSE), VLOOKUP(A182,'M for Moray - Keith ot'!A:E,2,FALSE))</f>
        <v>0</v>
      </c>
      <c r="CD182">
        <f>IF(ISNUMBER(VLOOKUP(A182,'M for Moray - Speyside ot'!A:E,3,FALSE)), VLOOKUP(A182,'M for Moray - Speyside ot'!A:E,3,FALSE), VLOOKUP(A182,'M for Moray - Speyside ot'!A:E,2,FALSE))</f>
        <v>0</v>
      </c>
      <c r="CE182">
        <f>IF(ISNUMBER(VLOOKUP(A182,'M for Moray - Elgin ot'!A:E,3,FALSE)), VLOOKUP(A182,'M for Moray - Elgin ot'!A:E,3,FALSE), VLOOKUP(A182,'M for Moray - Elgin ot'!A:E,2,FALSE))</f>
        <v>0</v>
      </c>
      <c r="CF182">
        <f>IF(ISNUMBER(VLOOKUP(A182,'Banffshire Partnership ot'!A:E,3,FALSE)), VLOOKUP(A182,'Banffshire Partnership ot'!A:E,3,FALSE), VLOOKUP(A182,'Banffshire Partnership ot'!A:E,2,FALSE))</f>
        <v>0</v>
      </c>
    </row>
    <row r="183" spans="1:84">
      <c r="A183" t="s">
        <v>441</v>
      </c>
      <c r="B183" t="str">
        <f t="shared" si="110"/>
        <v>M for Moray - Buckie service</v>
      </c>
      <c r="C183">
        <f t="shared" si="111"/>
        <v>4</v>
      </c>
      <c r="D183">
        <f t="shared" si="112"/>
        <v>0</v>
      </c>
      <c r="E183">
        <f t="shared" si="113"/>
        <v>4.5</v>
      </c>
      <c r="F183">
        <f t="shared" si="114"/>
        <v>0</v>
      </c>
      <c r="G183" s="18">
        <f t="shared" si="115"/>
        <v>0.5</v>
      </c>
      <c r="H183">
        <f t="shared" si="107"/>
        <v>0</v>
      </c>
      <c r="I183">
        <v>6.9</v>
      </c>
      <c r="J183">
        <f t="shared" si="91"/>
        <v>14.820000000000002</v>
      </c>
      <c r="K183">
        <f t="shared" si="108"/>
        <v>8.5</v>
      </c>
      <c r="L183">
        <f t="shared" si="93"/>
        <v>1</v>
      </c>
      <c r="M183">
        <f t="shared" si="94"/>
        <v>1</v>
      </c>
      <c r="N183">
        <f t="shared" si="109"/>
        <v>6.3200000000000021</v>
      </c>
      <c r="O183">
        <f t="shared" si="96"/>
        <v>6.3200000000000021</v>
      </c>
      <c r="P183">
        <f t="shared" si="97"/>
        <v>4.5</v>
      </c>
      <c r="Q183">
        <f t="shared" si="98"/>
        <v>4.5</v>
      </c>
      <c r="S183">
        <f t="shared" si="99"/>
        <v>28.5</v>
      </c>
      <c r="T183">
        <f t="shared" si="100"/>
        <v>8.5</v>
      </c>
      <c r="U183">
        <f t="shared" si="101"/>
        <v>51</v>
      </c>
      <c r="V183">
        <f t="shared" si="102"/>
        <v>19.5</v>
      </c>
      <c r="W183">
        <f t="shared" si="103"/>
        <v>34.5</v>
      </c>
      <c r="X183">
        <f t="shared" si="104"/>
        <v>25.5</v>
      </c>
      <c r="Y183">
        <f t="shared" si="105"/>
        <v>20.43</v>
      </c>
      <c r="AA183">
        <v>0</v>
      </c>
      <c r="AB183">
        <f t="shared" si="116"/>
        <v>4</v>
      </c>
      <c r="AC183">
        <f t="shared" si="117"/>
        <v>4</v>
      </c>
      <c r="AD183">
        <f t="shared" si="118"/>
        <v>4</v>
      </c>
      <c r="AE183">
        <f t="shared" si="119"/>
        <v>4</v>
      </c>
      <c r="AF183">
        <f t="shared" si="120"/>
        <v>4</v>
      </c>
      <c r="AG183">
        <f t="shared" si="121"/>
        <v>3.6799999999999997</v>
      </c>
      <c r="AJ183">
        <f>IF(ISNUMBER(VLOOKUP(A183,'Huntly A2B service oaout'!A:E,5,FALSE)), VLOOKUP(A183,'Huntly A2B service oaout'!A:E,5,FALSE), VLOOKUP(A183,'Huntly A2B service oaout'!A:E,2,FALSE))</f>
        <v>24</v>
      </c>
      <c r="AK183">
        <v>0</v>
      </c>
      <c r="AL183">
        <f>IF(ISNUMBER(VLOOKUP(A183,'M for Moray - Forres oaout'!A:E,5,FALSE)), VLOOKUP(A183,'M for Moray - Forres oaout'!A:E,5,FALSE), VLOOKUP(A183,'M for Moray - Forres oaout'!A:E,2,FALSE))</f>
        <v>42.5</v>
      </c>
      <c r="AM183">
        <f>IF(ISNUMBER(VLOOKUP(A183,'M for Moray - Keith oaout'!A:E,5,FALSE)), VLOOKUP(A183,'M for Moray - Keith oaout'!A:E,5,FALSE), VLOOKUP(A183,'M for Moray - Keith oaout'!A:E,2,FALSE))</f>
        <v>11</v>
      </c>
      <c r="AN183">
        <f>IF(ISNUMBER(VLOOKUP(A183,'M for Moray - Speyside oaout'!A:E,5,FALSE)), VLOOKUP(A183,'M for Moray - Speyside oaout'!A:E,5,FALSE), VLOOKUP(A183,'M for Moray - Speyside oaout'!A:E,2,FALSE))</f>
        <v>26</v>
      </c>
      <c r="AO183">
        <f>IF(ISNUMBER(VLOOKUP(A183,'M for Moray - Elgin oaout'!A:E,5,FALSE)), VLOOKUP(A183,'M for Moray - Elgin oaout'!A:E,5,FALSE), VLOOKUP(A183,'M for Moray - Elgin oaout'!A:E,2,FALSE))</f>
        <v>17</v>
      </c>
      <c r="AP183" t="str">
        <f>IF(ISNUMBER(VLOOKUP(A183,'Banffshire Partnership oaout'!A:E,5,FALSE)), VLOOKUP(A183,'Banffshire Partnership oaout'!A:E,5,FALSE), VLOOKUP(A183,'Banffshire Partnership oaout'!A:E,2,FALSE))</f>
        <v xml:space="preserve"> N/A</v>
      </c>
      <c r="AR183">
        <f>IF(ISNUMBER(VLOOKUP(A183,'Huntly A2B service oawut'!A:E,5,FALSE)), VLOOKUP(A183,'Huntly A2B service oawut'!A:E,5,FALSE), 1000)</f>
        <v>1000</v>
      </c>
      <c r="AS183">
        <f>IF(ISNUMBER(VLOOKUP(A183,'M for Moray - Buckie oawut'!A:E,5,FALSE)), VLOOKUP(A183,'M for Moray - Buckie oawut'!A:E,5,FALSE), 1000)</f>
        <v>1000</v>
      </c>
      <c r="AT183">
        <f>IF(ISNUMBER(VLOOKUP(A183,'M for Moray - Forres oawut'!A:E,5,FALSE)), VLOOKUP(A183,'M for Moray - Forres oawut'!A:E,5,FALSE), 1000)</f>
        <v>1000</v>
      </c>
      <c r="AU183">
        <f>IF(ISNUMBER(VLOOKUP(A183,'M for Moray - Keith oawut'!A:E,5,FALSE)), VLOOKUP(A183,'M for Moray - Keith oawut'!A:E,5,FALSE), 1000)</f>
        <v>1000</v>
      </c>
      <c r="AV183">
        <f>IF(ISNUMBER(VLOOKUP(A183,'M for Moray - Speyside oawut'!A:E,5,FALSE)), VLOOKUP(A183,'M for Moray - Speyside oawut'!A:E,5,FALSE), 1000)</f>
        <v>1000</v>
      </c>
      <c r="AW183">
        <f>IF(ISNUMBER(VLOOKUP(A183,'M for Moray - Elgin oawut'!A:E,5,FALSE)), VLOOKUP(A183,'M for Moray - Elgin oawut'!A:E,5,FALSE), 1000)</f>
        <v>1000</v>
      </c>
      <c r="AX183">
        <f>IF(ISNUMBER(VLOOKUP(A183,'Banffshire Partnership oawut'!A:E,5,FALSE)), VLOOKUP(A183,'Banffshire Partnership oawut'!A:E,5,FALSE), 1000)</f>
        <v>16.75</v>
      </c>
      <c r="AZ183">
        <f>IF(ISNUMBER(VLOOKUP(A183,'Huntly A2B service ot'!A:E,4,FALSE)), VLOOKUP(A183,'Huntly A2B service ot'!A:E,4,FALSE), 0)</f>
        <v>4.5</v>
      </c>
      <c r="BA183">
        <f>IF(ISNUMBER(VLOOKUP(A183,'M for Moray - Buckie ot'!A:E,4,FALSE)), VLOOKUP(A183,'M for Moray - Buckie ot'!A:E,4,FALSE), 0)</f>
        <v>4.5</v>
      </c>
      <c r="BB183">
        <f>IF(ISNUMBER(VLOOKUP(A183,'M for Moray - Forres ot'!A:E,4,FALSE)), VLOOKUP(A183,'M for Moray - Forres ot'!A:E,4,FALSE), 0)</f>
        <v>4.5</v>
      </c>
      <c r="BC183">
        <f>IF(ISNUMBER(VLOOKUP(A183,'M for Moray - Keith ot'!A:E,4,FALSE)), VLOOKUP(A183,'M for Moray - Keith ot'!A:E,4,FALSE), 0)</f>
        <v>4.5</v>
      </c>
      <c r="BD183">
        <f>IF(ISNUMBER(VLOOKUP(A183,'M for Moray - Speyside ot'!A:E,4,FALSE)), VLOOKUP(A183,'M for Moray - Speyside ot'!A:E,4,FALSE), 0)</f>
        <v>4.5</v>
      </c>
      <c r="BE183">
        <f>IF(ISNUMBER(VLOOKUP(A183,'M for Moray - Elgin ot'!A:E,4,FALSE)), VLOOKUP(A183,'M for Moray - Elgin ot'!A:E,4,FALSE), 0)</f>
        <v>4.5</v>
      </c>
      <c r="BF183">
        <f>IF(ISNUMBER(VLOOKUP(A183,'Banffshire Partnership ot'!A:E,4,FALSE)), VLOOKUP(A183,'Banffshire Partnership ot'!A:E,4,FALSE), 0)</f>
        <v>0</v>
      </c>
      <c r="BI183">
        <f>IF(ISNUMBER(VLOOKUP(A183,'Huntly A2B service oaout'!A:E,3,FALSE)), VLOOKUP(A183,'Huntly A2B service oaout'!A:E,3,FALSE), VLOOKUP(A183,'Huntly A2B service oaout'!A:E,2,FALSE))</f>
        <v>12.8</v>
      </c>
      <c r="BJ183">
        <v>0</v>
      </c>
      <c r="BK183">
        <f>IF(ISNUMBER(VLOOKUP(A183,'M for Moray - Forres oaout'!A:E,3,FALSE)), VLOOKUP(A183,'M for Moray - Forres oaout'!A:E,3,FALSE), VLOOKUP(A183,'M for Moray - Forres oaout'!A:E,2,FALSE))</f>
        <v>22</v>
      </c>
      <c r="BL183">
        <f>IF(ISNUMBER(VLOOKUP(A183,'M for Moray - Keith oaout'!A:E,3,FALSE)), VLOOKUP(A183,'M for Moray - Keith oaout'!A:E,3,FALSE), VLOOKUP(A183,'M for Moray - Keith oaout'!A:E,2,FALSE))</f>
        <v>5.4</v>
      </c>
      <c r="BM183">
        <f>IF(ISNUMBER(VLOOKUP(A183,'M for Moray - Speyside oaout'!A:E,3,FALSE)), VLOOKUP(A183,'M for Moray - Speyside oaout'!A:E,3,FALSE), VLOOKUP(A183,'M for Moray - Speyside oaout'!A:E,2,FALSE))</f>
        <v>14.8</v>
      </c>
      <c r="BN183">
        <f>IF(ISNUMBER(VLOOKUP(A183,'M for Moray - Elgin oaout'!A:E,3,FALSE)), VLOOKUP(A183,'M for Moray - Elgin oaout'!A:E,3,FALSE), VLOOKUP(A183,'M for Moray - Elgin oaout'!A:E,2,FALSE))</f>
        <v>10.199999999999999</v>
      </c>
      <c r="BO183" t="str">
        <f>IF(ISNUMBER(VLOOKUP(A183,'Banffshire Partnership oaout'!A:E,3,FALSE)), VLOOKUP(A183,'Banffshire Partnership oaout'!A:E,3,FALSE), VLOOKUP(A183,'Banffshire Partnership oaout'!A:E,2,FALSE))</f>
        <v xml:space="preserve"> N/A</v>
      </c>
      <c r="BQ183" t="str">
        <f>IF(ISNUMBER(VLOOKUP(A183,'Huntly A2B service oawut'!A:E,3,FALSE)), VLOOKUP(A183,'Huntly A2B service oawut'!A:E,3,FALSE), VLOOKUP(A183,'Huntly A2B service oawut'!A:E,2,FALSE))</f>
        <v xml:space="preserve"> N/A</v>
      </c>
      <c r="BR183" t="str">
        <f>IF(ISNUMBER(VLOOKUP(A183,'M for Moray - Buckie oawut'!A:E,3,FALSE)), VLOOKUP(A183,'M for Moray - Buckie oawut'!A:E,3,FALSE), VLOOKUP(A183,'M for Moray - Buckie oawut'!A:E,2,FALSE))</f>
        <v xml:space="preserve"> N/A</v>
      </c>
      <c r="BS183" t="str">
        <f>IF(ISNUMBER(VLOOKUP(A183,'M for Moray - Forres oawut'!A:E,3,FALSE)), VLOOKUP(A183,'M for Moray - Forres oawut'!A:E,3,FALSE), VLOOKUP(A183,'M for Moray - Forres oawut'!A:E,2,FALSE))</f>
        <v xml:space="preserve"> N/A</v>
      </c>
      <c r="BT183" t="str">
        <f>IF(ISNUMBER(VLOOKUP(A183,'M for Moray - Keith oawut'!A:E,3,FALSE)), VLOOKUP(A183,'M for Moray - Keith oawut'!A:E,3,FALSE), VLOOKUP(A183,'M for Moray - Keith oawut'!A:E,2,FALSE))</f>
        <v xml:space="preserve"> N/A</v>
      </c>
      <c r="BU183" t="str">
        <f>IF(ISNUMBER(VLOOKUP(A183,'M for Moray - Speyside oawut'!A:E,3,FALSE)), VLOOKUP(A183,'M for Moray - Speyside oawut'!A:E,3,FALSE), VLOOKUP(A183,'M for Moray - Speyside oawut'!A:E,2,FALSE))</f>
        <v xml:space="preserve"> N/A</v>
      </c>
      <c r="BV183" t="str">
        <f>IF(ISNUMBER(VLOOKUP(A183,'M for Moray - Elgin oawut'!A:E,3,FALSE)), VLOOKUP(A183,'M for Moray - Elgin oawut'!A:E,3,FALSE), VLOOKUP(A183,'M for Moray - Elgin oawut'!A:E,2,FALSE))</f>
        <v xml:space="preserve"> N/A</v>
      </c>
      <c r="BW183">
        <f>IF(ISNUMBER(VLOOKUP(A183,'Banffshire Partnership oawut'!A:E,3,FALSE)), VLOOKUP(A183,'Banffshire Partnership oawut'!A:E,3,FALSE), VLOOKUP(A183,'Banffshire Partnership oawut'!A:E,2,FALSE))</f>
        <v>8</v>
      </c>
      <c r="BZ183">
        <f>IF(ISNUMBER(VLOOKUP(A183,'Huntly A2B service ot'!A:E,3,FALSE)), VLOOKUP(A183,'Huntly A2B service ot'!A:E,3,FALSE), VLOOKUP(A183,'Huntly A2B service ot'!A:E,2,FALSE))</f>
        <v>30</v>
      </c>
      <c r="CA183">
        <f>IF(ISNUMBER(VLOOKUP(A183,'M for Moray - Buckie ot'!A:E,3,FALSE)), VLOOKUP(A183,'M for Moray - Buckie ot'!A:E,3,FALSE), VLOOKUP(A183,'M for Moray - Buckie ot'!A:E,2,FALSE))</f>
        <v>30</v>
      </c>
      <c r="CB183">
        <f>IF(ISNUMBER(VLOOKUP(A183,'M for Moray - Forres ot'!A:E,3,FALSE)), VLOOKUP(A183,'M for Moray - Forres ot'!A:E,3,FALSE), VLOOKUP(A183,'M for Moray - Forres ot'!A:E,2,FALSE))</f>
        <v>30</v>
      </c>
      <c r="CC183">
        <f>IF(ISNUMBER(VLOOKUP(A183,'M for Moray - Keith ot'!A:E,3,FALSE)), VLOOKUP(A183,'M for Moray - Keith ot'!A:E,3,FALSE), VLOOKUP(A183,'M for Moray - Keith ot'!A:E,2,FALSE))</f>
        <v>30</v>
      </c>
      <c r="CD183">
        <f>IF(ISNUMBER(VLOOKUP(A183,'M for Moray - Speyside ot'!A:E,3,FALSE)), VLOOKUP(A183,'M for Moray - Speyside ot'!A:E,3,FALSE), VLOOKUP(A183,'M for Moray - Speyside ot'!A:E,2,FALSE))</f>
        <v>30</v>
      </c>
      <c r="CE183">
        <f>IF(ISNUMBER(VLOOKUP(A183,'M for Moray - Elgin ot'!A:E,3,FALSE)), VLOOKUP(A183,'M for Moray - Elgin ot'!A:E,3,FALSE), VLOOKUP(A183,'M for Moray - Elgin ot'!A:E,2,FALSE))</f>
        <v>30</v>
      </c>
      <c r="CF183">
        <f>IF(ISNUMBER(VLOOKUP(A183,'Banffshire Partnership ot'!A:E,3,FALSE)), VLOOKUP(A183,'Banffshire Partnership ot'!A:E,3,FALSE), VLOOKUP(A183,'Banffshire Partnership ot'!A:E,2,FALSE))</f>
        <v>0</v>
      </c>
    </row>
    <row r="184" spans="1:84">
      <c r="A184" t="s">
        <v>442</v>
      </c>
      <c r="B184" t="str">
        <f t="shared" si="110"/>
        <v>Banffshire Partnership</v>
      </c>
      <c r="C184">
        <f t="shared" si="111"/>
        <v>5.04</v>
      </c>
      <c r="D184">
        <f t="shared" si="112"/>
        <v>4</v>
      </c>
      <c r="E184">
        <f t="shared" si="113"/>
        <v>0</v>
      </c>
      <c r="F184">
        <f t="shared" si="114"/>
        <v>1.9</v>
      </c>
      <c r="G184" s="18">
        <f t="shared" si="115"/>
        <v>0</v>
      </c>
      <c r="H184">
        <f t="shared" si="107"/>
        <v>0</v>
      </c>
      <c r="I184">
        <v>13.7</v>
      </c>
      <c r="J184">
        <f t="shared" si="91"/>
        <v>27.06</v>
      </c>
      <c r="K184">
        <f t="shared" si="108"/>
        <v>9.0399999999999991</v>
      </c>
      <c r="L184">
        <f t="shared" si="93"/>
        <v>1</v>
      </c>
      <c r="M184">
        <f t="shared" si="94"/>
        <v>1</v>
      </c>
      <c r="N184">
        <f t="shared" si="109"/>
        <v>18.02</v>
      </c>
      <c r="O184">
        <f t="shared" si="96"/>
        <v>18.02</v>
      </c>
      <c r="P184">
        <f t="shared" si="97"/>
        <v>4</v>
      </c>
      <c r="Q184">
        <f t="shared" si="98"/>
        <v>4</v>
      </c>
      <c r="S184">
        <f t="shared" si="99"/>
        <v>30.5</v>
      </c>
      <c r="T184">
        <f t="shared" si="100"/>
        <v>22.6</v>
      </c>
      <c r="U184">
        <f t="shared" si="101"/>
        <v>78.599999999999994</v>
      </c>
      <c r="V184">
        <f t="shared" si="102"/>
        <v>25.6</v>
      </c>
      <c r="W184">
        <f t="shared" si="103"/>
        <v>52.1</v>
      </c>
      <c r="X184">
        <f t="shared" si="104"/>
        <v>48.1</v>
      </c>
      <c r="Y184">
        <f t="shared" si="105"/>
        <v>9.0399999999999991</v>
      </c>
      <c r="AA184">
        <v>0</v>
      </c>
      <c r="AB184">
        <f t="shared" si="116"/>
        <v>7.1</v>
      </c>
      <c r="AC184">
        <f t="shared" si="117"/>
        <v>7.1</v>
      </c>
      <c r="AD184">
        <f t="shared" si="118"/>
        <v>7.1</v>
      </c>
      <c r="AE184">
        <f t="shared" si="119"/>
        <v>7.1</v>
      </c>
      <c r="AF184">
        <f t="shared" si="120"/>
        <v>7.1</v>
      </c>
      <c r="AG184">
        <f t="shared" si="121"/>
        <v>5.04</v>
      </c>
      <c r="AJ184">
        <f>IF(ISNUMBER(VLOOKUP(A184,'Huntly A2B service oaout'!A:E,5,FALSE)), VLOOKUP(A184,'Huntly A2B service oaout'!A:E,5,FALSE), VLOOKUP(A184,'Huntly A2B service oaout'!A:E,2,FALSE))</f>
        <v>26</v>
      </c>
      <c r="AK184">
        <f>IF(ISNUMBER(VLOOKUP(A184,'M for Moray - Buckie oaout'!A:E,5,FALSE)), VLOOKUP(A184,'M for Moray - Buckie oaout'!A:E,5,FALSE), VLOOKUP(A184,'M for Moray - Buckie oaout'!A:E,2,FALSE))</f>
        <v>11</v>
      </c>
      <c r="AL184">
        <f>IF(ISNUMBER(VLOOKUP(A184,'M for Moray - Forres oaout'!A:E,5,FALSE)), VLOOKUP(A184,'M for Moray - Forres oaout'!A:E,5,FALSE), VLOOKUP(A184,'M for Moray - Forres oaout'!A:E,2,FALSE))</f>
        <v>67</v>
      </c>
      <c r="AM184">
        <f>IF(ISNUMBER(VLOOKUP(A184,'M for Moray - Keith oaout'!A:E,5,FALSE)), VLOOKUP(A184,'M for Moray - Keith oaout'!A:E,5,FALSE), VLOOKUP(A184,'M for Moray - Keith oaout'!A:E,2,FALSE))</f>
        <v>14</v>
      </c>
      <c r="AN184">
        <f>IF(ISNUMBER(VLOOKUP(A184,'M for Moray - Speyside oaout'!A:E,5,FALSE)), VLOOKUP(A184,'M for Moray - Speyside oaout'!A:E,5,FALSE), VLOOKUP(A184,'M for Moray - Speyside oaout'!A:E,2,FALSE))</f>
        <v>40.5</v>
      </c>
      <c r="AO184">
        <f>IF(ISNUMBER(VLOOKUP(A184,'M for Moray - Elgin oaout'!A:E,5,FALSE)), VLOOKUP(A184,'M for Moray - Elgin oaout'!A:E,5,FALSE), VLOOKUP(A184,'M for Moray - Elgin oaout'!A:E,2,FALSE))</f>
        <v>36.5</v>
      </c>
      <c r="AP184" t="str">
        <f>IF(ISNUMBER(VLOOKUP(A184,'Banffshire Partnership oaout'!A:E,5,FALSE)), VLOOKUP(A184,'Banffshire Partnership oaout'!A:E,5,FALSE), VLOOKUP(A184,'Banffshire Partnership oaout'!A:E,2,FALSE))</f>
        <v xml:space="preserve"> N/A</v>
      </c>
      <c r="AR184">
        <f>IF(ISNUMBER(VLOOKUP(A184,'Huntly A2B service oawut'!A:E,5,FALSE)), VLOOKUP(A184,'Huntly A2B service oawut'!A:E,5,FALSE), 1000)</f>
        <v>1000</v>
      </c>
      <c r="AS184">
        <f>IF(ISNUMBER(VLOOKUP(A184,'M for Moray - Buckie oawut'!A:E,5,FALSE)), VLOOKUP(A184,'M for Moray - Buckie oawut'!A:E,5,FALSE), 1000)</f>
        <v>1000</v>
      </c>
      <c r="AT184">
        <f>IF(ISNUMBER(VLOOKUP(A184,'M for Moray - Forres oawut'!A:E,5,FALSE)), VLOOKUP(A184,'M for Moray - Forres oawut'!A:E,5,FALSE), 1000)</f>
        <v>1000</v>
      </c>
      <c r="AU184">
        <f>IF(ISNUMBER(VLOOKUP(A184,'M for Moray - Keith oawut'!A:E,5,FALSE)), VLOOKUP(A184,'M for Moray - Keith oawut'!A:E,5,FALSE), 1000)</f>
        <v>1000</v>
      </c>
      <c r="AV184">
        <f>IF(ISNUMBER(VLOOKUP(A184,'M for Moray - Speyside oawut'!A:E,5,FALSE)), VLOOKUP(A184,'M for Moray - Speyside oawut'!A:E,5,FALSE), 1000)</f>
        <v>1000</v>
      </c>
      <c r="AW184">
        <f>IF(ISNUMBER(VLOOKUP(A184,'M for Moray - Elgin oawut'!A:E,5,FALSE)), VLOOKUP(A184,'M for Moray - Elgin oawut'!A:E,5,FALSE), 1000)</f>
        <v>1000</v>
      </c>
      <c r="AX184">
        <f>IF(ISNUMBER(VLOOKUP(A184,'Banffshire Partnership oawut'!A:E,5,FALSE)), VLOOKUP(A184,'Banffshire Partnership oawut'!A:E,5,FALSE), 1000)</f>
        <v>4</v>
      </c>
      <c r="AZ184">
        <f>IF(ISNUMBER(VLOOKUP(A184,'Huntly A2B service ot'!A:E,4,FALSE)), VLOOKUP(A184,'Huntly A2B service ot'!A:E,4,FALSE), 0)</f>
        <v>4.5</v>
      </c>
      <c r="BA184">
        <f>IF(ISNUMBER(VLOOKUP(A184,'M for Moray - Buckie ot'!A:E,4,FALSE)), VLOOKUP(A184,'M for Moray - Buckie ot'!A:E,4,FALSE), 0)</f>
        <v>4.5</v>
      </c>
      <c r="BB184">
        <f>IF(ISNUMBER(VLOOKUP(A184,'M for Moray - Forres ot'!A:E,4,FALSE)), VLOOKUP(A184,'M for Moray - Forres ot'!A:E,4,FALSE), 0)</f>
        <v>4.5</v>
      </c>
      <c r="BC184">
        <f>IF(ISNUMBER(VLOOKUP(A184,'M for Moray - Keith ot'!A:E,4,FALSE)), VLOOKUP(A184,'M for Moray - Keith ot'!A:E,4,FALSE), 0)</f>
        <v>4.5</v>
      </c>
      <c r="BD184">
        <f>IF(ISNUMBER(VLOOKUP(A184,'M for Moray - Speyside ot'!A:E,4,FALSE)), VLOOKUP(A184,'M for Moray - Speyside ot'!A:E,4,FALSE), 0)</f>
        <v>4.5</v>
      </c>
      <c r="BE184">
        <f>IF(ISNUMBER(VLOOKUP(A184,'M for Moray - Elgin ot'!A:E,4,FALSE)), VLOOKUP(A184,'M for Moray - Elgin ot'!A:E,4,FALSE), 0)</f>
        <v>4.5</v>
      </c>
      <c r="BF184">
        <f>IF(ISNUMBER(VLOOKUP(A184,'Banffshire Partnership ot'!A:E,4,FALSE)), VLOOKUP(A184,'Banffshire Partnership ot'!A:E,4,FALSE), 0)</f>
        <v>0</v>
      </c>
      <c r="BI184">
        <f>IF(ISNUMBER(VLOOKUP(A184,'Huntly A2B service oaout'!A:E,3,FALSE)), VLOOKUP(A184,'Huntly A2B service oaout'!A:E,3,FALSE), VLOOKUP(A184,'Huntly A2B service oaout'!A:E,2,FALSE))</f>
        <v>12.4</v>
      </c>
      <c r="BJ184">
        <f>IF(ISNUMBER(VLOOKUP(A184,'M for Moray - Buckie oaout'!A:E,3,FALSE)), VLOOKUP(A184,'M for Moray - Buckie oaout'!A:E,3,FALSE), VLOOKUP(A184,'M for Moray - Buckie oaout'!A:E,2,FALSE))</f>
        <v>10.1</v>
      </c>
      <c r="BK184">
        <f>IF(ISNUMBER(VLOOKUP(A184,'M for Moray - Forres oaout'!A:E,3,FALSE)), VLOOKUP(A184,'M for Moray - Forres oaout'!A:E,3,FALSE), VLOOKUP(A184,'M for Moray - Forres oaout'!A:E,2,FALSE))</f>
        <v>33.799999999999997</v>
      </c>
      <c r="BL184">
        <f>IF(ISNUMBER(VLOOKUP(A184,'M for Moray - Keith oaout'!A:E,3,FALSE)), VLOOKUP(A184,'M for Moray - Keith oaout'!A:E,3,FALSE), VLOOKUP(A184,'M for Moray - Keith oaout'!A:E,2,FALSE))</f>
        <v>9.6999999999999993</v>
      </c>
      <c r="BM184">
        <f>IF(ISNUMBER(VLOOKUP(A184,'M for Moray - Speyside oaout'!A:E,3,FALSE)), VLOOKUP(A184,'M for Moray - Speyside oaout'!A:E,3,FALSE), VLOOKUP(A184,'M for Moray - Speyside oaout'!A:E,2,FALSE))</f>
        <v>22.8</v>
      </c>
      <c r="BN184">
        <f>IF(ISNUMBER(VLOOKUP(A184,'M for Moray - Elgin oaout'!A:E,3,FALSE)), VLOOKUP(A184,'M for Moray - Elgin oaout'!A:E,3,FALSE), VLOOKUP(A184,'M for Moray - Elgin oaout'!A:E,2,FALSE))</f>
        <v>22.3</v>
      </c>
      <c r="BO184" t="str">
        <f>IF(ISNUMBER(VLOOKUP(A184,'Banffshire Partnership oaout'!A:E,3,FALSE)), VLOOKUP(A184,'Banffshire Partnership oaout'!A:E,3,FALSE), VLOOKUP(A184,'Banffshire Partnership oaout'!A:E,2,FALSE))</f>
        <v xml:space="preserve"> N/A</v>
      </c>
      <c r="BQ184" t="str">
        <f>IF(ISNUMBER(VLOOKUP(A184,'Huntly A2B service oawut'!A:E,3,FALSE)), VLOOKUP(A184,'Huntly A2B service oawut'!A:E,3,FALSE), VLOOKUP(A184,'Huntly A2B service oawut'!A:E,2,FALSE))</f>
        <v xml:space="preserve"> N/A</v>
      </c>
      <c r="BR184" t="str">
        <f>IF(ISNUMBER(VLOOKUP(A184,'M for Moray - Buckie oawut'!A:E,3,FALSE)), VLOOKUP(A184,'M for Moray - Buckie oawut'!A:E,3,FALSE), VLOOKUP(A184,'M for Moray - Buckie oawut'!A:E,2,FALSE))</f>
        <v xml:space="preserve"> N/A</v>
      </c>
      <c r="BS184" t="str">
        <f>IF(ISNUMBER(VLOOKUP(A184,'M for Moray - Forres oawut'!A:E,3,FALSE)), VLOOKUP(A184,'M for Moray - Forres oawut'!A:E,3,FALSE), VLOOKUP(A184,'M for Moray - Forres oawut'!A:E,2,FALSE))</f>
        <v xml:space="preserve"> N/A</v>
      </c>
      <c r="BT184" t="str">
        <f>IF(ISNUMBER(VLOOKUP(A184,'M for Moray - Keith oawut'!A:E,3,FALSE)), VLOOKUP(A184,'M for Moray - Keith oawut'!A:E,3,FALSE), VLOOKUP(A184,'M for Moray - Keith oawut'!A:E,2,FALSE))</f>
        <v xml:space="preserve"> N/A</v>
      </c>
      <c r="BU184" t="str">
        <f>IF(ISNUMBER(VLOOKUP(A184,'M for Moray - Speyside oawut'!A:E,3,FALSE)), VLOOKUP(A184,'M for Moray - Speyside oawut'!A:E,3,FALSE), VLOOKUP(A184,'M for Moray - Speyside oawut'!A:E,2,FALSE))</f>
        <v xml:space="preserve"> N/A</v>
      </c>
      <c r="BV184" t="str">
        <f>IF(ISNUMBER(VLOOKUP(A184,'M for Moray - Elgin oawut'!A:E,3,FALSE)), VLOOKUP(A184,'M for Moray - Elgin oawut'!A:E,3,FALSE), VLOOKUP(A184,'M for Moray - Elgin oawut'!A:E,2,FALSE))</f>
        <v xml:space="preserve"> N/A</v>
      </c>
      <c r="BW184">
        <f>IF(ISNUMBER(VLOOKUP(A184,'Banffshire Partnership oawut'!A:E,3,FALSE)), VLOOKUP(A184,'Banffshire Partnership oawut'!A:E,3,FALSE), VLOOKUP(A184,'Banffshire Partnership oawut'!A:E,2,FALSE))</f>
        <v>1.9</v>
      </c>
      <c r="BZ184">
        <f>IF(ISNUMBER(VLOOKUP(A184,'Huntly A2B service ot'!A:E,3,FALSE)), VLOOKUP(A184,'Huntly A2B service ot'!A:E,3,FALSE), VLOOKUP(A184,'Huntly A2B service ot'!A:E,2,FALSE))</f>
        <v>30</v>
      </c>
      <c r="CA184">
        <f>IF(ISNUMBER(VLOOKUP(A184,'M for Moray - Buckie ot'!A:E,3,FALSE)), VLOOKUP(A184,'M for Moray - Buckie ot'!A:E,3,FALSE), VLOOKUP(A184,'M for Moray - Buckie ot'!A:E,2,FALSE))</f>
        <v>30</v>
      </c>
      <c r="CB184">
        <f>IF(ISNUMBER(VLOOKUP(A184,'M for Moray - Forres ot'!A:E,3,FALSE)), VLOOKUP(A184,'M for Moray - Forres ot'!A:E,3,FALSE), VLOOKUP(A184,'M for Moray - Forres ot'!A:E,2,FALSE))</f>
        <v>30</v>
      </c>
      <c r="CC184">
        <f>IF(ISNUMBER(VLOOKUP(A184,'M for Moray - Keith ot'!A:E,3,FALSE)), VLOOKUP(A184,'M for Moray - Keith ot'!A:E,3,FALSE), VLOOKUP(A184,'M for Moray - Keith ot'!A:E,2,FALSE))</f>
        <v>30</v>
      </c>
      <c r="CD184">
        <f>IF(ISNUMBER(VLOOKUP(A184,'M for Moray - Speyside ot'!A:E,3,FALSE)), VLOOKUP(A184,'M for Moray - Speyside ot'!A:E,3,FALSE), VLOOKUP(A184,'M for Moray - Speyside ot'!A:E,2,FALSE))</f>
        <v>30</v>
      </c>
      <c r="CE184">
        <f>IF(ISNUMBER(VLOOKUP(A184,'M for Moray - Elgin ot'!A:E,3,FALSE)), VLOOKUP(A184,'M for Moray - Elgin ot'!A:E,3,FALSE), VLOOKUP(A184,'M for Moray - Elgin ot'!A:E,2,FALSE))</f>
        <v>30</v>
      </c>
      <c r="CF184">
        <f>IF(ISNUMBER(VLOOKUP(A184,'Banffshire Partnership ot'!A:E,3,FALSE)), VLOOKUP(A184,'Banffshire Partnership ot'!A:E,3,FALSE), VLOOKUP(A184,'Banffshire Partnership ot'!A:E,2,FALSE))</f>
        <v>0</v>
      </c>
    </row>
    <row r="185" spans="1:84">
      <c r="A185" t="s">
        <v>443</v>
      </c>
      <c r="B185" t="str">
        <f t="shared" si="110"/>
        <v>M for Moray - Speyside service</v>
      </c>
      <c r="C185">
        <f t="shared" si="111"/>
        <v>7.1</v>
      </c>
      <c r="D185">
        <f t="shared" si="112"/>
        <v>7</v>
      </c>
      <c r="E185">
        <f t="shared" si="113"/>
        <v>4.5</v>
      </c>
      <c r="F185">
        <f t="shared" si="114"/>
        <v>6.7</v>
      </c>
      <c r="G185" s="18">
        <f t="shared" si="115"/>
        <v>0.5</v>
      </c>
      <c r="H185">
        <f t="shared" si="107"/>
        <v>13.4</v>
      </c>
      <c r="I185">
        <v>40.1</v>
      </c>
      <c r="J185">
        <f t="shared" si="91"/>
        <v>74.580000000000013</v>
      </c>
      <c r="K185">
        <f t="shared" si="108"/>
        <v>18.600000000000001</v>
      </c>
      <c r="L185">
        <f t="shared" si="93"/>
        <v>1</v>
      </c>
      <c r="M185">
        <f t="shared" si="94"/>
        <v>1</v>
      </c>
      <c r="N185">
        <f t="shared" si="109"/>
        <v>55.980000000000011</v>
      </c>
      <c r="O185">
        <f t="shared" si="96"/>
        <v>55.980000000000011</v>
      </c>
      <c r="P185">
        <f t="shared" si="97"/>
        <v>11.5</v>
      </c>
      <c r="Q185">
        <f t="shared" si="98"/>
        <v>11.5</v>
      </c>
      <c r="S185">
        <f t="shared" si="99"/>
        <v>40.5</v>
      </c>
      <c r="T185">
        <f t="shared" si="100"/>
        <v>1007.1</v>
      </c>
      <c r="U185">
        <f t="shared" si="101"/>
        <v>38.1</v>
      </c>
      <c r="V185">
        <f t="shared" si="102"/>
        <v>46.1</v>
      </c>
      <c r="W185">
        <f t="shared" si="103"/>
        <v>18.600000000000001</v>
      </c>
      <c r="X185">
        <f t="shared" si="104"/>
        <v>37.6</v>
      </c>
      <c r="Y185">
        <f t="shared" si="105"/>
        <v>89</v>
      </c>
      <c r="AA185">
        <v>0</v>
      </c>
      <c r="AB185">
        <f t="shared" si="116"/>
        <v>7.1</v>
      </c>
      <c r="AC185">
        <f t="shared" si="117"/>
        <v>7.1</v>
      </c>
      <c r="AD185">
        <f t="shared" si="118"/>
        <v>7.1</v>
      </c>
      <c r="AE185">
        <f t="shared" si="119"/>
        <v>7.1</v>
      </c>
      <c r="AF185">
        <f t="shared" si="120"/>
        <v>7.1</v>
      </c>
      <c r="AG185">
        <f t="shared" si="121"/>
        <v>5.5</v>
      </c>
      <c r="AJ185">
        <f>IF(ISNUMBER(VLOOKUP(A185,'Huntly A2B service oaout'!A:E,5,FALSE)), VLOOKUP(A185,'Huntly A2B service oaout'!A:E,5,FALSE), VLOOKUP(A185,'Huntly A2B service oaout'!A:E,2,FALSE))</f>
        <v>36</v>
      </c>
      <c r="AK185" t="str">
        <f>IF(ISNUMBER(VLOOKUP(A185,'M for Moray - Buckie oaout'!A:E,5,FALSE)), VLOOKUP(A185,'M for Moray - Buckie oaout'!A:E,5,FALSE), VLOOKUP(A185,'M for Moray - Buckie oaout'!A:E,2,FALSE))</f>
        <v xml:space="preserve"> not possible</v>
      </c>
      <c r="AL185">
        <f>IF(ISNUMBER(VLOOKUP(A185,'M for Moray - Forres oaout'!A:E,5,FALSE)), VLOOKUP(A185,'M for Moray - Forres oaout'!A:E,5,FALSE), VLOOKUP(A185,'M for Moray - Forres oaout'!A:E,2,FALSE))</f>
        <v>26.5</v>
      </c>
      <c r="AM185">
        <f>IF(ISNUMBER(VLOOKUP(A185,'M for Moray - Keith oaout'!A:E,5,FALSE)), VLOOKUP(A185,'M for Moray - Keith oaout'!A:E,5,FALSE), VLOOKUP(A185,'M for Moray - Keith oaout'!A:E,2,FALSE))</f>
        <v>34.5</v>
      </c>
      <c r="AN185">
        <f>IF(ISNUMBER(VLOOKUP(A185,'M for Moray - Speyside oaout'!A:E,5,FALSE)), VLOOKUP(A185,'M for Moray - Speyside oaout'!A:E,5,FALSE), VLOOKUP(A185,'M for Moray - Speyside oaout'!A:E,2,FALSE))</f>
        <v>7</v>
      </c>
      <c r="AO185">
        <f>IF(ISNUMBER(VLOOKUP(A185,'M for Moray - Elgin oaout'!A:E,5,FALSE)), VLOOKUP(A185,'M for Moray - Elgin oaout'!A:E,5,FALSE), VLOOKUP(A185,'M for Moray - Elgin oaout'!A:E,2,FALSE))</f>
        <v>26</v>
      </c>
      <c r="AP185" t="str">
        <f>IF(ISNUMBER(VLOOKUP(A185,'Banffshire Partnership oaout'!A:E,5,FALSE)), VLOOKUP(A185,'Banffshire Partnership oaout'!A:E,5,FALSE), VLOOKUP(A185,'Banffshire Partnership oaout'!A:E,2,FALSE))</f>
        <v xml:space="preserve"> N/A</v>
      </c>
      <c r="AR185">
        <f>IF(ISNUMBER(VLOOKUP(A185,'Huntly A2B service oawut'!A:E,5,FALSE)), VLOOKUP(A185,'Huntly A2B service oawut'!A:E,5,FALSE), 1000)</f>
        <v>1000</v>
      </c>
      <c r="AS185">
        <f>IF(ISNUMBER(VLOOKUP(A185,'M for Moray - Buckie oawut'!A:E,5,FALSE)), VLOOKUP(A185,'M for Moray - Buckie oawut'!A:E,5,FALSE), 1000)</f>
        <v>1000</v>
      </c>
      <c r="AT185">
        <f>IF(ISNUMBER(VLOOKUP(A185,'M for Moray - Forres oawut'!A:E,5,FALSE)), VLOOKUP(A185,'M for Moray - Forres oawut'!A:E,5,FALSE), 1000)</f>
        <v>1000</v>
      </c>
      <c r="AU185">
        <f>IF(ISNUMBER(VLOOKUP(A185,'M for Moray - Keith oawut'!A:E,5,FALSE)), VLOOKUP(A185,'M for Moray - Keith oawut'!A:E,5,FALSE), 1000)</f>
        <v>1000</v>
      </c>
      <c r="AV185">
        <f>IF(ISNUMBER(VLOOKUP(A185,'M for Moray - Speyside oawut'!A:E,5,FALSE)), VLOOKUP(A185,'M for Moray - Speyside oawut'!A:E,5,FALSE), 1000)</f>
        <v>1000</v>
      </c>
      <c r="AW185">
        <f>IF(ISNUMBER(VLOOKUP(A185,'M for Moray - Elgin oawut'!A:E,5,FALSE)), VLOOKUP(A185,'M for Moray - Elgin oawut'!A:E,5,FALSE), 1000)</f>
        <v>1000</v>
      </c>
      <c r="AX185">
        <f>IF(ISNUMBER(VLOOKUP(A185,'Banffshire Partnership oawut'!A:E,5,FALSE)), VLOOKUP(A185,'Banffshire Partnership oawut'!A:E,5,FALSE), 1000)</f>
        <v>83.5</v>
      </c>
      <c r="AZ185">
        <f>IF(ISNUMBER(VLOOKUP(A185,'Huntly A2B service ot'!A:E,4,FALSE)), VLOOKUP(A185,'Huntly A2B service ot'!A:E,4,FALSE), 0)</f>
        <v>4.5</v>
      </c>
      <c r="BA185">
        <f>IF(ISNUMBER(VLOOKUP(A185,'M for Moray - Buckie ot'!A:E,4,FALSE)), VLOOKUP(A185,'M for Moray - Buckie ot'!A:E,4,FALSE), 0)</f>
        <v>0</v>
      </c>
      <c r="BB185">
        <f>IF(ISNUMBER(VLOOKUP(A185,'M for Moray - Forres ot'!A:E,4,FALSE)), VLOOKUP(A185,'M for Moray - Forres ot'!A:E,4,FALSE), 0)</f>
        <v>4.5</v>
      </c>
      <c r="BC185">
        <f>IF(ISNUMBER(VLOOKUP(A185,'M for Moray - Keith ot'!A:E,4,FALSE)), VLOOKUP(A185,'M for Moray - Keith ot'!A:E,4,FALSE), 0)</f>
        <v>4.5</v>
      </c>
      <c r="BD185">
        <f>IF(ISNUMBER(VLOOKUP(A185,'M for Moray - Speyside ot'!A:E,4,FALSE)), VLOOKUP(A185,'M for Moray - Speyside ot'!A:E,4,FALSE), 0)</f>
        <v>4.5</v>
      </c>
      <c r="BE185">
        <f>IF(ISNUMBER(VLOOKUP(A185,'M for Moray - Elgin ot'!A:E,4,FALSE)), VLOOKUP(A185,'M for Moray - Elgin ot'!A:E,4,FALSE), 0)</f>
        <v>4.5</v>
      </c>
      <c r="BF185">
        <f>IF(ISNUMBER(VLOOKUP(A185,'Banffshire Partnership ot'!A:E,4,FALSE)), VLOOKUP(A185,'Banffshire Partnership ot'!A:E,4,FALSE), 0)</f>
        <v>0</v>
      </c>
      <c r="BI185">
        <f>IF(ISNUMBER(VLOOKUP(A185,'Huntly A2B service oaout'!A:E,3,FALSE)), VLOOKUP(A185,'Huntly A2B service oaout'!A:E,3,FALSE), VLOOKUP(A185,'Huntly A2B service oaout'!A:E,2,FALSE))</f>
        <v>19.399999999999999</v>
      </c>
      <c r="BJ185" t="str">
        <f>IF(ISNUMBER(VLOOKUP(A185,'M for Moray - Buckie oaout'!A:E,3,FALSE)), VLOOKUP(A185,'M for Moray - Buckie oaout'!A:E,3,FALSE), VLOOKUP(A185,'M for Moray - Buckie oaout'!A:E,2,FALSE))</f>
        <v xml:space="preserve"> not possible</v>
      </c>
      <c r="BK185">
        <f>IF(ISNUMBER(VLOOKUP(A185,'M for Moray - Forres oaout'!A:E,3,FALSE)), VLOOKUP(A185,'M for Moray - Forres oaout'!A:E,3,FALSE), VLOOKUP(A185,'M for Moray - Forres oaout'!A:E,2,FALSE))</f>
        <v>20.2</v>
      </c>
      <c r="BL185">
        <f>IF(ISNUMBER(VLOOKUP(A185,'M for Moray - Keith oaout'!A:E,3,FALSE)), VLOOKUP(A185,'M for Moray - Keith oaout'!A:E,3,FALSE), VLOOKUP(A185,'M for Moray - Keith oaout'!A:E,2,FALSE))</f>
        <v>22.8</v>
      </c>
      <c r="BM185">
        <f>IF(ISNUMBER(VLOOKUP(A185,'M for Moray - Speyside oaout'!A:E,3,FALSE)), VLOOKUP(A185,'M for Moray - Speyside oaout'!A:E,3,FALSE), VLOOKUP(A185,'M for Moray - Speyside oaout'!A:E,2,FALSE))</f>
        <v>6.7</v>
      </c>
      <c r="BN185">
        <f>IF(ISNUMBER(VLOOKUP(A185,'M for Moray - Elgin oaout'!A:E,3,FALSE)), VLOOKUP(A185,'M for Moray - Elgin oaout'!A:E,3,FALSE), VLOOKUP(A185,'M for Moray - Elgin oaout'!A:E,2,FALSE))</f>
        <v>23.8</v>
      </c>
      <c r="BO185" t="str">
        <f>IF(ISNUMBER(VLOOKUP(A185,'Banffshire Partnership oaout'!A:E,3,FALSE)), VLOOKUP(A185,'Banffshire Partnership oaout'!A:E,3,FALSE), VLOOKUP(A185,'Banffshire Partnership oaout'!A:E,2,FALSE))</f>
        <v xml:space="preserve"> N/A</v>
      </c>
      <c r="BQ185" t="str">
        <f>IF(ISNUMBER(VLOOKUP(A185,'Huntly A2B service oawut'!A:E,3,FALSE)), VLOOKUP(A185,'Huntly A2B service oawut'!A:E,3,FALSE), VLOOKUP(A185,'Huntly A2B service oawut'!A:E,2,FALSE))</f>
        <v xml:space="preserve"> N/A</v>
      </c>
      <c r="BR185" t="str">
        <f>IF(ISNUMBER(VLOOKUP(A185,'M for Moray - Buckie oawut'!A:E,3,FALSE)), VLOOKUP(A185,'M for Moray - Buckie oawut'!A:E,3,FALSE), VLOOKUP(A185,'M for Moray - Buckie oawut'!A:E,2,FALSE))</f>
        <v xml:space="preserve"> N/A</v>
      </c>
      <c r="BS185" t="str">
        <f>IF(ISNUMBER(VLOOKUP(A185,'M for Moray - Forres oawut'!A:E,3,FALSE)), VLOOKUP(A185,'M for Moray - Forres oawut'!A:E,3,FALSE), VLOOKUP(A185,'M for Moray - Forres oawut'!A:E,2,FALSE))</f>
        <v xml:space="preserve"> N/A</v>
      </c>
      <c r="BT185" t="str">
        <f>IF(ISNUMBER(VLOOKUP(A185,'M for Moray - Keith oawut'!A:E,3,FALSE)), VLOOKUP(A185,'M for Moray - Keith oawut'!A:E,3,FALSE), VLOOKUP(A185,'M for Moray - Keith oawut'!A:E,2,FALSE))</f>
        <v xml:space="preserve"> N/A</v>
      </c>
      <c r="BU185" t="str">
        <f>IF(ISNUMBER(VLOOKUP(A185,'M for Moray - Speyside oawut'!A:E,3,FALSE)), VLOOKUP(A185,'M for Moray - Speyside oawut'!A:E,3,FALSE), VLOOKUP(A185,'M for Moray - Speyside oawut'!A:E,2,FALSE))</f>
        <v xml:space="preserve"> N/A</v>
      </c>
      <c r="BV185" t="str">
        <f>IF(ISNUMBER(VLOOKUP(A185,'M for Moray - Elgin oawut'!A:E,3,FALSE)), VLOOKUP(A185,'M for Moray - Elgin oawut'!A:E,3,FALSE), VLOOKUP(A185,'M for Moray - Elgin oawut'!A:E,2,FALSE))</f>
        <v xml:space="preserve"> N/A</v>
      </c>
      <c r="BW185">
        <f>IF(ISNUMBER(VLOOKUP(A185,'Banffshire Partnership oawut'!A:E,3,FALSE)), VLOOKUP(A185,'Banffshire Partnership oawut'!A:E,3,FALSE), VLOOKUP(A185,'Banffshire Partnership oawut'!A:E,2,FALSE))</f>
        <v>36.4</v>
      </c>
      <c r="BZ185">
        <f>IF(ISNUMBER(VLOOKUP(A185,'Huntly A2B service ot'!A:E,3,FALSE)), VLOOKUP(A185,'Huntly A2B service ot'!A:E,3,FALSE), VLOOKUP(A185,'Huntly A2B service ot'!A:E,2,FALSE))</f>
        <v>30</v>
      </c>
      <c r="CA185" t="str">
        <f>IF(ISNUMBER(VLOOKUP(A185,'M for Moray - Buckie ot'!A:E,3,FALSE)), VLOOKUP(A185,'M for Moray - Buckie ot'!A:E,3,FALSE), VLOOKUP(A185,'M for Moray - Buckie ot'!A:E,2,FALSE))</f>
        <v xml:space="preserve"> not possible</v>
      </c>
      <c r="CB185">
        <f>IF(ISNUMBER(VLOOKUP(A185,'M for Moray - Forres ot'!A:E,3,FALSE)), VLOOKUP(A185,'M for Moray - Forres ot'!A:E,3,FALSE), VLOOKUP(A185,'M for Moray - Forres ot'!A:E,2,FALSE))</f>
        <v>30</v>
      </c>
      <c r="CC185">
        <f>IF(ISNUMBER(VLOOKUP(A185,'M for Moray - Keith ot'!A:E,3,FALSE)), VLOOKUP(A185,'M for Moray - Keith ot'!A:E,3,FALSE), VLOOKUP(A185,'M for Moray - Keith ot'!A:E,2,FALSE))</f>
        <v>30</v>
      </c>
      <c r="CD185">
        <f>IF(ISNUMBER(VLOOKUP(A185,'M for Moray - Speyside ot'!A:E,3,FALSE)), VLOOKUP(A185,'M for Moray - Speyside ot'!A:E,3,FALSE), VLOOKUP(A185,'M for Moray - Speyside ot'!A:E,2,FALSE))</f>
        <v>30</v>
      </c>
      <c r="CE185">
        <f>IF(ISNUMBER(VLOOKUP(A185,'M for Moray - Elgin ot'!A:E,3,FALSE)), VLOOKUP(A185,'M for Moray - Elgin ot'!A:E,3,FALSE), VLOOKUP(A185,'M for Moray - Elgin ot'!A:E,2,FALSE))</f>
        <v>30</v>
      </c>
      <c r="CF185">
        <f>IF(ISNUMBER(VLOOKUP(A185,'Banffshire Partnership ot'!A:E,3,FALSE)), VLOOKUP(A185,'Banffshire Partnership ot'!A:E,3,FALSE), VLOOKUP(A185,'Banffshire Partnership ot'!A:E,2,FALSE))</f>
        <v>0</v>
      </c>
    </row>
    <row r="186" spans="1:84">
      <c r="A186" t="s">
        <v>444</v>
      </c>
      <c r="B186" t="str">
        <f t="shared" si="110"/>
        <v>Banffshire Partnership</v>
      </c>
      <c r="C186">
        <f t="shared" si="111"/>
        <v>4.3600000000000003</v>
      </c>
      <c r="D186">
        <f t="shared" si="112"/>
        <v>55</v>
      </c>
      <c r="E186">
        <f t="shared" si="113"/>
        <v>0</v>
      </c>
      <c r="F186">
        <f t="shared" si="114"/>
        <v>20.5</v>
      </c>
      <c r="G186" s="18">
        <f t="shared" si="115"/>
        <v>0</v>
      </c>
      <c r="H186">
        <f t="shared" si="107"/>
        <v>0</v>
      </c>
      <c r="I186">
        <v>10.3</v>
      </c>
      <c r="J186">
        <f t="shared" si="91"/>
        <v>20.94</v>
      </c>
      <c r="K186">
        <f t="shared" si="108"/>
        <v>59.36</v>
      </c>
      <c r="L186">
        <f t="shared" si="93"/>
        <v>0</v>
      </c>
      <c r="M186">
        <f t="shared" si="94"/>
        <v>0</v>
      </c>
      <c r="N186">
        <f t="shared" si="109"/>
        <v>0</v>
      </c>
      <c r="O186">
        <f t="shared" si="96"/>
        <v>0</v>
      </c>
      <c r="P186">
        <f t="shared" si="97"/>
        <v>0</v>
      </c>
      <c r="Q186">
        <f t="shared" si="98"/>
        <v>0</v>
      </c>
      <c r="S186">
        <f t="shared" si="99"/>
        <v>1000</v>
      </c>
      <c r="T186">
        <f t="shared" si="100"/>
        <v>1005.7</v>
      </c>
      <c r="U186">
        <f t="shared" si="101"/>
        <v>1005.7</v>
      </c>
      <c r="V186">
        <f t="shared" si="102"/>
        <v>1005.7</v>
      </c>
      <c r="W186">
        <f t="shared" si="103"/>
        <v>1005.7</v>
      </c>
      <c r="X186">
        <f t="shared" si="104"/>
        <v>1005.7</v>
      </c>
      <c r="Y186">
        <f t="shared" si="105"/>
        <v>59.36</v>
      </c>
      <c r="AA186">
        <v>0</v>
      </c>
      <c r="AB186">
        <f t="shared" si="116"/>
        <v>5.7</v>
      </c>
      <c r="AC186">
        <f t="shared" si="117"/>
        <v>5.7</v>
      </c>
      <c r="AD186">
        <f t="shared" si="118"/>
        <v>5.7</v>
      </c>
      <c r="AE186">
        <f t="shared" si="119"/>
        <v>5.7</v>
      </c>
      <c r="AF186">
        <f t="shared" si="120"/>
        <v>5.7</v>
      </c>
      <c r="AG186">
        <f t="shared" si="121"/>
        <v>4.3600000000000003</v>
      </c>
      <c r="AJ186" t="str">
        <f>IF(ISNUMBER(VLOOKUP(A186,'Huntly A2B service oaout'!A:E,5,FALSE)), VLOOKUP(A186,'Huntly A2B service oaout'!A:E,5,FALSE), VLOOKUP(A186,'Huntly A2B service oaout'!A:E,2,FALSE))</f>
        <v xml:space="preserve"> N/A</v>
      </c>
      <c r="AK186" t="str">
        <f>IF(ISNUMBER(VLOOKUP(A186,'M for Moray - Buckie oaout'!A:E,5,FALSE)), VLOOKUP(A186,'M for Moray - Buckie oaout'!A:E,5,FALSE), VLOOKUP(A186,'M for Moray - Buckie oaout'!A:E,2,FALSE))</f>
        <v xml:space="preserve"> N/A</v>
      </c>
      <c r="AL186" t="str">
        <f>IF(ISNUMBER(VLOOKUP(A186,'M for Moray - Forres oaout'!A:E,5,FALSE)), VLOOKUP(A186,'M for Moray - Forres oaout'!A:E,5,FALSE), VLOOKUP(A186,'M for Moray - Forres oaout'!A:E,2,FALSE))</f>
        <v xml:space="preserve"> N/A</v>
      </c>
      <c r="AM186" t="str">
        <f>IF(ISNUMBER(VLOOKUP(A186,'M for Moray - Keith oaout'!A:E,5,FALSE)), VLOOKUP(A186,'M for Moray - Keith oaout'!A:E,5,FALSE), VLOOKUP(A186,'M for Moray - Keith oaout'!A:E,2,FALSE))</f>
        <v xml:space="preserve"> N/A</v>
      </c>
      <c r="AN186" t="str">
        <f>IF(ISNUMBER(VLOOKUP(A186,'M for Moray - Speyside oaout'!A:E,5,FALSE)), VLOOKUP(A186,'M for Moray - Speyside oaout'!A:E,5,FALSE), VLOOKUP(A186,'M for Moray - Speyside oaout'!A:E,2,FALSE))</f>
        <v xml:space="preserve"> N/A</v>
      </c>
      <c r="AO186" t="str">
        <f>IF(ISNUMBER(VLOOKUP(A186,'M for Moray - Elgin oaout'!A:E,5,FALSE)), VLOOKUP(A186,'M for Moray - Elgin oaout'!A:E,5,FALSE), VLOOKUP(A186,'M for Moray - Elgin oaout'!A:E,2,FALSE))</f>
        <v xml:space="preserve"> N/A</v>
      </c>
      <c r="AP186" t="str">
        <f>IF(ISNUMBER(VLOOKUP(A186,'Banffshire Partnership oaout'!A:E,5,FALSE)), VLOOKUP(A186,'Banffshire Partnership oaout'!A:E,5,FALSE), VLOOKUP(A186,'Banffshire Partnership oaout'!A:E,2,FALSE))</f>
        <v xml:space="preserve"> N/A</v>
      </c>
      <c r="AR186">
        <f>IF(ISNUMBER(VLOOKUP(A186,'Huntly A2B service oawut'!A:E,5,FALSE)), VLOOKUP(A186,'Huntly A2B service oawut'!A:E,5,FALSE), 1000)</f>
        <v>1000</v>
      </c>
      <c r="AS186">
        <f>IF(ISNUMBER(VLOOKUP(A186,'M for Moray - Buckie oawut'!A:E,5,FALSE)), VLOOKUP(A186,'M for Moray - Buckie oawut'!A:E,5,FALSE), 1000)</f>
        <v>1000</v>
      </c>
      <c r="AT186">
        <f>IF(ISNUMBER(VLOOKUP(A186,'M for Moray - Forres oawut'!A:E,5,FALSE)), VLOOKUP(A186,'M for Moray - Forres oawut'!A:E,5,FALSE), 1000)</f>
        <v>1000</v>
      </c>
      <c r="AU186">
        <f>IF(ISNUMBER(VLOOKUP(A186,'M for Moray - Keith oawut'!A:E,5,FALSE)), VLOOKUP(A186,'M for Moray - Keith oawut'!A:E,5,FALSE), 1000)</f>
        <v>1000</v>
      </c>
      <c r="AV186">
        <f>IF(ISNUMBER(VLOOKUP(A186,'M for Moray - Speyside oawut'!A:E,5,FALSE)), VLOOKUP(A186,'M for Moray - Speyside oawut'!A:E,5,FALSE), 1000)</f>
        <v>1000</v>
      </c>
      <c r="AW186">
        <f>IF(ISNUMBER(VLOOKUP(A186,'M for Moray - Elgin oawut'!A:E,5,FALSE)), VLOOKUP(A186,'M for Moray - Elgin oawut'!A:E,5,FALSE), 1000)</f>
        <v>1000</v>
      </c>
      <c r="AX186">
        <f>IF(ISNUMBER(VLOOKUP(A186,'Banffshire Partnership oawut'!A:E,5,FALSE)), VLOOKUP(A186,'Banffshire Partnership oawut'!A:E,5,FALSE), 1000)</f>
        <v>55</v>
      </c>
      <c r="AZ186">
        <f>IF(ISNUMBER(VLOOKUP(A186,'Huntly A2B service ot'!A:E,4,FALSE)), VLOOKUP(A186,'Huntly A2B service ot'!A:E,4,FALSE), 0)</f>
        <v>0</v>
      </c>
      <c r="BA186">
        <f>IF(ISNUMBER(VLOOKUP(A186,'M for Moray - Buckie ot'!A:E,4,FALSE)), VLOOKUP(A186,'M for Moray - Buckie ot'!A:E,4,FALSE), 0)</f>
        <v>0</v>
      </c>
      <c r="BB186">
        <f>IF(ISNUMBER(VLOOKUP(A186,'M for Moray - Forres ot'!A:E,4,FALSE)), VLOOKUP(A186,'M for Moray - Forres ot'!A:E,4,FALSE), 0)</f>
        <v>0</v>
      </c>
      <c r="BC186">
        <f>IF(ISNUMBER(VLOOKUP(A186,'M for Moray - Keith ot'!A:E,4,FALSE)), VLOOKUP(A186,'M for Moray - Keith ot'!A:E,4,FALSE), 0)</f>
        <v>0</v>
      </c>
      <c r="BD186">
        <f>IF(ISNUMBER(VLOOKUP(A186,'M for Moray - Speyside ot'!A:E,4,FALSE)), VLOOKUP(A186,'M for Moray - Speyside ot'!A:E,4,FALSE), 0)</f>
        <v>0</v>
      </c>
      <c r="BE186">
        <f>IF(ISNUMBER(VLOOKUP(A186,'M for Moray - Elgin ot'!A:E,4,FALSE)), VLOOKUP(A186,'M for Moray - Elgin ot'!A:E,4,FALSE), 0)</f>
        <v>0</v>
      </c>
      <c r="BF186">
        <f>IF(ISNUMBER(VLOOKUP(A186,'Banffshire Partnership ot'!A:E,4,FALSE)), VLOOKUP(A186,'Banffshire Partnership ot'!A:E,4,FALSE), 0)</f>
        <v>0</v>
      </c>
      <c r="BI186" t="str">
        <f>IF(ISNUMBER(VLOOKUP(A186,'Huntly A2B service oaout'!A:E,3,FALSE)), VLOOKUP(A186,'Huntly A2B service oaout'!A:E,3,FALSE), VLOOKUP(A186,'Huntly A2B service oaout'!A:E,2,FALSE))</f>
        <v xml:space="preserve"> N/A</v>
      </c>
      <c r="BJ186" t="str">
        <f>IF(ISNUMBER(VLOOKUP(A186,'M for Moray - Buckie oaout'!A:E,3,FALSE)), VLOOKUP(A186,'M for Moray - Buckie oaout'!A:E,3,FALSE), VLOOKUP(A186,'M for Moray - Buckie oaout'!A:E,2,FALSE))</f>
        <v xml:space="preserve"> N/A</v>
      </c>
      <c r="BK186" t="str">
        <f>IF(ISNUMBER(VLOOKUP(A186,'M for Moray - Forres oaout'!A:E,3,FALSE)), VLOOKUP(A186,'M for Moray - Forres oaout'!A:E,3,FALSE), VLOOKUP(A186,'M for Moray - Forres oaout'!A:E,2,FALSE))</f>
        <v xml:space="preserve"> N/A</v>
      </c>
      <c r="BL186" t="str">
        <f>IF(ISNUMBER(VLOOKUP(A186,'M for Moray - Keith oaout'!A:E,3,FALSE)), VLOOKUP(A186,'M for Moray - Keith oaout'!A:E,3,FALSE), VLOOKUP(A186,'M for Moray - Keith oaout'!A:E,2,FALSE))</f>
        <v xml:space="preserve"> N/A</v>
      </c>
      <c r="BM186" t="str">
        <f>IF(ISNUMBER(VLOOKUP(A186,'M for Moray - Speyside oaout'!A:E,3,FALSE)), VLOOKUP(A186,'M for Moray - Speyside oaout'!A:E,3,FALSE), VLOOKUP(A186,'M for Moray - Speyside oaout'!A:E,2,FALSE))</f>
        <v xml:space="preserve"> N/A</v>
      </c>
      <c r="BN186" t="str">
        <f>IF(ISNUMBER(VLOOKUP(A186,'M for Moray - Elgin oaout'!A:E,3,FALSE)), VLOOKUP(A186,'M for Moray - Elgin oaout'!A:E,3,FALSE), VLOOKUP(A186,'M for Moray - Elgin oaout'!A:E,2,FALSE))</f>
        <v xml:space="preserve"> N/A</v>
      </c>
      <c r="BO186" t="str">
        <f>IF(ISNUMBER(VLOOKUP(A186,'Banffshire Partnership oaout'!A:E,3,FALSE)), VLOOKUP(A186,'Banffshire Partnership oaout'!A:E,3,FALSE), VLOOKUP(A186,'Banffshire Partnership oaout'!A:E,2,FALSE))</f>
        <v xml:space="preserve"> N/A</v>
      </c>
      <c r="BQ186" t="str">
        <f>IF(ISNUMBER(VLOOKUP(A186,'Huntly A2B service oawut'!A:E,3,FALSE)), VLOOKUP(A186,'Huntly A2B service oawut'!A:E,3,FALSE), VLOOKUP(A186,'Huntly A2B service oawut'!A:E,2,FALSE))</f>
        <v xml:space="preserve"> N/A</v>
      </c>
      <c r="BR186" t="str">
        <f>IF(ISNUMBER(VLOOKUP(A186,'M for Moray - Buckie oawut'!A:E,3,FALSE)), VLOOKUP(A186,'M for Moray - Buckie oawut'!A:E,3,FALSE), VLOOKUP(A186,'M for Moray - Buckie oawut'!A:E,2,FALSE))</f>
        <v xml:space="preserve"> N/A</v>
      </c>
      <c r="BS186" t="str">
        <f>IF(ISNUMBER(VLOOKUP(A186,'M for Moray - Forres oawut'!A:E,3,FALSE)), VLOOKUP(A186,'M for Moray - Forres oawut'!A:E,3,FALSE), VLOOKUP(A186,'M for Moray - Forres oawut'!A:E,2,FALSE))</f>
        <v xml:space="preserve"> N/A</v>
      </c>
      <c r="BT186" t="str">
        <f>IF(ISNUMBER(VLOOKUP(A186,'M for Moray - Keith oawut'!A:E,3,FALSE)), VLOOKUP(A186,'M for Moray - Keith oawut'!A:E,3,FALSE), VLOOKUP(A186,'M for Moray - Keith oawut'!A:E,2,FALSE))</f>
        <v xml:space="preserve"> N/A</v>
      </c>
      <c r="BU186" t="str">
        <f>IF(ISNUMBER(VLOOKUP(A186,'M for Moray - Speyside oawut'!A:E,3,FALSE)), VLOOKUP(A186,'M for Moray - Speyside oawut'!A:E,3,FALSE), VLOOKUP(A186,'M for Moray - Speyside oawut'!A:E,2,FALSE))</f>
        <v xml:space="preserve"> N/A</v>
      </c>
      <c r="BV186" t="str">
        <f>IF(ISNUMBER(VLOOKUP(A186,'M for Moray - Elgin oawut'!A:E,3,FALSE)), VLOOKUP(A186,'M for Moray - Elgin oawut'!A:E,3,FALSE), VLOOKUP(A186,'M for Moray - Elgin oawut'!A:E,2,FALSE))</f>
        <v xml:space="preserve"> N/A</v>
      </c>
      <c r="BW186">
        <f>IF(ISNUMBER(VLOOKUP(A186,'Banffshire Partnership oawut'!A:E,3,FALSE)), VLOOKUP(A186,'Banffshire Partnership oawut'!A:E,3,FALSE), VLOOKUP(A186,'Banffshire Partnership oawut'!A:E,2,FALSE))</f>
        <v>20.5</v>
      </c>
      <c r="BZ186">
        <f>IF(ISNUMBER(VLOOKUP(A186,'Huntly A2B service ot'!A:E,3,FALSE)), VLOOKUP(A186,'Huntly A2B service ot'!A:E,3,FALSE), VLOOKUP(A186,'Huntly A2B service ot'!A:E,2,FALSE))</f>
        <v>0</v>
      </c>
      <c r="CA186">
        <f>IF(ISNUMBER(VLOOKUP(A186,'M for Moray - Buckie ot'!A:E,3,FALSE)), VLOOKUP(A186,'M for Moray - Buckie ot'!A:E,3,FALSE), VLOOKUP(A186,'M for Moray - Buckie ot'!A:E,2,FALSE))</f>
        <v>0</v>
      </c>
      <c r="CB186">
        <f>IF(ISNUMBER(VLOOKUP(A186,'M for Moray - Forres ot'!A:E,3,FALSE)), VLOOKUP(A186,'M for Moray - Forres ot'!A:E,3,FALSE), VLOOKUP(A186,'M for Moray - Forres ot'!A:E,2,FALSE))</f>
        <v>0</v>
      </c>
      <c r="CC186">
        <f>IF(ISNUMBER(VLOOKUP(A186,'M for Moray - Keith ot'!A:E,3,FALSE)), VLOOKUP(A186,'M for Moray - Keith ot'!A:E,3,FALSE), VLOOKUP(A186,'M for Moray - Keith ot'!A:E,2,FALSE))</f>
        <v>0</v>
      </c>
      <c r="CD186">
        <f>IF(ISNUMBER(VLOOKUP(A186,'M for Moray - Speyside ot'!A:E,3,FALSE)), VLOOKUP(A186,'M for Moray - Speyside ot'!A:E,3,FALSE), VLOOKUP(A186,'M for Moray - Speyside ot'!A:E,2,FALSE))</f>
        <v>0</v>
      </c>
      <c r="CE186">
        <f>IF(ISNUMBER(VLOOKUP(A186,'M for Moray - Elgin ot'!A:E,3,FALSE)), VLOOKUP(A186,'M for Moray - Elgin ot'!A:E,3,FALSE), VLOOKUP(A186,'M for Moray - Elgin ot'!A:E,2,FALSE))</f>
        <v>0</v>
      </c>
      <c r="CF186">
        <f>IF(ISNUMBER(VLOOKUP(A186,'Banffshire Partnership ot'!A:E,3,FALSE)), VLOOKUP(A186,'Banffshire Partnership ot'!A:E,3,FALSE), VLOOKUP(A186,'Banffshire Partnership ot'!A:E,2,FALSE))</f>
        <v>0</v>
      </c>
    </row>
    <row r="187" spans="1:84">
      <c r="A187" t="s">
        <v>445</v>
      </c>
      <c r="B187" t="str">
        <f t="shared" si="110"/>
        <v>M for Moray - Speyside service</v>
      </c>
      <c r="C187">
        <f t="shared" si="111"/>
        <v>7.1</v>
      </c>
      <c r="D187">
        <f t="shared" si="112"/>
        <v>7</v>
      </c>
      <c r="E187">
        <f t="shared" si="113"/>
        <v>4.5</v>
      </c>
      <c r="F187">
        <f t="shared" si="114"/>
        <v>6.7</v>
      </c>
      <c r="G187" s="18">
        <f t="shared" si="115"/>
        <v>0.5</v>
      </c>
      <c r="H187">
        <f t="shared" si="107"/>
        <v>13.4</v>
      </c>
      <c r="I187">
        <v>25.5</v>
      </c>
      <c r="J187">
        <f t="shared" si="91"/>
        <v>48.3</v>
      </c>
      <c r="K187">
        <f t="shared" si="108"/>
        <v>18.600000000000001</v>
      </c>
      <c r="L187">
        <f t="shared" si="93"/>
        <v>1</v>
      </c>
      <c r="M187">
        <f t="shared" si="94"/>
        <v>1</v>
      </c>
      <c r="N187">
        <f t="shared" si="109"/>
        <v>29.699999999999996</v>
      </c>
      <c r="O187">
        <f t="shared" si="96"/>
        <v>29.699999999999996</v>
      </c>
      <c r="P187">
        <f t="shared" si="97"/>
        <v>11.5</v>
      </c>
      <c r="Q187">
        <f t="shared" si="98"/>
        <v>11.5</v>
      </c>
      <c r="S187">
        <f t="shared" si="99"/>
        <v>23.5</v>
      </c>
      <c r="T187">
        <f t="shared" si="100"/>
        <v>1007.1</v>
      </c>
      <c r="U187">
        <f t="shared" si="101"/>
        <v>38.1</v>
      </c>
      <c r="V187">
        <f t="shared" si="102"/>
        <v>28.6</v>
      </c>
      <c r="W187">
        <f t="shared" si="103"/>
        <v>18.600000000000001</v>
      </c>
      <c r="X187">
        <f t="shared" si="104"/>
        <v>25.6</v>
      </c>
      <c r="Y187">
        <f t="shared" si="105"/>
        <v>63.5</v>
      </c>
      <c r="AA187">
        <v>0</v>
      </c>
      <c r="AB187">
        <f t="shared" si="116"/>
        <v>7.1</v>
      </c>
      <c r="AC187">
        <f t="shared" si="117"/>
        <v>7.1</v>
      </c>
      <c r="AD187">
        <f t="shared" si="118"/>
        <v>7.1</v>
      </c>
      <c r="AE187">
        <f t="shared" si="119"/>
        <v>7.1</v>
      </c>
      <c r="AF187">
        <f t="shared" si="120"/>
        <v>7.1</v>
      </c>
      <c r="AG187">
        <f t="shared" si="121"/>
        <v>5.5</v>
      </c>
      <c r="AJ187">
        <f>IF(ISNUMBER(VLOOKUP(A187,'Huntly A2B service oaout'!A:E,5,FALSE)), VLOOKUP(A187,'Huntly A2B service oaout'!A:E,5,FALSE), VLOOKUP(A187,'Huntly A2B service oaout'!A:E,2,FALSE))</f>
        <v>19</v>
      </c>
      <c r="AK187" t="str">
        <f>IF(ISNUMBER(VLOOKUP(A187,'M for Moray - Buckie oaout'!A:E,5,FALSE)), VLOOKUP(A187,'M for Moray - Buckie oaout'!A:E,5,FALSE), VLOOKUP(A187,'M for Moray - Buckie oaout'!A:E,2,FALSE))</f>
        <v xml:space="preserve"> not possible</v>
      </c>
      <c r="AL187">
        <f>IF(ISNUMBER(VLOOKUP(A187,'M for Moray - Forres oaout'!A:E,5,FALSE)), VLOOKUP(A187,'M for Moray - Forres oaout'!A:E,5,FALSE), VLOOKUP(A187,'M for Moray - Forres oaout'!A:E,2,FALSE))</f>
        <v>26.5</v>
      </c>
      <c r="AM187">
        <f>IF(ISNUMBER(VLOOKUP(A187,'M for Moray - Keith oaout'!A:E,5,FALSE)), VLOOKUP(A187,'M for Moray - Keith oaout'!A:E,5,FALSE), VLOOKUP(A187,'M for Moray - Keith oaout'!A:E,2,FALSE))</f>
        <v>17</v>
      </c>
      <c r="AN187">
        <f>IF(ISNUMBER(VLOOKUP(A187,'M for Moray - Speyside oaout'!A:E,5,FALSE)), VLOOKUP(A187,'M for Moray - Speyside oaout'!A:E,5,FALSE), VLOOKUP(A187,'M for Moray - Speyside oaout'!A:E,2,FALSE))</f>
        <v>7</v>
      </c>
      <c r="AO187">
        <f>IF(ISNUMBER(VLOOKUP(A187,'M for Moray - Elgin oaout'!A:E,5,FALSE)), VLOOKUP(A187,'M for Moray - Elgin oaout'!A:E,5,FALSE), VLOOKUP(A187,'M for Moray - Elgin oaout'!A:E,2,FALSE))</f>
        <v>14</v>
      </c>
      <c r="AP187" t="str">
        <f>IF(ISNUMBER(VLOOKUP(A187,'Banffshire Partnership oaout'!A:E,5,FALSE)), VLOOKUP(A187,'Banffshire Partnership oaout'!A:E,5,FALSE), VLOOKUP(A187,'Banffshire Partnership oaout'!A:E,2,FALSE))</f>
        <v xml:space="preserve"> N/A</v>
      </c>
      <c r="AR187">
        <f>IF(ISNUMBER(VLOOKUP(A187,'Huntly A2B service oawut'!A:E,5,FALSE)), VLOOKUP(A187,'Huntly A2B service oawut'!A:E,5,FALSE), 1000)</f>
        <v>1000</v>
      </c>
      <c r="AS187">
        <f>IF(ISNUMBER(VLOOKUP(A187,'M for Moray - Buckie oawut'!A:E,5,FALSE)), VLOOKUP(A187,'M for Moray - Buckie oawut'!A:E,5,FALSE), 1000)</f>
        <v>1000</v>
      </c>
      <c r="AT187">
        <f>IF(ISNUMBER(VLOOKUP(A187,'M for Moray - Forres oawut'!A:E,5,FALSE)), VLOOKUP(A187,'M for Moray - Forres oawut'!A:E,5,FALSE), 1000)</f>
        <v>1000</v>
      </c>
      <c r="AU187">
        <f>IF(ISNUMBER(VLOOKUP(A187,'M for Moray - Keith oawut'!A:E,5,FALSE)), VLOOKUP(A187,'M for Moray - Keith oawut'!A:E,5,FALSE), 1000)</f>
        <v>1000</v>
      </c>
      <c r="AV187">
        <f>IF(ISNUMBER(VLOOKUP(A187,'M for Moray - Speyside oawut'!A:E,5,FALSE)), VLOOKUP(A187,'M for Moray - Speyside oawut'!A:E,5,FALSE), 1000)</f>
        <v>1000</v>
      </c>
      <c r="AW187">
        <f>IF(ISNUMBER(VLOOKUP(A187,'M for Moray - Elgin oawut'!A:E,5,FALSE)), VLOOKUP(A187,'M for Moray - Elgin oawut'!A:E,5,FALSE), 1000)</f>
        <v>1000</v>
      </c>
      <c r="AX187">
        <f>IF(ISNUMBER(VLOOKUP(A187,'Banffshire Partnership oawut'!A:E,5,FALSE)), VLOOKUP(A187,'Banffshire Partnership oawut'!A:E,5,FALSE), 1000)</f>
        <v>58</v>
      </c>
      <c r="AZ187">
        <f>IF(ISNUMBER(VLOOKUP(A187,'Huntly A2B service ot'!A:E,4,FALSE)), VLOOKUP(A187,'Huntly A2B service ot'!A:E,4,FALSE), 0)</f>
        <v>4.5</v>
      </c>
      <c r="BA187">
        <f>IF(ISNUMBER(VLOOKUP(A187,'M for Moray - Buckie ot'!A:E,4,FALSE)), VLOOKUP(A187,'M for Moray - Buckie ot'!A:E,4,FALSE), 0)</f>
        <v>0</v>
      </c>
      <c r="BB187">
        <f>IF(ISNUMBER(VLOOKUP(A187,'M for Moray - Forres ot'!A:E,4,FALSE)), VLOOKUP(A187,'M for Moray - Forres ot'!A:E,4,FALSE), 0)</f>
        <v>4.5</v>
      </c>
      <c r="BC187">
        <f>IF(ISNUMBER(VLOOKUP(A187,'M for Moray - Keith ot'!A:E,4,FALSE)), VLOOKUP(A187,'M for Moray - Keith ot'!A:E,4,FALSE), 0)</f>
        <v>4.5</v>
      </c>
      <c r="BD187">
        <f>IF(ISNUMBER(VLOOKUP(A187,'M for Moray - Speyside ot'!A:E,4,FALSE)), VLOOKUP(A187,'M for Moray - Speyside ot'!A:E,4,FALSE), 0)</f>
        <v>4.5</v>
      </c>
      <c r="BE187">
        <f>IF(ISNUMBER(VLOOKUP(A187,'M for Moray - Elgin ot'!A:E,4,FALSE)), VLOOKUP(A187,'M for Moray - Elgin ot'!A:E,4,FALSE), 0)</f>
        <v>4.5</v>
      </c>
      <c r="BF187">
        <f>IF(ISNUMBER(VLOOKUP(A187,'Banffshire Partnership ot'!A:E,4,FALSE)), VLOOKUP(A187,'Banffshire Partnership ot'!A:E,4,FALSE), 0)</f>
        <v>0</v>
      </c>
      <c r="BI187">
        <f>IF(ISNUMBER(VLOOKUP(A187,'Huntly A2B service oaout'!A:E,3,FALSE)), VLOOKUP(A187,'Huntly A2B service oaout'!A:E,3,FALSE), VLOOKUP(A187,'Huntly A2B service oaout'!A:E,2,FALSE))</f>
        <v>15.5</v>
      </c>
      <c r="BJ187" t="str">
        <f>IF(ISNUMBER(VLOOKUP(A187,'M for Moray - Buckie oaout'!A:E,3,FALSE)), VLOOKUP(A187,'M for Moray - Buckie oaout'!A:E,3,FALSE), VLOOKUP(A187,'M for Moray - Buckie oaout'!A:E,2,FALSE))</f>
        <v xml:space="preserve"> not possible</v>
      </c>
      <c r="BK187">
        <f>IF(ISNUMBER(VLOOKUP(A187,'M for Moray - Forres oaout'!A:E,3,FALSE)), VLOOKUP(A187,'M for Moray - Forres oaout'!A:E,3,FALSE), VLOOKUP(A187,'M for Moray - Forres oaout'!A:E,2,FALSE))</f>
        <v>20.5</v>
      </c>
      <c r="BL187">
        <f>IF(ISNUMBER(VLOOKUP(A187,'M for Moray - Keith oaout'!A:E,3,FALSE)), VLOOKUP(A187,'M for Moray - Keith oaout'!A:E,3,FALSE), VLOOKUP(A187,'M for Moray - Keith oaout'!A:E,2,FALSE))</f>
        <v>9.3000000000000007</v>
      </c>
      <c r="BM187">
        <f>IF(ISNUMBER(VLOOKUP(A187,'M for Moray - Speyside oaout'!A:E,3,FALSE)), VLOOKUP(A187,'M for Moray - Speyside oaout'!A:E,3,FALSE), VLOOKUP(A187,'M for Moray - Speyside oaout'!A:E,2,FALSE))</f>
        <v>6.7</v>
      </c>
      <c r="BN187">
        <f>IF(ISNUMBER(VLOOKUP(A187,'M for Moray - Elgin oaout'!A:E,3,FALSE)), VLOOKUP(A187,'M for Moray - Elgin oaout'!A:E,3,FALSE), VLOOKUP(A187,'M for Moray - Elgin oaout'!A:E,2,FALSE))</f>
        <v>13.3</v>
      </c>
      <c r="BO187" t="str">
        <f>IF(ISNUMBER(VLOOKUP(A187,'Banffshire Partnership oaout'!A:E,3,FALSE)), VLOOKUP(A187,'Banffshire Partnership oaout'!A:E,3,FALSE), VLOOKUP(A187,'Banffshire Partnership oaout'!A:E,2,FALSE))</f>
        <v xml:space="preserve"> N/A</v>
      </c>
      <c r="BQ187" t="str">
        <f>IF(ISNUMBER(VLOOKUP(A187,'Huntly A2B service oawut'!A:E,3,FALSE)), VLOOKUP(A187,'Huntly A2B service oawut'!A:E,3,FALSE), VLOOKUP(A187,'Huntly A2B service oawut'!A:E,2,FALSE))</f>
        <v xml:space="preserve"> N/A</v>
      </c>
      <c r="BR187" t="str">
        <f>IF(ISNUMBER(VLOOKUP(A187,'M for Moray - Buckie oawut'!A:E,3,FALSE)), VLOOKUP(A187,'M for Moray - Buckie oawut'!A:E,3,FALSE), VLOOKUP(A187,'M for Moray - Buckie oawut'!A:E,2,FALSE))</f>
        <v xml:space="preserve"> N/A</v>
      </c>
      <c r="BS187" t="str">
        <f>IF(ISNUMBER(VLOOKUP(A187,'M for Moray - Forres oawut'!A:E,3,FALSE)), VLOOKUP(A187,'M for Moray - Forres oawut'!A:E,3,FALSE), VLOOKUP(A187,'M for Moray - Forres oawut'!A:E,2,FALSE))</f>
        <v xml:space="preserve"> N/A</v>
      </c>
      <c r="BT187" t="str">
        <f>IF(ISNUMBER(VLOOKUP(A187,'M for Moray - Keith oawut'!A:E,3,FALSE)), VLOOKUP(A187,'M for Moray - Keith oawut'!A:E,3,FALSE), VLOOKUP(A187,'M for Moray - Keith oawut'!A:E,2,FALSE))</f>
        <v xml:space="preserve"> N/A</v>
      </c>
      <c r="BU187" t="str">
        <f>IF(ISNUMBER(VLOOKUP(A187,'M for Moray - Speyside oawut'!A:E,3,FALSE)), VLOOKUP(A187,'M for Moray - Speyside oawut'!A:E,3,FALSE), VLOOKUP(A187,'M for Moray - Speyside oawut'!A:E,2,FALSE))</f>
        <v xml:space="preserve"> N/A</v>
      </c>
      <c r="BV187" t="str">
        <f>IF(ISNUMBER(VLOOKUP(A187,'M for Moray - Elgin oawut'!A:E,3,FALSE)), VLOOKUP(A187,'M for Moray - Elgin oawut'!A:E,3,FALSE), VLOOKUP(A187,'M for Moray - Elgin oawut'!A:E,2,FALSE))</f>
        <v xml:space="preserve"> N/A</v>
      </c>
      <c r="BW187">
        <f>IF(ISNUMBER(VLOOKUP(A187,'Banffshire Partnership oawut'!A:E,3,FALSE)), VLOOKUP(A187,'Banffshire Partnership oawut'!A:E,3,FALSE), VLOOKUP(A187,'Banffshire Partnership oawut'!A:E,2,FALSE))</f>
        <v>20.5</v>
      </c>
      <c r="BZ187">
        <f>IF(ISNUMBER(VLOOKUP(A187,'Huntly A2B service ot'!A:E,3,FALSE)), VLOOKUP(A187,'Huntly A2B service ot'!A:E,3,FALSE), VLOOKUP(A187,'Huntly A2B service ot'!A:E,2,FALSE))</f>
        <v>30</v>
      </c>
      <c r="CA187" t="str">
        <f>IF(ISNUMBER(VLOOKUP(A187,'M for Moray - Buckie ot'!A:E,3,FALSE)), VLOOKUP(A187,'M for Moray - Buckie ot'!A:E,3,FALSE), VLOOKUP(A187,'M for Moray - Buckie ot'!A:E,2,FALSE))</f>
        <v xml:space="preserve"> not possible</v>
      </c>
      <c r="CB187">
        <f>IF(ISNUMBER(VLOOKUP(A187,'M for Moray - Forres ot'!A:E,3,FALSE)), VLOOKUP(A187,'M for Moray - Forres ot'!A:E,3,FALSE), VLOOKUP(A187,'M for Moray - Forres ot'!A:E,2,FALSE))</f>
        <v>30</v>
      </c>
      <c r="CC187">
        <f>IF(ISNUMBER(VLOOKUP(A187,'M for Moray - Keith ot'!A:E,3,FALSE)), VLOOKUP(A187,'M for Moray - Keith ot'!A:E,3,FALSE), VLOOKUP(A187,'M for Moray - Keith ot'!A:E,2,FALSE))</f>
        <v>30</v>
      </c>
      <c r="CD187">
        <f>IF(ISNUMBER(VLOOKUP(A187,'M for Moray - Speyside ot'!A:E,3,FALSE)), VLOOKUP(A187,'M for Moray - Speyside ot'!A:E,3,FALSE), VLOOKUP(A187,'M for Moray - Speyside ot'!A:E,2,FALSE))</f>
        <v>30</v>
      </c>
      <c r="CE187">
        <f>IF(ISNUMBER(VLOOKUP(A187,'M for Moray - Elgin ot'!A:E,3,FALSE)), VLOOKUP(A187,'M for Moray - Elgin ot'!A:E,3,FALSE), VLOOKUP(A187,'M for Moray - Elgin ot'!A:E,2,FALSE))</f>
        <v>30</v>
      </c>
      <c r="CF187">
        <f>IF(ISNUMBER(VLOOKUP(A187,'Banffshire Partnership ot'!A:E,3,FALSE)), VLOOKUP(A187,'Banffshire Partnership ot'!A:E,3,FALSE), VLOOKUP(A187,'Banffshire Partnership ot'!A:E,2,FALSE))</f>
        <v>0</v>
      </c>
    </row>
    <row r="188" spans="1:84">
      <c r="A188" t="s">
        <v>446</v>
      </c>
      <c r="B188" t="str">
        <f t="shared" si="110"/>
        <v>M for Moray - Speyside service</v>
      </c>
      <c r="C188">
        <f t="shared" si="111"/>
        <v>7.1</v>
      </c>
      <c r="D188">
        <f t="shared" si="112"/>
        <v>7</v>
      </c>
      <c r="E188">
        <f t="shared" si="113"/>
        <v>9</v>
      </c>
      <c r="F188">
        <f t="shared" si="114"/>
        <v>6.7</v>
      </c>
      <c r="G188" s="18">
        <f t="shared" si="115"/>
        <v>1</v>
      </c>
      <c r="H188">
        <f t="shared" si="107"/>
        <v>6.7</v>
      </c>
      <c r="I188">
        <v>25.2</v>
      </c>
      <c r="J188">
        <f t="shared" si="91"/>
        <v>47.76</v>
      </c>
      <c r="K188">
        <f t="shared" si="108"/>
        <v>23.1</v>
      </c>
      <c r="L188">
        <f t="shared" si="93"/>
        <v>1</v>
      </c>
      <c r="M188">
        <f t="shared" si="94"/>
        <v>1</v>
      </c>
      <c r="N188">
        <f t="shared" si="109"/>
        <v>24.659999999999997</v>
      </c>
      <c r="O188">
        <f t="shared" si="96"/>
        <v>24.659999999999997</v>
      </c>
      <c r="P188">
        <f t="shared" si="97"/>
        <v>16</v>
      </c>
      <c r="Q188">
        <f t="shared" si="98"/>
        <v>16</v>
      </c>
      <c r="S188">
        <f t="shared" si="99"/>
        <v>27</v>
      </c>
      <c r="T188">
        <f t="shared" si="100"/>
        <v>43.1</v>
      </c>
      <c r="U188">
        <f t="shared" si="101"/>
        <v>42.6</v>
      </c>
      <c r="V188">
        <f t="shared" si="102"/>
        <v>33.1</v>
      </c>
      <c r="W188">
        <f t="shared" si="103"/>
        <v>23.1</v>
      </c>
      <c r="X188">
        <f t="shared" si="104"/>
        <v>30.1</v>
      </c>
      <c r="Y188">
        <f t="shared" si="105"/>
        <v>67</v>
      </c>
      <c r="AA188">
        <v>0</v>
      </c>
      <c r="AB188">
        <f t="shared" si="116"/>
        <v>7.1</v>
      </c>
      <c r="AC188">
        <f t="shared" si="117"/>
        <v>7.1</v>
      </c>
      <c r="AD188">
        <f t="shared" si="118"/>
        <v>7.1</v>
      </c>
      <c r="AE188">
        <f t="shared" si="119"/>
        <v>7.1</v>
      </c>
      <c r="AF188">
        <f t="shared" si="120"/>
        <v>7.1</v>
      </c>
      <c r="AG188">
        <f t="shared" si="121"/>
        <v>5.5</v>
      </c>
      <c r="AJ188">
        <f>IF(ISNUMBER(VLOOKUP(A188,'Huntly A2B service oaout'!A:E,5,FALSE)), VLOOKUP(A188,'Huntly A2B service oaout'!A:E,5,FALSE), VLOOKUP(A188,'Huntly A2B service oaout'!A:E,2,FALSE))</f>
        <v>18</v>
      </c>
      <c r="AK188">
        <f>IF(ISNUMBER(VLOOKUP(A188,'M for Moray - Buckie oaout'!A:E,5,FALSE)), VLOOKUP(A188,'M for Moray - Buckie oaout'!A:E,5,FALSE), VLOOKUP(A188,'M for Moray - Buckie oaout'!A:E,2,FALSE))</f>
        <v>27</v>
      </c>
      <c r="AL188">
        <f>IF(ISNUMBER(VLOOKUP(A188,'M for Moray - Forres oaout'!A:E,5,FALSE)), VLOOKUP(A188,'M for Moray - Forres oaout'!A:E,5,FALSE), VLOOKUP(A188,'M for Moray - Forres oaout'!A:E,2,FALSE))</f>
        <v>26.5</v>
      </c>
      <c r="AM188">
        <f>IF(ISNUMBER(VLOOKUP(A188,'M for Moray - Keith oaout'!A:E,5,FALSE)), VLOOKUP(A188,'M for Moray - Keith oaout'!A:E,5,FALSE), VLOOKUP(A188,'M for Moray - Keith oaout'!A:E,2,FALSE))</f>
        <v>17</v>
      </c>
      <c r="AN188">
        <f>IF(ISNUMBER(VLOOKUP(A188,'M for Moray - Speyside oaout'!A:E,5,FALSE)), VLOOKUP(A188,'M for Moray - Speyside oaout'!A:E,5,FALSE), VLOOKUP(A188,'M for Moray - Speyside oaout'!A:E,2,FALSE))</f>
        <v>7</v>
      </c>
      <c r="AO188">
        <f>IF(ISNUMBER(VLOOKUP(A188,'M for Moray - Elgin oaout'!A:E,5,FALSE)), VLOOKUP(A188,'M for Moray - Elgin oaout'!A:E,5,FALSE), VLOOKUP(A188,'M for Moray - Elgin oaout'!A:E,2,FALSE))</f>
        <v>14</v>
      </c>
      <c r="AP188">
        <f>IF(ISNUMBER(VLOOKUP(A188,'Banffshire Partnership oaout'!A:E,5,FALSE)), VLOOKUP(A188,'Banffshire Partnership oaout'!A:E,5,FALSE), VLOOKUP(A188,'Banffshire Partnership oaout'!A:E,2,FALSE))</f>
        <v>56.5</v>
      </c>
      <c r="AR188">
        <f>IF(ISNUMBER(VLOOKUP(A188,'Huntly A2B service oawut'!A:E,5,FALSE)), VLOOKUP(A188,'Huntly A2B service oawut'!A:E,5,FALSE), 1000)</f>
        <v>1000</v>
      </c>
      <c r="AS188">
        <f>IF(ISNUMBER(VLOOKUP(A188,'M for Moray - Buckie oawut'!A:E,5,FALSE)), VLOOKUP(A188,'M for Moray - Buckie oawut'!A:E,5,FALSE), 1000)</f>
        <v>1000</v>
      </c>
      <c r="AT188">
        <f>IF(ISNUMBER(VLOOKUP(A188,'M for Moray - Forres oawut'!A:E,5,FALSE)), VLOOKUP(A188,'M for Moray - Forres oawut'!A:E,5,FALSE), 1000)</f>
        <v>1000</v>
      </c>
      <c r="AU188">
        <f>IF(ISNUMBER(VLOOKUP(A188,'M for Moray - Keith oawut'!A:E,5,FALSE)), VLOOKUP(A188,'M for Moray - Keith oawut'!A:E,5,FALSE), 1000)</f>
        <v>1000</v>
      </c>
      <c r="AV188">
        <f>IF(ISNUMBER(VLOOKUP(A188,'M for Moray - Speyside oawut'!A:E,5,FALSE)), VLOOKUP(A188,'M for Moray - Speyside oawut'!A:E,5,FALSE), 1000)</f>
        <v>1000</v>
      </c>
      <c r="AW188">
        <f>IF(ISNUMBER(VLOOKUP(A188,'M for Moray - Elgin oawut'!A:E,5,FALSE)), VLOOKUP(A188,'M for Moray - Elgin oawut'!A:E,5,FALSE), 1000)</f>
        <v>1000</v>
      </c>
      <c r="AX188">
        <f>IF(ISNUMBER(VLOOKUP(A188,'Banffshire Partnership oawut'!A:E,5,FALSE)), VLOOKUP(A188,'Banffshire Partnership oawut'!A:E,5,FALSE), 1000)</f>
        <v>1000</v>
      </c>
      <c r="AZ188">
        <f>IF(ISNUMBER(VLOOKUP(A188,'Huntly A2B service ot'!A:E,4,FALSE)), VLOOKUP(A188,'Huntly A2B service ot'!A:E,4,FALSE), 0)</f>
        <v>9</v>
      </c>
      <c r="BA188">
        <f>IF(ISNUMBER(VLOOKUP(A188,'M for Moray - Buckie ot'!A:E,4,FALSE)), VLOOKUP(A188,'M for Moray - Buckie ot'!A:E,4,FALSE), 0)</f>
        <v>9</v>
      </c>
      <c r="BB188">
        <f>IF(ISNUMBER(VLOOKUP(A188,'M for Moray - Forres ot'!A:E,4,FALSE)), VLOOKUP(A188,'M for Moray - Forres ot'!A:E,4,FALSE), 0)</f>
        <v>9</v>
      </c>
      <c r="BC188">
        <f>IF(ISNUMBER(VLOOKUP(A188,'M for Moray - Keith ot'!A:E,4,FALSE)), VLOOKUP(A188,'M for Moray - Keith ot'!A:E,4,FALSE), 0)</f>
        <v>9</v>
      </c>
      <c r="BD188">
        <f>IF(ISNUMBER(VLOOKUP(A188,'M for Moray - Speyside ot'!A:E,4,FALSE)), VLOOKUP(A188,'M for Moray - Speyside ot'!A:E,4,FALSE), 0)</f>
        <v>9</v>
      </c>
      <c r="BE188">
        <f>IF(ISNUMBER(VLOOKUP(A188,'M for Moray - Elgin ot'!A:E,4,FALSE)), VLOOKUP(A188,'M for Moray - Elgin ot'!A:E,4,FALSE), 0)</f>
        <v>9</v>
      </c>
      <c r="BF188">
        <f>IF(ISNUMBER(VLOOKUP(A188,'Banffshire Partnership ot'!A:E,4,FALSE)), VLOOKUP(A188,'Banffshire Partnership ot'!A:E,4,FALSE), 0)</f>
        <v>5</v>
      </c>
      <c r="BI188">
        <f>IF(ISNUMBER(VLOOKUP(A188,'Huntly A2B service oaout'!A:E,3,FALSE)), VLOOKUP(A188,'Huntly A2B service oaout'!A:E,3,FALSE), VLOOKUP(A188,'Huntly A2B service oaout'!A:E,2,FALSE))</f>
        <v>15.5</v>
      </c>
      <c r="BJ188">
        <f>IF(ISNUMBER(VLOOKUP(A188,'M for Moray - Buckie oaout'!A:E,3,FALSE)), VLOOKUP(A188,'M for Moray - Buckie oaout'!A:E,3,FALSE), VLOOKUP(A188,'M for Moray - Buckie oaout'!A:E,2,FALSE))</f>
        <v>17.399999999999999</v>
      </c>
      <c r="BK188">
        <f>IF(ISNUMBER(VLOOKUP(A188,'M for Moray - Forres oaout'!A:E,3,FALSE)), VLOOKUP(A188,'M for Moray - Forres oaout'!A:E,3,FALSE), VLOOKUP(A188,'M for Moray - Forres oaout'!A:E,2,FALSE))</f>
        <v>20.399999999999999</v>
      </c>
      <c r="BL188">
        <f>IF(ISNUMBER(VLOOKUP(A188,'M for Moray - Keith oaout'!A:E,3,FALSE)), VLOOKUP(A188,'M for Moray - Keith oaout'!A:E,3,FALSE), VLOOKUP(A188,'M for Moray - Keith oaout'!A:E,2,FALSE))</f>
        <v>9.3000000000000007</v>
      </c>
      <c r="BM188">
        <f>IF(ISNUMBER(VLOOKUP(A188,'M for Moray - Speyside oaout'!A:E,3,FALSE)), VLOOKUP(A188,'M for Moray - Speyside oaout'!A:E,3,FALSE), VLOOKUP(A188,'M for Moray - Speyside oaout'!A:E,2,FALSE))</f>
        <v>6.7</v>
      </c>
      <c r="BN188">
        <f>IF(ISNUMBER(VLOOKUP(A188,'M for Moray - Elgin oaout'!A:E,3,FALSE)), VLOOKUP(A188,'M for Moray - Elgin oaout'!A:E,3,FALSE), VLOOKUP(A188,'M for Moray - Elgin oaout'!A:E,2,FALSE))</f>
        <v>13</v>
      </c>
      <c r="BO188">
        <f>IF(ISNUMBER(VLOOKUP(A188,'Banffshire Partnership oaout'!A:E,3,FALSE)), VLOOKUP(A188,'Banffshire Partnership oaout'!A:E,3,FALSE), VLOOKUP(A188,'Banffshire Partnership oaout'!A:E,2,FALSE))</f>
        <v>20.5</v>
      </c>
      <c r="BQ188" t="str">
        <f>IF(ISNUMBER(VLOOKUP(A188,'Huntly A2B service oawut'!A:E,3,FALSE)), VLOOKUP(A188,'Huntly A2B service oawut'!A:E,3,FALSE), VLOOKUP(A188,'Huntly A2B service oawut'!A:E,2,FALSE))</f>
        <v xml:space="preserve"> N/A</v>
      </c>
      <c r="BR188" t="str">
        <f>IF(ISNUMBER(VLOOKUP(A188,'M for Moray - Buckie oawut'!A:E,3,FALSE)), VLOOKUP(A188,'M for Moray - Buckie oawut'!A:E,3,FALSE), VLOOKUP(A188,'M for Moray - Buckie oawut'!A:E,2,FALSE))</f>
        <v xml:space="preserve"> N/A</v>
      </c>
      <c r="BS188" t="str">
        <f>IF(ISNUMBER(VLOOKUP(A188,'M for Moray - Forres oawut'!A:E,3,FALSE)), VLOOKUP(A188,'M for Moray - Forres oawut'!A:E,3,FALSE), VLOOKUP(A188,'M for Moray - Forres oawut'!A:E,2,FALSE))</f>
        <v xml:space="preserve"> N/A</v>
      </c>
      <c r="BT188" t="str">
        <f>IF(ISNUMBER(VLOOKUP(A188,'M for Moray - Keith oawut'!A:E,3,FALSE)), VLOOKUP(A188,'M for Moray - Keith oawut'!A:E,3,FALSE), VLOOKUP(A188,'M for Moray - Keith oawut'!A:E,2,FALSE))</f>
        <v xml:space="preserve"> N/A</v>
      </c>
      <c r="BU188" t="str">
        <f>IF(ISNUMBER(VLOOKUP(A188,'M for Moray - Speyside oawut'!A:E,3,FALSE)), VLOOKUP(A188,'M for Moray - Speyside oawut'!A:E,3,FALSE), VLOOKUP(A188,'M for Moray - Speyside oawut'!A:E,2,FALSE))</f>
        <v xml:space="preserve"> N/A</v>
      </c>
      <c r="BV188" t="str">
        <f>IF(ISNUMBER(VLOOKUP(A188,'M for Moray - Elgin oawut'!A:E,3,FALSE)), VLOOKUP(A188,'M for Moray - Elgin oawut'!A:E,3,FALSE), VLOOKUP(A188,'M for Moray - Elgin oawut'!A:E,2,FALSE))</f>
        <v xml:space="preserve"> N/A</v>
      </c>
      <c r="BW188" t="str">
        <f>IF(ISNUMBER(VLOOKUP(A188,'Banffshire Partnership oawut'!A:E,3,FALSE)), VLOOKUP(A188,'Banffshire Partnership oawut'!A:E,3,FALSE), VLOOKUP(A188,'Banffshire Partnership oawut'!A:E,2,FALSE))</f>
        <v xml:space="preserve"> N/A</v>
      </c>
      <c r="BZ188">
        <f>IF(ISNUMBER(VLOOKUP(A188,'Huntly A2B service ot'!A:E,3,FALSE)), VLOOKUP(A188,'Huntly A2B service ot'!A:E,3,FALSE), VLOOKUP(A188,'Huntly A2B service ot'!A:E,2,FALSE))</f>
        <v>60</v>
      </c>
      <c r="CA188">
        <f>IF(ISNUMBER(VLOOKUP(A188,'M for Moray - Buckie ot'!A:E,3,FALSE)), VLOOKUP(A188,'M for Moray - Buckie ot'!A:E,3,FALSE), VLOOKUP(A188,'M for Moray - Buckie ot'!A:E,2,FALSE))</f>
        <v>60</v>
      </c>
      <c r="CB188">
        <f>IF(ISNUMBER(VLOOKUP(A188,'M for Moray - Forres ot'!A:E,3,FALSE)), VLOOKUP(A188,'M for Moray - Forres ot'!A:E,3,FALSE), VLOOKUP(A188,'M for Moray - Forres ot'!A:E,2,FALSE))</f>
        <v>60</v>
      </c>
      <c r="CC188">
        <f>IF(ISNUMBER(VLOOKUP(A188,'M for Moray - Keith ot'!A:E,3,FALSE)), VLOOKUP(A188,'M for Moray - Keith ot'!A:E,3,FALSE), VLOOKUP(A188,'M for Moray - Keith ot'!A:E,2,FALSE))</f>
        <v>60</v>
      </c>
      <c r="CD188">
        <f>IF(ISNUMBER(VLOOKUP(A188,'M for Moray - Speyside ot'!A:E,3,FALSE)), VLOOKUP(A188,'M for Moray - Speyside ot'!A:E,3,FALSE), VLOOKUP(A188,'M for Moray - Speyside ot'!A:E,2,FALSE))</f>
        <v>60</v>
      </c>
      <c r="CE188">
        <f>IF(ISNUMBER(VLOOKUP(A188,'M for Moray - Elgin ot'!A:E,3,FALSE)), VLOOKUP(A188,'M for Moray - Elgin ot'!A:E,3,FALSE), VLOOKUP(A188,'M for Moray - Elgin ot'!A:E,2,FALSE))</f>
        <v>60</v>
      </c>
      <c r="CF188">
        <f>IF(ISNUMBER(VLOOKUP(A188,'Banffshire Partnership ot'!A:E,3,FALSE)), VLOOKUP(A188,'Banffshire Partnership ot'!A:E,3,FALSE), VLOOKUP(A188,'Banffshire Partnership ot'!A:E,2,FALSE))</f>
        <v>30</v>
      </c>
    </row>
    <row r="189" spans="1:84">
      <c r="A189" t="s">
        <v>447</v>
      </c>
      <c r="B189" t="str">
        <f t="shared" si="110"/>
        <v>Banffshire Partnership</v>
      </c>
      <c r="C189">
        <f t="shared" si="111"/>
        <v>4.4000000000000004</v>
      </c>
      <c r="D189">
        <f t="shared" si="112"/>
        <v>55</v>
      </c>
      <c r="E189">
        <f t="shared" si="113"/>
        <v>0</v>
      </c>
      <c r="F189">
        <f t="shared" si="114"/>
        <v>20.5</v>
      </c>
      <c r="G189" s="18">
        <f t="shared" si="115"/>
        <v>0</v>
      </c>
      <c r="H189">
        <f t="shared" si="107"/>
        <v>0</v>
      </c>
      <c r="I189">
        <v>10.5</v>
      </c>
      <c r="J189">
        <f t="shared" si="91"/>
        <v>21.3</v>
      </c>
      <c r="K189">
        <f t="shared" si="108"/>
        <v>59.4</v>
      </c>
      <c r="L189">
        <f t="shared" si="93"/>
        <v>0</v>
      </c>
      <c r="M189">
        <f t="shared" si="94"/>
        <v>0</v>
      </c>
      <c r="N189">
        <f t="shared" si="109"/>
        <v>0</v>
      </c>
      <c r="O189">
        <f t="shared" si="96"/>
        <v>0</v>
      </c>
      <c r="P189">
        <f t="shared" si="97"/>
        <v>0</v>
      </c>
      <c r="Q189">
        <f t="shared" si="98"/>
        <v>0</v>
      </c>
      <c r="S189">
        <f t="shared" si="99"/>
        <v>1000</v>
      </c>
      <c r="T189">
        <f t="shared" si="100"/>
        <v>1005.8</v>
      </c>
      <c r="U189">
        <f t="shared" si="101"/>
        <v>1005.8</v>
      </c>
      <c r="V189">
        <f t="shared" si="102"/>
        <v>1005.8</v>
      </c>
      <c r="W189">
        <f t="shared" si="103"/>
        <v>1005.8</v>
      </c>
      <c r="X189">
        <f t="shared" si="104"/>
        <v>1005.8</v>
      </c>
      <c r="Y189">
        <f t="shared" si="105"/>
        <v>59.4</v>
      </c>
      <c r="AA189">
        <v>0</v>
      </c>
      <c r="AB189">
        <f t="shared" si="116"/>
        <v>5.8</v>
      </c>
      <c r="AC189">
        <f t="shared" si="117"/>
        <v>5.8</v>
      </c>
      <c r="AD189">
        <f t="shared" si="118"/>
        <v>5.8</v>
      </c>
      <c r="AE189">
        <f t="shared" si="119"/>
        <v>5.8</v>
      </c>
      <c r="AF189">
        <f t="shared" si="120"/>
        <v>5.8</v>
      </c>
      <c r="AG189">
        <f t="shared" si="121"/>
        <v>4.4000000000000004</v>
      </c>
      <c r="AJ189" t="str">
        <f>IF(ISNUMBER(VLOOKUP(A189,'Huntly A2B service oaout'!A:E,5,FALSE)), VLOOKUP(A189,'Huntly A2B service oaout'!A:E,5,FALSE), VLOOKUP(A189,'Huntly A2B service oaout'!A:E,2,FALSE))</f>
        <v xml:space="preserve"> N/A</v>
      </c>
      <c r="AK189" t="str">
        <f>IF(ISNUMBER(VLOOKUP(A189,'M for Moray - Buckie oaout'!A:E,5,FALSE)), VLOOKUP(A189,'M for Moray - Buckie oaout'!A:E,5,FALSE), VLOOKUP(A189,'M for Moray - Buckie oaout'!A:E,2,FALSE))</f>
        <v xml:space="preserve"> N/A</v>
      </c>
      <c r="AL189" t="str">
        <f>IF(ISNUMBER(VLOOKUP(A189,'M for Moray - Forres oaout'!A:E,5,FALSE)), VLOOKUP(A189,'M for Moray - Forres oaout'!A:E,5,FALSE), VLOOKUP(A189,'M for Moray - Forres oaout'!A:E,2,FALSE))</f>
        <v xml:space="preserve"> N/A</v>
      </c>
      <c r="AM189" t="str">
        <f>IF(ISNUMBER(VLOOKUP(A189,'M for Moray - Keith oaout'!A:E,5,FALSE)), VLOOKUP(A189,'M for Moray - Keith oaout'!A:E,5,FALSE), VLOOKUP(A189,'M for Moray - Keith oaout'!A:E,2,FALSE))</f>
        <v xml:space="preserve"> N/A</v>
      </c>
      <c r="AN189" t="str">
        <f>IF(ISNUMBER(VLOOKUP(A189,'M for Moray - Speyside oaout'!A:E,5,FALSE)), VLOOKUP(A189,'M for Moray - Speyside oaout'!A:E,5,FALSE), VLOOKUP(A189,'M for Moray - Speyside oaout'!A:E,2,FALSE))</f>
        <v xml:space="preserve"> N/A</v>
      </c>
      <c r="AO189" t="str">
        <f>IF(ISNUMBER(VLOOKUP(A189,'M for Moray - Elgin oaout'!A:E,5,FALSE)), VLOOKUP(A189,'M for Moray - Elgin oaout'!A:E,5,FALSE), VLOOKUP(A189,'M for Moray - Elgin oaout'!A:E,2,FALSE))</f>
        <v xml:space="preserve"> N/A</v>
      </c>
      <c r="AP189" t="str">
        <f>IF(ISNUMBER(VLOOKUP(A189,'Banffshire Partnership oaout'!A:E,5,FALSE)), VLOOKUP(A189,'Banffshire Partnership oaout'!A:E,5,FALSE), VLOOKUP(A189,'Banffshire Partnership oaout'!A:E,2,FALSE))</f>
        <v xml:space="preserve"> N/A</v>
      </c>
      <c r="AR189">
        <f>IF(ISNUMBER(VLOOKUP(A189,'Huntly A2B service oawut'!A:E,5,FALSE)), VLOOKUP(A189,'Huntly A2B service oawut'!A:E,5,FALSE), 1000)</f>
        <v>1000</v>
      </c>
      <c r="AS189">
        <f>IF(ISNUMBER(VLOOKUP(A189,'M for Moray - Buckie oawut'!A:E,5,FALSE)), VLOOKUP(A189,'M for Moray - Buckie oawut'!A:E,5,FALSE), 1000)</f>
        <v>1000</v>
      </c>
      <c r="AT189">
        <f>IF(ISNUMBER(VLOOKUP(A189,'M for Moray - Forres oawut'!A:E,5,FALSE)), VLOOKUP(A189,'M for Moray - Forres oawut'!A:E,5,FALSE), 1000)</f>
        <v>1000</v>
      </c>
      <c r="AU189">
        <f>IF(ISNUMBER(VLOOKUP(A189,'M for Moray - Keith oawut'!A:E,5,FALSE)), VLOOKUP(A189,'M for Moray - Keith oawut'!A:E,5,FALSE), 1000)</f>
        <v>1000</v>
      </c>
      <c r="AV189">
        <f>IF(ISNUMBER(VLOOKUP(A189,'M for Moray - Speyside oawut'!A:E,5,FALSE)), VLOOKUP(A189,'M for Moray - Speyside oawut'!A:E,5,FALSE), 1000)</f>
        <v>1000</v>
      </c>
      <c r="AW189">
        <f>IF(ISNUMBER(VLOOKUP(A189,'M for Moray - Elgin oawut'!A:E,5,FALSE)), VLOOKUP(A189,'M for Moray - Elgin oawut'!A:E,5,FALSE), 1000)</f>
        <v>1000</v>
      </c>
      <c r="AX189">
        <f>IF(ISNUMBER(VLOOKUP(A189,'Banffshire Partnership oawut'!A:E,5,FALSE)), VLOOKUP(A189,'Banffshire Partnership oawut'!A:E,5,FALSE), 1000)</f>
        <v>55</v>
      </c>
      <c r="AZ189">
        <f>IF(ISNUMBER(VLOOKUP(A189,'Huntly A2B service ot'!A:E,4,FALSE)), VLOOKUP(A189,'Huntly A2B service ot'!A:E,4,FALSE), 0)</f>
        <v>0</v>
      </c>
      <c r="BA189">
        <f>IF(ISNUMBER(VLOOKUP(A189,'M for Moray - Buckie ot'!A:E,4,FALSE)), VLOOKUP(A189,'M for Moray - Buckie ot'!A:E,4,FALSE), 0)</f>
        <v>0</v>
      </c>
      <c r="BB189">
        <f>IF(ISNUMBER(VLOOKUP(A189,'M for Moray - Forres ot'!A:E,4,FALSE)), VLOOKUP(A189,'M for Moray - Forres ot'!A:E,4,FALSE), 0)</f>
        <v>0</v>
      </c>
      <c r="BC189">
        <f>IF(ISNUMBER(VLOOKUP(A189,'M for Moray - Keith ot'!A:E,4,FALSE)), VLOOKUP(A189,'M for Moray - Keith ot'!A:E,4,FALSE), 0)</f>
        <v>0</v>
      </c>
      <c r="BD189">
        <f>IF(ISNUMBER(VLOOKUP(A189,'M for Moray - Speyside ot'!A:E,4,FALSE)), VLOOKUP(A189,'M for Moray - Speyside ot'!A:E,4,FALSE), 0)</f>
        <v>0</v>
      </c>
      <c r="BE189">
        <f>IF(ISNUMBER(VLOOKUP(A189,'M for Moray - Elgin ot'!A:E,4,FALSE)), VLOOKUP(A189,'M for Moray - Elgin ot'!A:E,4,FALSE), 0)</f>
        <v>0</v>
      </c>
      <c r="BF189">
        <f>IF(ISNUMBER(VLOOKUP(A189,'Banffshire Partnership ot'!A:E,4,FALSE)), VLOOKUP(A189,'Banffshire Partnership ot'!A:E,4,FALSE), 0)</f>
        <v>0</v>
      </c>
      <c r="BI189" t="str">
        <f>IF(ISNUMBER(VLOOKUP(A189,'Huntly A2B service oaout'!A:E,3,FALSE)), VLOOKUP(A189,'Huntly A2B service oaout'!A:E,3,FALSE), VLOOKUP(A189,'Huntly A2B service oaout'!A:E,2,FALSE))</f>
        <v xml:space="preserve"> N/A</v>
      </c>
      <c r="BJ189" t="str">
        <f>IF(ISNUMBER(VLOOKUP(A189,'M for Moray - Buckie oaout'!A:E,3,FALSE)), VLOOKUP(A189,'M for Moray - Buckie oaout'!A:E,3,FALSE), VLOOKUP(A189,'M for Moray - Buckie oaout'!A:E,2,FALSE))</f>
        <v xml:space="preserve"> N/A</v>
      </c>
      <c r="BK189" t="str">
        <f>IF(ISNUMBER(VLOOKUP(A189,'M for Moray - Forres oaout'!A:E,3,FALSE)), VLOOKUP(A189,'M for Moray - Forres oaout'!A:E,3,FALSE), VLOOKUP(A189,'M for Moray - Forres oaout'!A:E,2,FALSE))</f>
        <v xml:space="preserve"> N/A</v>
      </c>
      <c r="BL189" t="str">
        <f>IF(ISNUMBER(VLOOKUP(A189,'M for Moray - Keith oaout'!A:E,3,FALSE)), VLOOKUP(A189,'M for Moray - Keith oaout'!A:E,3,FALSE), VLOOKUP(A189,'M for Moray - Keith oaout'!A:E,2,FALSE))</f>
        <v xml:space="preserve"> N/A</v>
      </c>
      <c r="BM189" t="str">
        <f>IF(ISNUMBER(VLOOKUP(A189,'M for Moray - Speyside oaout'!A:E,3,FALSE)), VLOOKUP(A189,'M for Moray - Speyside oaout'!A:E,3,FALSE), VLOOKUP(A189,'M for Moray - Speyside oaout'!A:E,2,FALSE))</f>
        <v xml:space="preserve"> N/A</v>
      </c>
      <c r="BN189" t="str">
        <f>IF(ISNUMBER(VLOOKUP(A189,'M for Moray - Elgin oaout'!A:E,3,FALSE)), VLOOKUP(A189,'M for Moray - Elgin oaout'!A:E,3,FALSE), VLOOKUP(A189,'M for Moray - Elgin oaout'!A:E,2,FALSE))</f>
        <v xml:space="preserve"> N/A</v>
      </c>
      <c r="BO189" t="str">
        <f>IF(ISNUMBER(VLOOKUP(A189,'Banffshire Partnership oaout'!A:E,3,FALSE)), VLOOKUP(A189,'Banffshire Partnership oaout'!A:E,3,FALSE), VLOOKUP(A189,'Banffshire Partnership oaout'!A:E,2,FALSE))</f>
        <v xml:space="preserve"> N/A</v>
      </c>
      <c r="BQ189" t="str">
        <f>IF(ISNUMBER(VLOOKUP(A189,'Huntly A2B service oawut'!A:E,3,FALSE)), VLOOKUP(A189,'Huntly A2B service oawut'!A:E,3,FALSE), VLOOKUP(A189,'Huntly A2B service oawut'!A:E,2,FALSE))</f>
        <v xml:space="preserve"> N/A</v>
      </c>
      <c r="BR189" t="str">
        <f>IF(ISNUMBER(VLOOKUP(A189,'M for Moray - Buckie oawut'!A:E,3,FALSE)), VLOOKUP(A189,'M for Moray - Buckie oawut'!A:E,3,FALSE), VLOOKUP(A189,'M for Moray - Buckie oawut'!A:E,2,FALSE))</f>
        <v xml:space="preserve"> N/A</v>
      </c>
      <c r="BS189" t="str">
        <f>IF(ISNUMBER(VLOOKUP(A189,'M for Moray - Forres oawut'!A:E,3,FALSE)), VLOOKUP(A189,'M for Moray - Forres oawut'!A:E,3,FALSE), VLOOKUP(A189,'M for Moray - Forres oawut'!A:E,2,FALSE))</f>
        <v xml:space="preserve"> N/A</v>
      </c>
      <c r="BT189" t="str">
        <f>IF(ISNUMBER(VLOOKUP(A189,'M for Moray - Keith oawut'!A:E,3,FALSE)), VLOOKUP(A189,'M for Moray - Keith oawut'!A:E,3,FALSE), VLOOKUP(A189,'M for Moray - Keith oawut'!A:E,2,FALSE))</f>
        <v xml:space="preserve"> N/A</v>
      </c>
      <c r="BU189" t="str">
        <f>IF(ISNUMBER(VLOOKUP(A189,'M for Moray - Speyside oawut'!A:E,3,FALSE)), VLOOKUP(A189,'M for Moray - Speyside oawut'!A:E,3,FALSE), VLOOKUP(A189,'M for Moray - Speyside oawut'!A:E,2,FALSE))</f>
        <v xml:space="preserve"> N/A</v>
      </c>
      <c r="BV189" t="str">
        <f>IF(ISNUMBER(VLOOKUP(A189,'M for Moray - Elgin oawut'!A:E,3,FALSE)), VLOOKUP(A189,'M for Moray - Elgin oawut'!A:E,3,FALSE), VLOOKUP(A189,'M for Moray - Elgin oawut'!A:E,2,FALSE))</f>
        <v xml:space="preserve"> N/A</v>
      </c>
      <c r="BW189">
        <f>IF(ISNUMBER(VLOOKUP(A189,'Banffshire Partnership oawut'!A:E,3,FALSE)), VLOOKUP(A189,'Banffshire Partnership oawut'!A:E,3,FALSE), VLOOKUP(A189,'Banffshire Partnership oawut'!A:E,2,FALSE))</f>
        <v>20.5</v>
      </c>
      <c r="BZ189">
        <f>IF(ISNUMBER(VLOOKUP(A189,'Huntly A2B service ot'!A:E,3,FALSE)), VLOOKUP(A189,'Huntly A2B service ot'!A:E,3,FALSE), VLOOKUP(A189,'Huntly A2B service ot'!A:E,2,FALSE))</f>
        <v>0</v>
      </c>
      <c r="CA189">
        <f>IF(ISNUMBER(VLOOKUP(A189,'M for Moray - Buckie ot'!A:E,3,FALSE)), VLOOKUP(A189,'M for Moray - Buckie ot'!A:E,3,FALSE), VLOOKUP(A189,'M for Moray - Buckie ot'!A:E,2,FALSE))</f>
        <v>0</v>
      </c>
      <c r="CB189">
        <f>IF(ISNUMBER(VLOOKUP(A189,'M for Moray - Forres ot'!A:E,3,FALSE)), VLOOKUP(A189,'M for Moray - Forres ot'!A:E,3,FALSE), VLOOKUP(A189,'M for Moray - Forres ot'!A:E,2,FALSE))</f>
        <v>0</v>
      </c>
      <c r="CC189">
        <f>IF(ISNUMBER(VLOOKUP(A189,'M for Moray - Keith ot'!A:E,3,FALSE)), VLOOKUP(A189,'M for Moray - Keith ot'!A:E,3,FALSE), VLOOKUP(A189,'M for Moray - Keith ot'!A:E,2,FALSE))</f>
        <v>0</v>
      </c>
      <c r="CD189">
        <f>IF(ISNUMBER(VLOOKUP(A189,'M for Moray - Speyside ot'!A:E,3,FALSE)), VLOOKUP(A189,'M for Moray - Speyside ot'!A:E,3,FALSE), VLOOKUP(A189,'M for Moray - Speyside ot'!A:E,2,FALSE))</f>
        <v>0</v>
      </c>
      <c r="CE189">
        <f>IF(ISNUMBER(VLOOKUP(A189,'M for Moray - Elgin ot'!A:E,3,FALSE)), VLOOKUP(A189,'M for Moray - Elgin ot'!A:E,3,FALSE), VLOOKUP(A189,'M for Moray - Elgin ot'!A:E,2,FALSE))</f>
        <v>0</v>
      </c>
      <c r="CF189">
        <f>IF(ISNUMBER(VLOOKUP(A189,'Banffshire Partnership ot'!A:E,3,FALSE)), VLOOKUP(A189,'Banffshire Partnership ot'!A:E,3,FALSE), VLOOKUP(A189,'Banffshire Partnership ot'!A:E,2,FALSE))</f>
        <v>0</v>
      </c>
    </row>
    <row r="190" spans="1:84">
      <c r="A190" t="s">
        <v>448</v>
      </c>
      <c r="B190" t="str">
        <f t="shared" si="110"/>
        <v>Banffshire Partnership</v>
      </c>
      <c r="C190">
        <f t="shared" si="111"/>
        <v>4.4000000000000004</v>
      </c>
      <c r="D190">
        <f t="shared" si="112"/>
        <v>55</v>
      </c>
      <c r="E190">
        <f t="shared" si="113"/>
        <v>0</v>
      </c>
      <c r="F190">
        <f t="shared" si="114"/>
        <v>20.5</v>
      </c>
      <c r="G190" s="18">
        <f t="shared" si="115"/>
        <v>0</v>
      </c>
      <c r="H190">
        <f t="shared" si="107"/>
        <v>0</v>
      </c>
      <c r="I190">
        <v>10.5</v>
      </c>
      <c r="J190">
        <f t="shared" si="91"/>
        <v>21.3</v>
      </c>
      <c r="K190">
        <f t="shared" si="108"/>
        <v>59.4</v>
      </c>
      <c r="L190">
        <f t="shared" si="93"/>
        <v>0</v>
      </c>
      <c r="M190">
        <f t="shared" si="94"/>
        <v>0</v>
      </c>
      <c r="N190">
        <f t="shared" si="109"/>
        <v>0</v>
      </c>
      <c r="O190">
        <f t="shared" si="96"/>
        <v>0</v>
      </c>
      <c r="P190">
        <f t="shared" si="97"/>
        <v>0</v>
      </c>
      <c r="Q190">
        <f t="shared" si="98"/>
        <v>0</v>
      </c>
      <c r="S190">
        <f t="shared" si="99"/>
        <v>1000</v>
      </c>
      <c r="T190">
        <f t="shared" si="100"/>
        <v>1005.8</v>
      </c>
      <c r="U190">
        <f t="shared" si="101"/>
        <v>1005.8</v>
      </c>
      <c r="V190">
        <f t="shared" si="102"/>
        <v>1005.8</v>
      </c>
      <c r="W190">
        <f t="shared" si="103"/>
        <v>1005.8</v>
      </c>
      <c r="X190">
        <f t="shared" si="104"/>
        <v>1005.8</v>
      </c>
      <c r="Y190">
        <f t="shared" si="105"/>
        <v>59.4</v>
      </c>
      <c r="AA190">
        <v>0</v>
      </c>
      <c r="AB190">
        <f t="shared" si="116"/>
        <v>5.8</v>
      </c>
      <c r="AC190">
        <f t="shared" si="117"/>
        <v>5.8</v>
      </c>
      <c r="AD190">
        <f t="shared" si="118"/>
        <v>5.8</v>
      </c>
      <c r="AE190">
        <f t="shared" si="119"/>
        <v>5.8</v>
      </c>
      <c r="AF190">
        <f t="shared" si="120"/>
        <v>5.8</v>
      </c>
      <c r="AG190">
        <f t="shared" si="121"/>
        <v>4.4000000000000004</v>
      </c>
      <c r="AJ190" t="str">
        <f>IF(ISNUMBER(VLOOKUP(A190,'Huntly A2B service oaout'!A:E,5,FALSE)), VLOOKUP(A190,'Huntly A2B service oaout'!A:E,5,FALSE), VLOOKUP(A190,'Huntly A2B service oaout'!A:E,2,FALSE))</f>
        <v xml:space="preserve"> N/A</v>
      </c>
      <c r="AK190" t="str">
        <f>IF(ISNUMBER(VLOOKUP(A190,'M for Moray - Buckie oaout'!A:E,5,FALSE)), VLOOKUP(A190,'M for Moray - Buckie oaout'!A:E,5,FALSE), VLOOKUP(A190,'M for Moray - Buckie oaout'!A:E,2,FALSE))</f>
        <v xml:space="preserve"> N/A</v>
      </c>
      <c r="AL190" t="str">
        <f>IF(ISNUMBER(VLOOKUP(A190,'M for Moray - Forres oaout'!A:E,5,FALSE)), VLOOKUP(A190,'M for Moray - Forres oaout'!A:E,5,FALSE), VLOOKUP(A190,'M for Moray - Forres oaout'!A:E,2,FALSE))</f>
        <v xml:space="preserve"> N/A</v>
      </c>
      <c r="AM190" t="str">
        <f>IF(ISNUMBER(VLOOKUP(A190,'M for Moray - Keith oaout'!A:E,5,FALSE)), VLOOKUP(A190,'M for Moray - Keith oaout'!A:E,5,FALSE), VLOOKUP(A190,'M for Moray - Keith oaout'!A:E,2,FALSE))</f>
        <v xml:space="preserve"> N/A</v>
      </c>
      <c r="AN190" t="str">
        <f>IF(ISNUMBER(VLOOKUP(A190,'M for Moray - Speyside oaout'!A:E,5,FALSE)), VLOOKUP(A190,'M for Moray - Speyside oaout'!A:E,5,FALSE), VLOOKUP(A190,'M for Moray - Speyside oaout'!A:E,2,FALSE))</f>
        <v xml:space="preserve"> N/A</v>
      </c>
      <c r="AO190" t="str">
        <f>IF(ISNUMBER(VLOOKUP(A190,'M for Moray - Elgin oaout'!A:E,5,FALSE)), VLOOKUP(A190,'M for Moray - Elgin oaout'!A:E,5,FALSE), VLOOKUP(A190,'M for Moray - Elgin oaout'!A:E,2,FALSE))</f>
        <v xml:space="preserve"> N/A</v>
      </c>
      <c r="AP190" t="str">
        <f>IF(ISNUMBER(VLOOKUP(A190,'Banffshire Partnership oaout'!A:E,5,FALSE)), VLOOKUP(A190,'Banffshire Partnership oaout'!A:E,5,FALSE), VLOOKUP(A190,'Banffshire Partnership oaout'!A:E,2,FALSE))</f>
        <v xml:space="preserve"> N/A</v>
      </c>
      <c r="AR190">
        <f>IF(ISNUMBER(VLOOKUP(A190,'Huntly A2B service oawut'!A:E,5,FALSE)), VLOOKUP(A190,'Huntly A2B service oawut'!A:E,5,FALSE), 1000)</f>
        <v>1000</v>
      </c>
      <c r="AS190">
        <f>IF(ISNUMBER(VLOOKUP(A190,'M for Moray - Buckie oawut'!A:E,5,FALSE)), VLOOKUP(A190,'M for Moray - Buckie oawut'!A:E,5,FALSE), 1000)</f>
        <v>1000</v>
      </c>
      <c r="AT190">
        <f>IF(ISNUMBER(VLOOKUP(A190,'M for Moray - Forres oawut'!A:E,5,FALSE)), VLOOKUP(A190,'M for Moray - Forres oawut'!A:E,5,FALSE), 1000)</f>
        <v>1000</v>
      </c>
      <c r="AU190">
        <f>IF(ISNUMBER(VLOOKUP(A190,'M for Moray - Keith oawut'!A:E,5,FALSE)), VLOOKUP(A190,'M for Moray - Keith oawut'!A:E,5,FALSE), 1000)</f>
        <v>1000</v>
      </c>
      <c r="AV190">
        <f>IF(ISNUMBER(VLOOKUP(A190,'M for Moray - Speyside oawut'!A:E,5,FALSE)), VLOOKUP(A190,'M for Moray - Speyside oawut'!A:E,5,FALSE), 1000)</f>
        <v>1000</v>
      </c>
      <c r="AW190">
        <f>IF(ISNUMBER(VLOOKUP(A190,'M for Moray - Elgin oawut'!A:E,5,FALSE)), VLOOKUP(A190,'M for Moray - Elgin oawut'!A:E,5,FALSE), 1000)</f>
        <v>1000</v>
      </c>
      <c r="AX190">
        <f>IF(ISNUMBER(VLOOKUP(A190,'Banffshire Partnership oawut'!A:E,5,FALSE)), VLOOKUP(A190,'Banffshire Partnership oawut'!A:E,5,FALSE), 1000)</f>
        <v>55</v>
      </c>
      <c r="AZ190">
        <f>IF(ISNUMBER(VLOOKUP(A190,'Huntly A2B service ot'!A:E,4,FALSE)), VLOOKUP(A190,'Huntly A2B service ot'!A:E,4,FALSE), 0)</f>
        <v>0</v>
      </c>
      <c r="BA190">
        <f>IF(ISNUMBER(VLOOKUP(A190,'M for Moray - Buckie ot'!A:E,4,FALSE)), VLOOKUP(A190,'M for Moray - Buckie ot'!A:E,4,FALSE), 0)</f>
        <v>0</v>
      </c>
      <c r="BB190">
        <f>IF(ISNUMBER(VLOOKUP(A190,'M for Moray - Forres ot'!A:E,4,FALSE)), VLOOKUP(A190,'M for Moray - Forres ot'!A:E,4,FALSE), 0)</f>
        <v>0</v>
      </c>
      <c r="BC190">
        <f>IF(ISNUMBER(VLOOKUP(A190,'M for Moray - Keith ot'!A:E,4,FALSE)), VLOOKUP(A190,'M for Moray - Keith ot'!A:E,4,FALSE), 0)</f>
        <v>0</v>
      </c>
      <c r="BD190">
        <f>IF(ISNUMBER(VLOOKUP(A190,'M for Moray - Speyside ot'!A:E,4,FALSE)), VLOOKUP(A190,'M for Moray - Speyside ot'!A:E,4,FALSE), 0)</f>
        <v>0</v>
      </c>
      <c r="BE190">
        <f>IF(ISNUMBER(VLOOKUP(A190,'M for Moray - Elgin ot'!A:E,4,FALSE)), VLOOKUP(A190,'M for Moray - Elgin ot'!A:E,4,FALSE), 0)</f>
        <v>0</v>
      </c>
      <c r="BF190">
        <f>IF(ISNUMBER(VLOOKUP(A190,'Banffshire Partnership ot'!A:E,4,FALSE)), VLOOKUP(A190,'Banffshire Partnership ot'!A:E,4,FALSE), 0)</f>
        <v>0</v>
      </c>
      <c r="BI190" t="str">
        <f>IF(ISNUMBER(VLOOKUP(A190,'Huntly A2B service oaout'!A:E,3,FALSE)), VLOOKUP(A190,'Huntly A2B service oaout'!A:E,3,FALSE), VLOOKUP(A190,'Huntly A2B service oaout'!A:E,2,FALSE))</f>
        <v xml:space="preserve"> N/A</v>
      </c>
      <c r="BJ190" t="str">
        <f>IF(ISNUMBER(VLOOKUP(A190,'M for Moray - Buckie oaout'!A:E,3,FALSE)), VLOOKUP(A190,'M for Moray - Buckie oaout'!A:E,3,FALSE), VLOOKUP(A190,'M for Moray - Buckie oaout'!A:E,2,FALSE))</f>
        <v xml:space="preserve"> N/A</v>
      </c>
      <c r="BK190" t="str">
        <f>IF(ISNUMBER(VLOOKUP(A190,'M for Moray - Forres oaout'!A:E,3,FALSE)), VLOOKUP(A190,'M for Moray - Forres oaout'!A:E,3,FALSE), VLOOKUP(A190,'M for Moray - Forres oaout'!A:E,2,FALSE))</f>
        <v xml:space="preserve"> N/A</v>
      </c>
      <c r="BL190" t="str">
        <f>IF(ISNUMBER(VLOOKUP(A190,'M for Moray - Keith oaout'!A:E,3,FALSE)), VLOOKUP(A190,'M for Moray - Keith oaout'!A:E,3,FALSE), VLOOKUP(A190,'M for Moray - Keith oaout'!A:E,2,FALSE))</f>
        <v xml:space="preserve"> N/A</v>
      </c>
      <c r="BM190" t="str">
        <f>IF(ISNUMBER(VLOOKUP(A190,'M for Moray - Speyside oaout'!A:E,3,FALSE)), VLOOKUP(A190,'M for Moray - Speyside oaout'!A:E,3,FALSE), VLOOKUP(A190,'M for Moray - Speyside oaout'!A:E,2,FALSE))</f>
        <v xml:space="preserve"> N/A</v>
      </c>
      <c r="BN190" t="str">
        <f>IF(ISNUMBER(VLOOKUP(A190,'M for Moray - Elgin oaout'!A:E,3,FALSE)), VLOOKUP(A190,'M for Moray - Elgin oaout'!A:E,3,FALSE), VLOOKUP(A190,'M for Moray - Elgin oaout'!A:E,2,FALSE))</f>
        <v xml:space="preserve"> N/A</v>
      </c>
      <c r="BO190" t="str">
        <f>IF(ISNUMBER(VLOOKUP(A190,'Banffshire Partnership oaout'!A:E,3,FALSE)), VLOOKUP(A190,'Banffshire Partnership oaout'!A:E,3,FALSE), VLOOKUP(A190,'Banffshire Partnership oaout'!A:E,2,FALSE))</f>
        <v xml:space="preserve"> N/A</v>
      </c>
      <c r="BQ190" t="str">
        <f>IF(ISNUMBER(VLOOKUP(A190,'Huntly A2B service oawut'!A:E,3,FALSE)), VLOOKUP(A190,'Huntly A2B service oawut'!A:E,3,FALSE), VLOOKUP(A190,'Huntly A2B service oawut'!A:E,2,FALSE))</f>
        <v xml:space="preserve"> N/A</v>
      </c>
      <c r="BR190" t="str">
        <f>IF(ISNUMBER(VLOOKUP(A190,'M for Moray - Buckie oawut'!A:E,3,FALSE)), VLOOKUP(A190,'M for Moray - Buckie oawut'!A:E,3,FALSE), VLOOKUP(A190,'M for Moray - Buckie oawut'!A:E,2,FALSE))</f>
        <v xml:space="preserve"> N/A</v>
      </c>
      <c r="BS190" t="str">
        <f>IF(ISNUMBER(VLOOKUP(A190,'M for Moray - Forres oawut'!A:E,3,FALSE)), VLOOKUP(A190,'M for Moray - Forres oawut'!A:E,3,FALSE), VLOOKUP(A190,'M for Moray - Forres oawut'!A:E,2,FALSE))</f>
        <v xml:space="preserve"> N/A</v>
      </c>
      <c r="BT190" t="str">
        <f>IF(ISNUMBER(VLOOKUP(A190,'M for Moray - Keith oawut'!A:E,3,FALSE)), VLOOKUP(A190,'M for Moray - Keith oawut'!A:E,3,FALSE), VLOOKUP(A190,'M for Moray - Keith oawut'!A:E,2,FALSE))</f>
        <v xml:space="preserve"> N/A</v>
      </c>
      <c r="BU190" t="str">
        <f>IF(ISNUMBER(VLOOKUP(A190,'M for Moray - Speyside oawut'!A:E,3,FALSE)), VLOOKUP(A190,'M for Moray - Speyside oawut'!A:E,3,FALSE), VLOOKUP(A190,'M for Moray - Speyside oawut'!A:E,2,FALSE))</f>
        <v xml:space="preserve"> N/A</v>
      </c>
      <c r="BV190" t="str">
        <f>IF(ISNUMBER(VLOOKUP(A190,'M for Moray - Elgin oawut'!A:E,3,FALSE)), VLOOKUP(A190,'M for Moray - Elgin oawut'!A:E,3,FALSE), VLOOKUP(A190,'M for Moray - Elgin oawut'!A:E,2,FALSE))</f>
        <v xml:space="preserve"> N/A</v>
      </c>
      <c r="BW190">
        <f>IF(ISNUMBER(VLOOKUP(A190,'Banffshire Partnership oawut'!A:E,3,FALSE)), VLOOKUP(A190,'Banffshire Partnership oawut'!A:E,3,FALSE), VLOOKUP(A190,'Banffshire Partnership oawut'!A:E,2,FALSE))</f>
        <v>20.5</v>
      </c>
      <c r="BZ190">
        <f>IF(ISNUMBER(VLOOKUP(A190,'Huntly A2B service ot'!A:E,3,FALSE)), VLOOKUP(A190,'Huntly A2B service ot'!A:E,3,FALSE), VLOOKUP(A190,'Huntly A2B service ot'!A:E,2,FALSE))</f>
        <v>0</v>
      </c>
      <c r="CA190">
        <f>IF(ISNUMBER(VLOOKUP(A190,'M for Moray - Buckie ot'!A:E,3,FALSE)), VLOOKUP(A190,'M for Moray - Buckie ot'!A:E,3,FALSE), VLOOKUP(A190,'M for Moray - Buckie ot'!A:E,2,FALSE))</f>
        <v>0</v>
      </c>
      <c r="CB190">
        <f>IF(ISNUMBER(VLOOKUP(A190,'M for Moray - Forres ot'!A:E,3,FALSE)), VLOOKUP(A190,'M for Moray - Forres ot'!A:E,3,FALSE), VLOOKUP(A190,'M for Moray - Forres ot'!A:E,2,FALSE))</f>
        <v>0</v>
      </c>
      <c r="CC190">
        <f>IF(ISNUMBER(VLOOKUP(A190,'M for Moray - Keith ot'!A:E,3,FALSE)), VLOOKUP(A190,'M for Moray - Keith ot'!A:E,3,FALSE), VLOOKUP(A190,'M for Moray - Keith ot'!A:E,2,FALSE))</f>
        <v>0</v>
      </c>
      <c r="CD190">
        <f>IF(ISNUMBER(VLOOKUP(A190,'M for Moray - Speyside ot'!A:E,3,FALSE)), VLOOKUP(A190,'M for Moray - Speyside ot'!A:E,3,FALSE), VLOOKUP(A190,'M for Moray - Speyside ot'!A:E,2,FALSE))</f>
        <v>0</v>
      </c>
      <c r="CE190">
        <f>IF(ISNUMBER(VLOOKUP(A190,'M for Moray - Elgin ot'!A:E,3,FALSE)), VLOOKUP(A190,'M for Moray - Elgin ot'!A:E,3,FALSE), VLOOKUP(A190,'M for Moray - Elgin ot'!A:E,2,FALSE))</f>
        <v>0</v>
      </c>
      <c r="CF190">
        <f>IF(ISNUMBER(VLOOKUP(A190,'Banffshire Partnership ot'!A:E,3,FALSE)), VLOOKUP(A190,'Banffshire Partnership ot'!A:E,3,FALSE), VLOOKUP(A190,'Banffshire Partnership ot'!A:E,2,FALSE))</f>
        <v>0</v>
      </c>
    </row>
    <row r="191" spans="1:84">
      <c r="A191" t="s">
        <v>449</v>
      </c>
      <c r="B191" t="str">
        <f t="shared" si="110"/>
        <v>M for Moray - Speyside service</v>
      </c>
      <c r="C191">
        <f t="shared" si="111"/>
        <v>7.1</v>
      </c>
      <c r="D191">
        <f t="shared" si="112"/>
        <v>7</v>
      </c>
      <c r="E191">
        <f t="shared" si="113"/>
        <v>4.5</v>
      </c>
      <c r="F191">
        <f t="shared" si="114"/>
        <v>6.7</v>
      </c>
      <c r="G191" s="18">
        <f t="shared" si="115"/>
        <v>0.5</v>
      </c>
      <c r="H191">
        <f t="shared" si="107"/>
        <v>13.4</v>
      </c>
      <c r="I191">
        <v>22</v>
      </c>
      <c r="J191">
        <f t="shared" si="91"/>
        <v>42</v>
      </c>
      <c r="K191">
        <f t="shared" si="108"/>
        <v>18.600000000000001</v>
      </c>
      <c r="L191">
        <f t="shared" si="93"/>
        <v>1</v>
      </c>
      <c r="M191">
        <f t="shared" si="94"/>
        <v>1</v>
      </c>
      <c r="N191">
        <f t="shared" si="109"/>
        <v>23.4</v>
      </c>
      <c r="O191">
        <f t="shared" si="96"/>
        <v>23.4</v>
      </c>
      <c r="P191">
        <f t="shared" si="97"/>
        <v>11.5</v>
      </c>
      <c r="Q191">
        <f t="shared" si="98"/>
        <v>11.5</v>
      </c>
      <c r="S191">
        <f t="shared" si="99"/>
        <v>21.5</v>
      </c>
      <c r="T191">
        <f t="shared" si="100"/>
        <v>1007.1</v>
      </c>
      <c r="U191">
        <f t="shared" si="101"/>
        <v>34.6</v>
      </c>
      <c r="V191">
        <f t="shared" si="102"/>
        <v>23.6</v>
      </c>
      <c r="W191">
        <f t="shared" si="103"/>
        <v>18.600000000000001</v>
      </c>
      <c r="X191">
        <f t="shared" si="104"/>
        <v>20.6</v>
      </c>
      <c r="Y191">
        <f t="shared" si="105"/>
        <v>57.5</v>
      </c>
      <c r="AA191">
        <v>0</v>
      </c>
      <c r="AB191">
        <f t="shared" si="116"/>
        <v>7.1</v>
      </c>
      <c r="AC191">
        <f t="shared" si="117"/>
        <v>7.1</v>
      </c>
      <c r="AD191">
        <f t="shared" si="118"/>
        <v>7.1</v>
      </c>
      <c r="AE191">
        <f t="shared" si="119"/>
        <v>7.1</v>
      </c>
      <c r="AF191">
        <f t="shared" si="120"/>
        <v>7.1</v>
      </c>
      <c r="AG191">
        <f t="shared" si="121"/>
        <v>5.5</v>
      </c>
      <c r="AJ191">
        <f>IF(ISNUMBER(VLOOKUP(A191,'Huntly A2B service oaout'!A:E,5,FALSE)), VLOOKUP(A191,'Huntly A2B service oaout'!A:E,5,FALSE), VLOOKUP(A191,'Huntly A2B service oaout'!A:E,2,FALSE))</f>
        <v>17</v>
      </c>
      <c r="AK191" t="str">
        <f>IF(ISNUMBER(VLOOKUP(A191,'M for Moray - Buckie oaout'!A:E,5,FALSE)), VLOOKUP(A191,'M for Moray - Buckie oaout'!A:E,5,FALSE), VLOOKUP(A191,'M for Moray - Buckie oaout'!A:E,2,FALSE))</f>
        <v xml:space="preserve"> not possible</v>
      </c>
      <c r="AL191">
        <f>IF(ISNUMBER(VLOOKUP(A191,'M for Moray - Forres oaout'!A:E,5,FALSE)), VLOOKUP(A191,'M for Moray - Forres oaout'!A:E,5,FALSE), VLOOKUP(A191,'M for Moray - Forres oaout'!A:E,2,FALSE))</f>
        <v>23</v>
      </c>
      <c r="AM191">
        <f>IF(ISNUMBER(VLOOKUP(A191,'M for Moray - Keith oaout'!A:E,5,FALSE)), VLOOKUP(A191,'M for Moray - Keith oaout'!A:E,5,FALSE), VLOOKUP(A191,'M for Moray - Keith oaout'!A:E,2,FALSE))</f>
        <v>12</v>
      </c>
      <c r="AN191">
        <f>IF(ISNUMBER(VLOOKUP(A191,'M for Moray - Speyside oaout'!A:E,5,FALSE)), VLOOKUP(A191,'M for Moray - Speyside oaout'!A:E,5,FALSE), VLOOKUP(A191,'M for Moray - Speyside oaout'!A:E,2,FALSE))</f>
        <v>7</v>
      </c>
      <c r="AO191">
        <f>IF(ISNUMBER(VLOOKUP(A191,'M for Moray - Elgin oaout'!A:E,5,FALSE)), VLOOKUP(A191,'M for Moray - Elgin oaout'!A:E,5,FALSE), VLOOKUP(A191,'M for Moray - Elgin oaout'!A:E,2,FALSE))</f>
        <v>9</v>
      </c>
      <c r="AP191" t="str">
        <f>IF(ISNUMBER(VLOOKUP(A191,'Banffshire Partnership oaout'!A:E,5,FALSE)), VLOOKUP(A191,'Banffshire Partnership oaout'!A:E,5,FALSE), VLOOKUP(A191,'Banffshire Partnership oaout'!A:E,2,FALSE))</f>
        <v xml:space="preserve"> N/A</v>
      </c>
      <c r="AR191">
        <f>IF(ISNUMBER(VLOOKUP(A191,'Huntly A2B service oawut'!A:E,5,FALSE)), VLOOKUP(A191,'Huntly A2B service oawut'!A:E,5,FALSE), 1000)</f>
        <v>1000</v>
      </c>
      <c r="AS191">
        <f>IF(ISNUMBER(VLOOKUP(A191,'M for Moray - Buckie oawut'!A:E,5,FALSE)), VLOOKUP(A191,'M for Moray - Buckie oawut'!A:E,5,FALSE), 1000)</f>
        <v>1000</v>
      </c>
      <c r="AT191">
        <f>IF(ISNUMBER(VLOOKUP(A191,'M for Moray - Forres oawut'!A:E,5,FALSE)), VLOOKUP(A191,'M for Moray - Forres oawut'!A:E,5,FALSE), 1000)</f>
        <v>1000</v>
      </c>
      <c r="AU191">
        <f>IF(ISNUMBER(VLOOKUP(A191,'M for Moray - Keith oawut'!A:E,5,FALSE)), VLOOKUP(A191,'M for Moray - Keith oawut'!A:E,5,FALSE), 1000)</f>
        <v>1000</v>
      </c>
      <c r="AV191">
        <f>IF(ISNUMBER(VLOOKUP(A191,'M for Moray - Speyside oawut'!A:E,5,FALSE)), VLOOKUP(A191,'M for Moray - Speyside oawut'!A:E,5,FALSE), 1000)</f>
        <v>1000</v>
      </c>
      <c r="AW191">
        <f>IF(ISNUMBER(VLOOKUP(A191,'M for Moray - Elgin oawut'!A:E,5,FALSE)), VLOOKUP(A191,'M for Moray - Elgin oawut'!A:E,5,FALSE), 1000)</f>
        <v>1000</v>
      </c>
      <c r="AX191">
        <f>IF(ISNUMBER(VLOOKUP(A191,'Banffshire Partnership oawut'!A:E,5,FALSE)), VLOOKUP(A191,'Banffshire Partnership oawut'!A:E,5,FALSE), 1000)</f>
        <v>52</v>
      </c>
      <c r="AZ191">
        <f>IF(ISNUMBER(VLOOKUP(A191,'Huntly A2B service ot'!A:E,4,FALSE)), VLOOKUP(A191,'Huntly A2B service ot'!A:E,4,FALSE), 0)</f>
        <v>4.5</v>
      </c>
      <c r="BA191">
        <f>IF(ISNUMBER(VLOOKUP(A191,'M for Moray - Buckie ot'!A:E,4,FALSE)), VLOOKUP(A191,'M for Moray - Buckie ot'!A:E,4,FALSE), 0)</f>
        <v>0</v>
      </c>
      <c r="BB191">
        <f>IF(ISNUMBER(VLOOKUP(A191,'M for Moray - Forres ot'!A:E,4,FALSE)), VLOOKUP(A191,'M for Moray - Forres ot'!A:E,4,FALSE), 0)</f>
        <v>4.5</v>
      </c>
      <c r="BC191">
        <f>IF(ISNUMBER(VLOOKUP(A191,'M for Moray - Keith ot'!A:E,4,FALSE)), VLOOKUP(A191,'M for Moray - Keith ot'!A:E,4,FALSE), 0)</f>
        <v>4.5</v>
      </c>
      <c r="BD191">
        <f>IF(ISNUMBER(VLOOKUP(A191,'M for Moray - Speyside ot'!A:E,4,FALSE)), VLOOKUP(A191,'M for Moray - Speyside ot'!A:E,4,FALSE), 0)</f>
        <v>4.5</v>
      </c>
      <c r="BE191">
        <f>IF(ISNUMBER(VLOOKUP(A191,'M for Moray - Elgin ot'!A:E,4,FALSE)), VLOOKUP(A191,'M for Moray - Elgin ot'!A:E,4,FALSE), 0)</f>
        <v>4.5</v>
      </c>
      <c r="BF191">
        <f>IF(ISNUMBER(VLOOKUP(A191,'Banffshire Partnership ot'!A:E,4,FALSE)), VLOOKUP(A191,'Banffshire Partnership ot'!A:E,4,FALSE), 0)</f>
        <v>0</v>
      </c>
      <c r="BI191">
        <f>IF(ISNUMBER(VLOOKUP(A191,'Huntly A2B service oaout'!A:E,3,FALSE)), VLOOKUP(A191,'Huntly A2B service oaout'!A:E,3,FALSE), VLOOKUP(A191,'Huntly A2B service oaout'!A:E,2,FALSE))</f>
        <v>15.5</v>
      </c>
      <c r="BJ191" t="str">
        <f>IF(ISNUMBER(VLOOKUP(A191,'M for Moray - Buckie oaout'!A:E,3,FALSE)), VLOOKUP(A191,'M for Moray - Buckie oaout'!A:E,3,FALSE), VLOOKUP(A191,'M for Moray - Buckie oaout'!A:E,2,FALSE))</f>
        <v xml:space="preserve"> not possible</v>
      </c>
      <c r="BK191">
        <f>IF(ISNUMBER(VLOOKUP(A191,'M for Moray - Forres oaout'!A:E,3,FALSE)), VLOOKUP(A191,'M for Moray - Forres oaout'!A:E,3,FALSE), VLOOKUP(A191,'M for Moray - Forres oaout'!A:E,2,FALSE))</f>
        <v>17.399999999999999</v>
      </c>
      <c r="BL191">
        <f>IF(ISNUMBER(VLOOKUP(A191,'M for Moray - Keith oaout'!A:E,3,FALSE)), VLOOKUP(A191,'M for Moray - Keith oaout'!A:E,3,FALSE), VLOOKUP(A191,'M for Moray - Keith oaout'!A:E,2,FALSE))</f>
        <v>9.3000000000000007</v>
      </c>
      <c r="BM191">
        <f>IF(ISNUMBER(VLOOKUP(A191,'M for Moray - Speyside oaout'!A:E,3,FALSE)), VLOOKUP(A191,'M for Moray - Speyside oaout'!A:E,3,FALSE), VLOOKUP(A191,'M for Moray - Speyside oaout'!A:E,2,FALSE))</f>
        <v>6.7</v>
      </c>
      <c r="BN191">
        <f>IF(ISNUMBER(VLOOKUP(A191,'M for Moray - Elgin oaout'!A:E,3,FALSE)), VLOOKUP(A191,'M for Moray - Elgin oaout'!A:E,3,FALSE), VLOOKUP(A191,'M for Moray - Elgin oaout'!A:E,2,FALSE))</f>
        <v>8.1999999999999993</v>
      </c>
      <c r="BO191" t="str">
        <f>IF(ISNUMBER(VLOOKUP(A191,'Banffshire Partnership oaout'!A:E,3,FALSE)), VLOOKUP(A191,'Banffshire Partnership oaout'!A:E,3,FALSE), VLOOKUP(A191,'Banffshire Partnership oaout'!A:E,2,FALSE))</f>
        <v xml:space="preserve"> N/A</v>
      </c>
      <c r="BQ191" t="str">
        <f>IF(ISNUMBER(VLOOKUP(A191,'Huntly A2B service oawut'!A:E,3,FALSE)), VLOOKUP(A191,'Huntly A2B service oawut'!A:E,3,FALSE), VLOOKUP(A191,'Huntly A2B service oawut'!A:E,2,FALSE))</f>
        <v xml:space="preserve"> N/A</v>
      </c>
      <c r="BR191" t="str">
        <f>IF(ISNUMBER(VLOOKUP(A191,'M for Moray - Buckie oawut'!A:E,3,FALSE)), VLOOKUP(A191,'M for Moray - Buckie oawut'!A:E,3,FALSE), VLOOKUP(A191,'M for Moray - Buckie oawut'!A:E,2,FALSE))</f>
        <v xml:space="preserve"> N/A</v>
      </c>
      <c r="BS191" t="str">
        <f>IF(ISNUMBER(VLOOKUP(A191,'M for Moray - Forres oawut'!A:E,3,FALSE)), VLOOKUP(A191,'M for Moray - Forres oawut'!A:E,3,FALSE), VLOOKUP(A191,'M for Moray - Forres oawut'!A:E,2,FALSE))</f>
        <v xml:space="preserve"> N/A</v>
      </c>
      <c r="BT191" t="str">
        <f>IF(ISNUMBER(VLOOKUP(A191,'M for Moray - Keith oawut'!A:E,3,FALSE)), VLOOKUP(A191,'M for Moray - Keith oawut'!A:E,3,FALSE), VLOOKUP(A191,'M for Moray - Keith oawut'!A:E,2,FALSE))</f>
        <v xml:space="preserve"> N/A</v>
      </c>
      <c r="BU191" t="str">
        <f>IF(ISNUMBER(VLOOKUP(A191,'M for Moray - Speyside oawut'!A:E,3,FALSE)), VLOOKUP(A191,'M for Moray - Speyside oawut'!A:E,3,FALSE), VLOOKUP(A191,'M for Moray - Speyside oawut'!A:E,2,FALSE))</f>
        <v xml:space="preserve"> N/A</v>
      </c>
      <c r="BV191" t="str">
        <f>IF(ISNUMBER(VLOOKUP(A191,'M for Moray - Elgin oawut'!A:E,3,FALSE)), VLOOKUP(A191,'M for Moray - Elgin oawut'!A:E,3,FALSE), VLOOKUP(A191,'M for Moray - Elgin oawut'!A:E,2,FALSE))</f>
        <v xml:space="preserve"> N/A</v>
      </c>
      <c r="BW191">
        <f>IF(ISNUMBER(VLOOKUP(A191,'Banffshire Partnership oawut'!A:E,3,FALSE)), VLOOKUP(A191,'Banffshire Partnership oawut'!A:E,3,FALSE), VLOOKUP(A191,'Banffshire Partnership oawut'!A:E,2,FALSE))</f>
        <v>20.5</v>
      </c>
      <c r="BZ191">
        <f>IF(ISNUMBER(VLOOKUP(A191,'Huntly A2B service ot'!A:E,3,FALSE)), VLOOKUP(A191,'Huntly A2B service ot'!A:E,3,FALSE), VLOOKUP(A191,'Huntly A2B service ot'!A:E,2,FALSE))</f>
        <v>30</v>
      </c>
      <c r="CA191" t="str">
        <f>IF(ISNUMBER(VLOOKUP(A191,'M for Moray - Buckie ot'!A:E,3,FALSE)), VLOOKUP(A191,'M for Moray - Buckie ot'!A:E,3,FALSE), VLOOKUP(A191,'M for Moray - Buckie ot'!A:E,2,FALSE))</f>
        <v xml:space="preserve"> not possible</v>
      </c>
      <c r="CB191">
        <f>IF(ISNUMBER(VLOOKUP(A191,'M for Moray - Forres ot'!A:E,3,FALSE)), VLOOKUP(A191,'M for Moray - Forres ot'!A:E,3,FALSE), VLOOKUP(A191,'M for Moray - Forres ot'!A:E,2,FALSE))</f>
        <v>30</v>
      </c>
      <c r="CC191">
        <f>IF(ISNUMBER(VLOOKUP(A191,'M for Moray - Keith ot'!A:E,3,FALSE)), VLOOKUP(A191,'M for Moray - Keith ot'!A:E,3,FALSE), VLOOKUP(A191,'M for Moray - Keith ot'!A:E,2,FALSE))</f>
        <v>30</v>
      </c>
      <c r="CD191">
        <f>IF(ISNUMBER(VLOOKUP(A191,'M for Moray - Speyside ot'!A:E,3,FALSE)), VLOOKUP(A191,'M for Moray - Speyside ot'!A:E,3,FALSE), VLOOKUP(A191,'M for Moray - Speyside ot'!A:E,2,FALSE))</f>
        <v>30</v>
      </c>
      <c r="CE191">
        <f>IF(ISNUMBER(VLOOKUP(A191,'M for Moray - Elgin ot'!A:E,3,FALSE)), VLOOKUP(A191,'M for Moray - Elgin ot'!A:E,3,FALSE), VLOOKUP(A191,'M for Moray - Elgin ot'!A:E,2,FALSE))</f>
        <v>30</v>
      </c>
      <c r="CF191">
        <f>IF(ISNUMBER(VLOOKUP(A191,'Banffshire Partnership ot'!A:E,3,FALSE)), VLOOKUP(A191,'Banffshire Partnership ot'!A:E,3,FALSE), VLOOKUP(A191,'Banffshire Partnership ot'!A:E,2,FALSE))</f>
        <v>0</v>
      </c>
    </row>
    <row r="192" spans="1:84">
      <c r="A192" t="s">
        <v>450</v>
      </c>
      <c r="B192" t="str">
        <f t="shared" si="110"/>
        <v>M for Moray - Speyside service</v>
      </c>
      <c r="C192">
        <f t="shared" si="111"/>
        <v>7.1</v>
      </c>
      <c r="D192">
        <f t="shared" si="112"/>
        <v>7</v>
      </c>
      <c r="E192">
        <f t="shared" si="113"/>
        <v>4.5</v>
      </c>
      <c r="F192">
        <f t="shared" si="114"/>
        <v>6.7</v>
      </c>
      <c r="G192" s="18">
        <f t="shared" si="115"/>
        <v>0.5</v>
      </c>
      <c r="H192">
        <f t="shared" si="107"/>
        <v>13.4</v>
      </c>
      <c r="I192">
        <v>22</v>
      </c>
      <c r="J192">
        <f t="shared" si="91"/>
        <v>42</v>
      </c>
      <c r="K192">
        <f t="shared" si="108"/>
        <v>18.600000000000001</v>
      </c>
      <c r="L192">
        <f t="shared" si="93"/>
        <v>1</v>
      </c>
      <c r="M192">
        <f t="shared" si="94"/>
        <v>1</v>
      </c>
      <c r="N192">
        <f t="shared" si="109"/>
        <v>23.4</v>
      </c>
      <c r="O192">
        <f t="shared" si="96"/>
        <v>23.4</v>
      </c>
      <c r="P192">
        <f t="shared" si="97"/>
        <v>11.5</v>
      </c>
      <c r="Q192">
        <f t="shared" si="98"/>
        <v>11.5</v>
      </c>
      <c r="S192">
        <f t="shared" si="99"/>
        <v>21.5</v>
      </c>
      <c r="T192">
        <f t="shared" si="100"/>
        <v>33.6</v>
      </c>
      <c r="U192">
        <f t="shared" si="101"/>
        <v>34.6</v>
      </c>
      <c r="V192">
        <f t="shared" si="102"/>
        <v>23.6</v>
      </c>
      <c r="W192">
        <f t="shared" si="103"/>
        <v>18.600000000000001</v>
      </c>
      <c r="X192">
        <f t="shared" si="104"/>
        <v>20.6</v>
      </c>
      <c r="Y192">
        <f t="shared" si="105"/>
        <v>57.5</v>
      </c>
      <c r="AA192">
        <v>0</v>
      </c>
      <c r="AB192">
        <f t="shared" si="116"/>
        <v>7.1</v>
      </c>
      <c r="AC192">
        <f t="shared" si="117"/>
        <v>7.1</v>
      </c>
      <c r="AD192">
        <f t="shared" si="118"/>
        <v>7.1</v>
      </c>
      <c r="AE192">
        <f t="shared" si="119"/>
        <v>7.1</v>
      </c>
      <c r="AF192">
        <f t="shared" si="120"/>
        <v>7.1</v>
      </c>
      <c r="AG192">
        <f t="shared" si="121"/>
        <v>5.5</v>
      </c>
      <c r="AJ192">
        <f>IF(ISNUMBER(VLOOKUP(A192,'Huntly A2B service oaout'!A:E,5,FALSE)), VLOOKUP(A192,'Huntly A2B service oaout'!A:E,5,FALSE), VLOOKUP(A192,'Huntly A2B service oaout'!A:E,2,FALSE))</f>
        <v>17</v>
      </c>
      <c r="AK192">
        <f>IF(ISNUMBER(VLOOKUP(A192,'M for Moray - Buckie oaout'!A:E,5,FALSE)), VLOOKUP(A192,'M for Moray - Buckie oaout'!A:E,5,FALSE), VLOOKUP(A192,'M for Moray - Buckie oaout'!A:E,2,FALSE))</f>
        <v>22</v>
      </c>
      <c r="AL192">
        <f>IF(ISNUMBER(VLOOKUP(A192,'M for Moray - Forres oaout'!A:E,5,FALSE)), VLOOKUP(A192,'M for Moray - Forres oaout'!A:E,5,FALSE), VLOOKUP(A192,'M for Moray - Forres oaout'!A:E,2,FALSE))</f>
        <v>23</v>
      </c>
      <c r="AM192">
        <f>IF(ISNUMBER(VLOOKUP(A192,'M for Moray - Keith oaout'!A:E,5,FALSE)), VLOOKUP(A192,'M for Moray - Keith oaout'!A:E,5,FALSE), VLOOKUP(A192,'M for Moray - Keith oaout'!A:E,2,FALSE))</f>
        <v>12</v>
      </c>
      <c r="AN192">
        <f>IF(ISNUMBER(VLOOKUP(A192,'M for Moray - Speyside oaout'!A:E,5,FALSE)), VLOOKUP(A192,'M for Moray - Speyside oaout'!A:E,5,FALSE), VLOOKUP(A192,'M for Moray - Speyside oaout'!A:E,2,FALSE))</f>
        <v>7</v>
      </c>
      <c r="AO192">
        <f>IF(ISNUMBER(VLOOKUP(A192,'M for Moray - Elgin oaout'!A:E,5,FALSE)), VLOOKUP(A192,'M for Moray - Elgin oaout'!A:E,5,FALSE), VLOOKUP(A192,'M for Moray - Elgin oaout'!A:E,2,FALSE))</f>
        <v>9</v>
      </c>
      <c r="AP192" t="str">
        <f>IF(ISNUMBER(VLOOKUP(A192,'Banffshire Partnership oaout'!A:E,5,FALSE)), VLOOKUP(A192,'Banffshire Partnership oaout'!A:E,5,FALSE), VLOOKUP(A192,'Banffshire Partnership oaout'!A:E,2,FALSE))</f>
        <v xml:space="preserve"> N/A</v>
      </c>
      <c r="AR192">
        <f>IF(ISNUMBER(VLOOKUP(A192,'Huntly A2B service oawut'!A:E,5,FALSE)), VLOOKUP(A192,'Huntly A2B service oawut'!A:E,5,FALSE), 1000)</f>
        <v>1000</v>
      </c>
      <c r="AS192">
        <f>IF(ISNUMBER(VLOOKUP(A192,'M for Moray - Buckie oawut'!A:E,5,FALSE)), VLOOKUP(A192,'M for Moray - Buckie oawut'!A:E,5,FALSE), 1000)</f>
        <v>1000</v>
      </c>
      <c r="AT192">
        <f>IF(ISNUMBER(VLOOKUP(A192,'M for Moray - Forres oawut'!A:E,5,FALSE)), VLOOKUP(A192,'M for Moray - Forres oawut'!A:E,5,FALSE), 1000)</f>
        <v>1000</v>
      </c>
      <c r="AU192">
        <f>IF(ISNUMBER(VLOOKUP(A192,'M for Moray - Keith oawut'!A:E,5,FALSE)), VLOOKUP(A192,'M for Moray - Keith oawut'!A:E,5,FALSE), 1000)</f>
        <v>1000</v>
      </c>
      <c r="AV192">
        <f>IF(ISNUMBER(VLOOKUP(A192,'M for Moray - Speyside oawut'!A:E,5,FALSE)), VLOOKUP(A192,'M for Moray - Speyside oawut'!A:E,5,FALSE), 1000)</f>
        <v>1000</v>
      </c>
      <c r="AW192">
        <f>IF(ISNUMBER(VLOOKUP(A192,'M for Moray - Elgin oawut'!A:E,5,FALSE)), VLOOKUP(A192,'M for Moray - Elgin oawut'!A:E,5,FALSE), 1000)</f>
        <v>1000</v>
      </c>
      <c r="AX192">
        <f>IF(ISNUMBER(VLOOKUP(A192,'Banffshire Partnership oawut'!A:E,5,FALSE)), VLOOKUP(A192,'Banffshire Partnership oawut'!A:E,5,FALSE), 1000)</f>
        <v>52</v>
      </c>
      <c r="AZ192">
        <f>IF(ISNUMBER(VLOOKUP(A192,'Huntly A2B service ot'!A:E,4,FALSE)), VLOOKUP(A192,'Huntly A2B service ot'!A:E,4,FALSE), 0)</f>
        <v>4.5</v>
      </c>
      <c r="BA192">
        <f>IF(ISNUMBER(VLOOKUP(A192,'M for Moray - Buckie ot'!A:E,4,FALSE)), VLOOKUP(A192,'M for Moray - Buckie ot'!A:E,4,FALSE), 0)</f>
        <v>4.5</v>
      </c>
      <c r="BB192">
        <f>IF(ISNUMBER(VLOOKUP(A192,'M for Moray - Forres ot'!A:E,4,FALSE)), VLOOKUP(A192,'M for Moray - Forres ot'!A:E,4,FALSE), 0)</f>
        <v>4.5</v>
      </c>
      <c r="BC192">
        <f>IF(ISNUMBER(VLOOKUP(A192,'M for Moray - Keith ot'!A:E,4,FALSE)), VLOOKUP(A192,'M for Moray - Keith ot'!A:E,4,FALSE), 0)</f>
        <v>4.5</v>
      </c>
      <c r="BD192">
        <f>IF(ISNUMBER(VLOOKUP(A192,'M for Moray - Speyside ot'!A:E,4,FALSE)), VLOOKUP(A192,'M for Moray - Speyside ot'!A:E,4,FALSE), 0)</f>
        <v>4.5</v>
      </c>
      <c r="BE192">
        <f>IF(ISNUMBER(VLOOKUP(A192,'M for Moray - Elgin ot'!A:E,4,FALSE)), VLOOKUP(A192,'M for Moray - Elgin ot'!A:E,4,FALSE), 0)</f>
        <v>4.5</v>
      </c>
      <c r="BF192">
        <f>IF(ISNUMBER(VLOOKUP(A192,'Banffshire Partnership ot'!A:E,4,FALSE)), VLOOKUP(A192,'Banffshire Partnership ot'!A:E,4,FALSE), 0)</f>
        <v>0</v>
      </c>
      <c r="BI192">
        <f>IF(ISNUMBER(VLOOKUP(A192,'Huntly A2B service oaout'!A:E,3,FALSE)), VLOOKUP(A192,'Huntly A2B service oaout'!A:E,3,FALSE), VLOOKUP(A192,'Huntly A2B service oaout'!A:E,2,FALSE))</f>
        <v>15.5</v>
      </c>
      <c r="BJ192">
        <f>IF(ISNUMBER(VLOOKUP(A192,'M for Moray - Buckie oaout'!A:E,3,FALSE)), VLOOKUP(A192,'M for Moray - Buckie oaout'!A:E,3,FALSE), VLOOKUP(A192,'M for Moray - Buckie oaout'!A:E,2,FALSE))</f>
        <v>12.2</v>
      </c>
      <c r="BK192">
        <f>IF(ISNUMBER(VLOOKUP(A192,'M for Moray - Forres oaout'!A:E,3,FALSE)), VLOOKUP(A192,'M for Moray - Forres oaout'!A:E,3,FALSE), VLOOKUP(A192,'M for Moray - Forres oaout'!A:E,2,FALSE))</f>
        <v>17.399999999999999</v>
      </c>
      <c r="BL192">
        <f>IF(ISNUMBER(VLOOKUP(A192,'M for Moray - Keith oaout'!A:E,3,FALSE)), VLOOKUP(A192,'M for Moray - Keith oaout'!A:E,3,FALSE), VLOOKUP(A192,'M for Moray - Keith oaout'!A:E,2,FALSE))</f>
        <v>9.3000000000000007</v>
      </c>
      <c r="BM192">
        <f>IF(ISNUMBER(VLOOKUP(A192,'M for Moray - Speyside oaout'!A:E,3,FALSE)), VLOOKUP(A192,'M for Moray - Speyside oaout'!A:E,3,FALSE), VLOOKUP(A192,'M for Moray - Speyside oaout'!A:E,2,FALSE))</f>
        <v>6.7</v>
      </c>
      <c r="BN192">
        <f>IF(ISNUMBER(VLOOKUP(A192,'M for Moray - Elgin oaout'!A:E,3,FALSE)), VLOOKUP(A192,'M for Moray - Elgin oaout'!A:E,3,FALSE), VLOOKUP(A192,'M for Moray - Elgin oaout'!A:E,2,FALSE))</f>
        <v>8.1999999999999993</v>
      </c>
      <c r="BO192" t="str">
        <f>IF(ISNUMBER(VLOOKUP(A192,'Banffshire Partnership oaout'!A:E,3,FALSE)), VLOOKUP(A192,'Banffshire Partnership oaout'!A:E,3,FALSE), VLOOKUP(A192,'Banffshire Partnership oaout'!A:E,2,FALSE))</f>
        <v xml:space="preserve"> N/A</v>
      </c>
      <c r="BQ192" t="str">
        <f>IF(ISNUMBER(VLOOKUP(A192,'Huntly A2B service oawut'!A:E,3,FALSE)), VLOOKUP(A192,'Huntly A2B service oawut'!A:E,3,FALSE), VLOOKUP(A192,'Huntly A2B service oawut'!A:E,2,FALSE))</f>
        <v xml:space="preserve"> N/A</v>
      </c>
      <c r="BR192" t="str">
        <f>IF(ISNUMBER(VLOOKUP(A192,'M for Moray - Buckie oawut'!A:E,3,FALSE)), VLOOKUP(A192,'M for Moray - Buckie oawut'!A:E,3,FALSE), VLOOKUP(A192,'M for Moray - Buckie oawut'!A:E,2,FALSE))</f>
        <v xml:space="preserve"> N/A</v>
      </c>
      <c r="BS192" t="str">
        <f>IF(ISNUMBER(VLOOKUP(A192,'M for Moray - Forres oawut'!A:E,3,FALSE)), VLOOKUP(A192,'M for Moray - Forres oawut'!A:E,3,FALSE), VLOOKUP(A192,'M for Moray - Forres oawut'!A:E,2,FALSE))</f>
        <v xml:space="preserve"> N/A</v>
      </c>
      <c r="BT192" t="str">
        <f>IF(ISNUMBER(VLOOKUP(A192,'M for Moray - Keith oawut'!A:E,3,FALSE)), VLOOKUP(A192,'M for Moray - Keith oawut'!A:E,3,FALSE), VLOOKUP(A192,'M for Moray - Keith oawut'!A:E,2,FALSE))</f>
        <v xml:space="preserve"> N/A</v>
      </c>
      <c r="BU192" t="str">
        <f>IF(ISNUMBER(VLOOKUP(A192,'M for Moray - Speyside oawut'!A:E,3,FALSE)), VLOOKUP(A192,'M for Moray - Speyside oawut'!A:E,3,FALSE), VLOOKUP(A192,'M for Moray - Speyside oawut'!A:E,2,FALSE))</f>
        <v xml:space="preserve"> N/A</v>
      </c>
      <c r="BV192" t="str">
        <f>IF(ISNUMBER(VLOOKUP(A192,'M for Moray - Elgin oawut'!A:E,3,FALSE)), VLOOKUP(A192,'M for Moray - Elgin oawut'!A:E,3,FALSE), VLOOKUP(A192,'M for Moray - Elgin oawut'!A:E,2,FALSE))</f>
        <v xml:space="preserve"> N/A</v>
      </c>
      <c r="BW192">
        <f>IF(ISNUMBER(VLOOKUP(A192,'Banffshire Partnership oawut'!A:E,3,FALSE)), VLOOKUP(A192,'Banffshire Partnership oawut'!A:E,3,FALSE), VLOOKUP(A192,'Banffshire Partnership oawut'!A:E,2,FALSE))</f>
        <v>20.5</v>
      </c>
      <c r="BZ192">
        <f>IF(ISNUMBER(VLOOKUP(A192,'Huntly A2B service ot'!A:E,3,FALSE)), VLOOKUP(A192,'Huntly A2B service ot'!A:E,3,FALSE), VLOOKUP(A192,'Huntly A2B service ot'!A:E,2,FALSE))</f>
        <v>30</v>
      </c>
      <c r="CA192">
        <f>IF(ISNUMBER(VLOOKUP(A192,'M for Moray - Buckie ot'!A:E,3,FALSE)), VLOOKUP(A192,'M for Moray - Buckie ot'!A:E,3,FALSE), VLOOKUP(A192,'M for Moray - Buckie ot'!A:E,2,FALSE))</f>
        <v>30</v>
      </c>
      <c r="CB192">
        <f>IF(ISNUMBER(VLOOKUP(A192,'M for Moray - Forres ot'!A:E,3,FALSE)), VLOOKUP(A192,'M for Moray - Forres ot'!A:E,3,FALSE), VLOOKUP(A192,'M for Moray - Forres ot'!A:E,2,FALSE))</f>
        <v>30</v>
      </c>
      <c r="CC192">
        <f>IF(ISNUMBER(VLOOKUP(A192,'M for Moray - Keith ot'!A:E,3,FALSE)), VLOOKUP(A192,'M for Moray - Keith ot'!A:E,3,FALSE), VLOOKUP(A192,'M for Moray - Keith ot'!A:E,2,FALSE))</f>
        <v>30</v>
      </c>
      <c r="CD192">
        <f>IF(ISNUMBER(VLOOKUP(A192,'M for Moray - Speyside ot'!A:E,3,FALSE)), VLOOKUP(A192,'M for Moray - Speyside ot'!A:E,3,FALSE), VLOOKUP(A192,'M for Moray - Speyside ot'!A:E,2,FALSE))</f>
        <v>30</v>
      </c>
      <c r="CE192">
        <f>IF(ISNUMBER(VLOOKUP(A192,'M for Moray - Elgin ot'!A:E,3,FALSE)), VLOOKUP(A192,'M for Moray - Elgin ot'!A:E,3,FALSE), VLOOKUP(A192,'M for Moray - Elgin ot'!A:E,2,FALSE))</f>
        <v>30</v>
      </c>
      <c r="CF192">
        <f>IF(ISNUMBER(VLOOKUP(A192,'Banffshire Partnership ot'!A:E,3,FALSE)), VLOOKUP(A192,'Banffshire Partnership ot'!A:E,3,FALSE), VLOOKUP(A192,'Banffshire Partnership ot'!A:E,2,FALSE))</f>
        <v>0</v>
      </c>
    </row>
    <row r="193" spans="1:84">
      <c r="A193" t="s">
        <v>451</v>
      </c>
      <c r="B193" t="str">
        <f t="shared" si="110"/>
        <v>M for Moray - Speyside service</v>
      </c>
      <c r="C193">
        <f t="shared" si="111"/>
        <v>7.1</v>
      </c>
      <c r="D193">
        <f t="shared" si="112"/>
        <v>7</v>
      </c>
      <c r="E193">
        <f t="shared" si="113"/>
        <v>4.5</v>
      </c>
      <c r="F193">
        <f t="shared" si="114"/>
        <v>6.7</v>
      </c>
      <c r="G193" s="18">
        <f t="shared" si="115"/>
        <v>0.5</v>
      </c>
      <c r="H193">
        <f t="shared" si="107"/>
        <v>13.4</v>
      </c>
      <c r="I193">
        <v>17.899999999999999</v>
      </c>
      <c r="J193">
        <f t="shared" si="91"/>
        <v>34.619999999999997</v>
      </c>
      <c r="K193">
        <f t="shared" si="108"/>
        <v>18.600000000000001</v>
      </c>
      <c r="L193">
        <f t="shared" si="93"/>
        <v>1</v>
      </c>
      <c r="M193">
        <f t="shared" si="94"/>
        <v>1</v>
      </c>
      <c r="N193">
        <f t="shared" si="109"/>
        <v>16.019999999999996</v>
      </c>
      <c r="O193">
        <f t="shared" si="96"/>
        <v>16.019999999999996</v>
      </c>
      <c r="P193">
        <f t="shared" si="97"/>
        <v>11.5</v>
      </c>
      <c r="Q193">
        <f t="shared" si="98"/>
        <v>11.5</v>
      </c>
      <c r="S193">
        <f t="shared" si="99"/>
        <v>25.5</v>
      </c>
      <c r="T193">
        <f t="shared" si="100"/>
        <v>1007.1</v>
      </c>
      <c r="U193">
        <f t="shared" si="101"/>
        <v>31.6</v>
      </c>
      <c r="V193">
        <f t="shared" si="102"/>
        <v>25.6</v>
      </c>
      <c r="W193">
        <f t="shared" si="103"/>
        <v>18.600000000000001</v>
      </c>
      <c r="X193">
        <f t="shared" si="104"/>
        <v>18.600000000000001</v>
      </c>
      <c r="Y193">
        <f t="shared" si="105"/>
        <v>60.5</v>
      </c>
      <c r="AA193">
        <v>0</v>
      </c>
      <c r="AB193">
        <f t="shared" si="116"/>
        <v>7.1</v>
      </c>
      <c r="AC193">
        <f t="shared" si="117"/>
        <v>7.1</v>
      </c>
      <c r="AD193">
        <f t="shared" si="118"/>
        <v>7.1</v>
      </c>
      <c r="AE193">
        <f t="shared" si="119"/>
        <v>7.1</v>
      </c>
      <c r="AF193">
        <f t="shared" si="120"/>
        <v>7.1</v>
      </c>
      <c r="AG193">
        <f t="shared" si="121"/>
        <v>5.5</v>
      </c>
      <c r="AJ193">
        <f>IF(ISNUMBER(VLOOKUP(A193,'Huntly A2B service oaout'!A:E,5,FALSE)), VLOOKUP(A193,'Huntly A2B service oaout'!A:E,5,FALSE), VLOOKUP(A193,'Huntly A2B service oaout'!A:E,2,FALSE))</f>
        <v>21</v>
      </c>
      <c r="AK193" t="str">
        <f>IF(ISNUMBER(VLOOKUP(A193,'M for Moray - Buckie oaout'!A:E,5,FALSE)), VLOOKUP(A193,'M for Moray - Buckie oaout'!A:E,5,FALSE), VLOOKUP(A193,'M for Moray - Buckie oaout'!A:E,2,FALSE))</f>
        <v xml:space="preserve"> not possible</v>
      </c>
      <c r="AL193">
        <f>IF(ISNUMBER(VLOOKUP(A193,'M for Moray - Forres oaout'!A:E,5,FALSE)), VLOOKUP(A193,'M for Moray - Forres oaout'!A:E,5,FALSE), VLOOKUP(A193,'M for Moray - Forres oaout'!A:E,2,FALSE))</f>
        <v>20</v>
      </c>
      <c r="AM193">
        <f>IF(ISNUMBER(VLOOKUP(A193,'M for Moray - Keith oaout'!A:E,5,FALSE)), VLOOKUP(A193,'M for Moray - Keith oaout'!A:E,5,FALSE), VLOOKUP(A193,'M for Moray - Keith oaout'!A:E,2,FALSE))</f>
        <v>14</v>
      </c>
      <c r="AN193">
        <f>IF(ISNUMBER(VLOOKUP(A193,'M for Moray - Speyside oaout'!A:E,5,FALSE)), VLOOKUP(A193,'M for Moray - Speyside oaout'!A:E,5,FALSE), VLOOKUP(A193,'M for Moray - Speyside oaout'!A:E,2,FALSE))</f>
        <v>7</v>
      </c>
      <c r="AO193">
        <f>IF(ISNUMBER(VLOOKUP(A193,'M for Moray - Elgin oaout'!A:E,5,FALSE)), VLOOKUP(A193,'M for Moray - Elgin oaout'!A:E,5,FALSE), VLOOKUP(A193,'M for Moray - Elgin oaout'!A:E,2,FALSE))</f>
        <v>7</v>
      </c>
      <c r="AP193" t="str">
        <f>IF(ISNUMBER(VLOOKUP(A193,'Banffshire Partnership oaout'!A:E,5,FALSE)), VLOOKUP(A193,'Banffshire Partnership oaout'!A:E,5,FALSE), VLOOKUP(A193,'Banffshire Partnership oaout'!A:E,2,FALSE))</f>
        <v xml:space="preserve"> N/A</v>
      </c>
      <c r="AR193">
        <f>IF(ISNUMBER(VLOOKUP(A193,'Huntly A2B service oawut'!A:E,5,FALSE)), VLOOKUP(A193,'Huntly A2B service oawut'!A:E,5,FALSE), 1000)</f>
        <v>1000</v>
      </c>
      <c r="AS193">
        <f>IF(ISNUMBER(VLOOKUP(A193,'M for Moray - Buckie oawut'!A:E,5,FALSE)), VLOOKUP(A193,'M for Moray - Buckie oawut'!A:E,5,FALSE), 1000)</f>
        <v>1000</v>
      </c>
      <c r="AT193">
        <f>IF(ISNUMBER(VLOOKUP(A193,'M for Moray - Forres oawut'!A:E,5,FALSE)), VLOOKUP(A193,'M for Moray - Forres oawut'!A:E,5,FALSE), 1000)</f>
        <v>1000</v>
      </c>
      <c r="AU193">
        <f>IF(ISNUMBER(VLOOKUP(A193,'M for Moray - Keith oawut'!A:E,5,FALSE)), VLOOKUP(A193,'M for Moray - Keith oawut'!A:E,5,FALSE), 1000)</f>
        <v>1000</v>
      </c>
      <c r="AV193">
        <f>IF(ISNUMBER(VLOOKUP(A193,'M for Moray - Speyside oawut'!A:E,5,FALSE)), VLOOKUP(A193,'M for Moray - Speyside oawut'!A:E,5,FALSE), 1000)</f>
        <v>1000</v>
      </c>
      <c r="AW193">
        <f>IF(ISNUMBER(VLOOKUP(A193,'M for Moray - Elgin oawut'!A:E,5,FALSE)), VLOOKUP(A193,'M for Moray - Elgin oawut'!A:E,5,FALSE), 1000)</f>
        <v>1000</v>
      </c>
      <c r="AX193">
        <f>IF(ISNUMBER(VLOOKUP(A193,'Banffshire Partnership oawut'!A:E,5,FALSE)), VLOOKUP(A193,'Banffshire Partnership oawut'!A:E,5,FALSE), 1000)</f>
        <v>55</v>
      </c>
      <c r="AZ193">
        <f>IF(ISNUMBER(VLOOKUP(A193,'Huntly A2B service ot'!A:E,4,FALSE)), VLOOKUP(A193,'Huntly A2B service ot'!A:E,4,FALSE), 0)</f>
        <v>4.5</v>
      </c>
      <c r="BA193">
        <f>IF(ISNUMBER(VLOOKUP(A193,'M for Moray - Buckie ot'!A:E,4,FALSE)), VLOOKUP(A193,'M for Moray - Buckie ot'!A:E,4,FALSE), 0)</f>
        <v>0</v>
      </c>
      <c r="BB193">
        <f>IF(ISNUMBER(VLOOKUP(A193,'M for Moray - Forres ot'!A:E,4,FALSE)), VLOOKUP(A193,'M for Moray - Forres ot'!A:E,4,FALSE), 0)</f>
        <v>4.5</v>
      </c>
      <c r="BC193">
        <f>IF(ISNUMBER(VLOOKUP(A193,'M for Moray - Keith ot'!A:E,4,FALSE)), VLOOKUP(A193,'M for Moray - Keith ot'!A:E,4,FALSE), 0)</f>
        <v>4.5</v>
      </c>
      <c r="BD193">
        <f>IF(ISNUMBER(VLOOKUP(A193,'M for Moray - Speyside ot'!A:E,4,FALSE)), VLOOKUP(A193,'M for Moray - Speyside ot'!A:E,4,FALSE), 0)</f>
        <v>4.5</v>
      </c>
      <c r="BE193">
        <f>IF(ISNUMBER(VLOOKUP(A193,'M for Moray - Elgin ot'!A:E,4,FALSE)), VLOOKUP(A193,'M for Moray - Elgin ot'!A:E,4,FALSE), 0)</f>
        <v>4.5</v>
      </c>
      <c r="BF193">
        <f>IF(ISNUMBER(VLOOKUP(A193,'Banffshire Partnership ot'!A:E,4,FALSE)), VLOOKUP(A193,'Banffshire Partnership ot'!A:E,4,FALSE), 0)</f>
        <v>0</v>
      </c>
      <c r="BI193">
        <f>IF(ISNUMBER(VLOOKUP(A193,'Huntly A2B service oaout'!A:E,3,FALSE)), VLOOKUP(A193,'Huntly A2B service oaout'!A:E,3,FALSE), VLOOKUP(A193,'Huntly A2B service oaout'!A:E,2,FALSE))</f>
        <v>15.5</v>
      </c>
      <c r="BJ193" t="str">
        <f>IF(ISNUMBER(VLOOKUP(A193,'M for Moray - Buckie oaout'!A:E,3,FALSE)), VLOOKUP(A193,'M for Moray - Buckie oaout'!A:E,3,FALSE), VLOOKUP(A193,'M for Moray - Buckie oaout'!A:E,2,FALSE))</f>
        <v xml:space="preserve"> not possible</v>
      </c>
      <c r="BK193">
        <f>IF(ISNUMBER(VLOOKUP(A193,'M for Moray - Forres oaout'!A:E,3,FALSE)), VLOOKUP(A193,'M for Moray - Forres oaout'!A:E,3,FALSE), VLOOKUP(A193,'M for Moray - Forres oaout'!A:E,2,FALSE))</f>
        <v>14.1</v>
      </c>
      <c r="BL193">
        <f>IF(ISNUMBER(VLOOKUP(A193,'M for Moray - Keith oaout'!A:E,3,FALSE)), VLOOKUP(A193,'M for Moray - Keith oaout'!A:E,3,FALSE), VLOOKUP(A193,'M for Moray - Keith oaout'!A:E,2,FALSE))</f>
        <v>9.3000000000000007</v>
      </c>
      <c r="BM193">
        <f>IF(ISNUMBER(VLOOKUP(A193,'M for Moray - Speyside oaout'!A:E,3,FALSE)), VLOOKUP(A193,'M for Moray - Speyside oaout'!A:E,3,FALSE), VLOOKUP(A193,'M for Moray - Speyside oaout'!A:E,2,FALSE))</f>
        <v>6.7</v>
      </c>
      <c r="BN193">
        <f>IF(ISNUMBER(VLOOKUP(A193,'M for Moray - Elgin oaout'!A:E,3,FALSE)), VLOOKUP(A193,'M for Moray - Elgin oaout'!A:E,3,FALSE), VLOOKUP(A193,'M for Moray - Elgin oaout'!A:E,2,FALSE))</f>
        <v>6.7</v>
      </c>
      <c r="BO193" t="str">
        <f>IF(ISNUMBER(VLOOKUP(A193,'Banffshire Partnership oaout'!A:E,3,FALSE)), VLOOKUP(A193,'Banffshire Partnership oaout'!A:E,3,FALSE), VLOOKUP(A193,'Banffshire Partnership oaout'!A:E,2,FALSE))</f>
        <v xml:space="preserve"> N/A</v>
      </c>
      <c r="BQ193" t="str">
        <f>IF(ISNUMBER(VLOOKUP(A193,'Huntly A2B service oawut'!A:E,3,FALSE)), VLOOKUP(A193,'Huntly A2B service oawut'!A:E,3,FALSE), VLOOKUP(A193,'Huntly A2B service oawut'!A:E,2,FALSE))</f>
        <v xml:space="preserve"> N/A</v>
      </c>
      <c r="BR193" t="str">
        <f>IF(ISNUMBER(VLOOKUP(A193,'M for Moray - Buckie oawut'!A:E,3,FALSE)), VLOOKUP(A193,'M for Moray - Buckie oawut'!A:E,3,FALSE), VLOOKUP(A193,'M for Moray - Buckie oawut'!A:E,2,FALSE))</f>
        <v xml:space="preserve"> N/A</v>
      </c>
      <c r="BS193" t="str">
        <f>IF(ISNUMBER(VLOOKUP(A193,'M for Moray - Forres oawut'!A:E,3,FALSE)), VLOOKUP(A193,'M for Moray - Forres oawut'!A:E,3,FALSE), VLOOKUP(A193,'M for Moray - Forres oawut'!A:E,2,FALSE))</f>
        <v xml:space="preserve"> N/A</v>
      </c>
      <c r="BT193" t="str">
        <f>IF(ISNUMBER(VLOOKUP(A193,'M for Moray - Keith oawut'!A:E,3,FALSE)), VLOOKUP(A193,'M for Moray - Keith oawut'!A:E,3,FALSE), VLOOKUP(A193,'M for Moray - Keith oawut'!A:E,2,FALSE))</f>
        <v xml:space="preserve"> N/A</v>
      </c>
      <c r="BU193" t="str">
        <f>IF(ISNUMBER(VLOOKUP(A193,'M for Moray - Speyside oawut'!A:E,3,FALSE)), VLOOKUP(A193,'M for Moray - Speyside oawut'!A:E,3,FALSE), VLOOKUP(A193,'M for Moray - Speyside oawut'!A:E,2,FALSE))</f>
        <v xml:space="preserve"> N/A</v>
      </c>
      <c r="BV193" t="str">
        <f>IF(ISNUMBER(VLOOKUP(A193,'M for Moray - Elgin oawut'!A:E,3,FALSE)), VLOOKUP(A193,'M for Moray - Elgin oawut'!A:E,3,FALSE), VLOOKUP(A193,'M for Moray - Elgin oawut'!A:E,2,FALSE))</f>
        <v xml:space="preserve"> N/A</v>
      </c>
      <c r="BW193">
        <f>IF(ISNUMBER(VLOOKUP(A193,'Banffshire Partnership oawut'!A:E,3,FALSE)), VLOOKUP(A193,'Banffshire Partnership oawut'!A:E,3,FALSE), VLOOKUP(A193,'Banffshire Partnership oawut'!A:E,2,FALSE))</f>
        <v>20.5</v>
      </c>
      <c r="BZ193">
        <f>IF(ISNUMBER(VLOOKUP(A193,'Huntly A2B service ot'!A:E,3,FALSE)), VLOOKUP(A193,'Huntly A2B service ot'!A:E,3,FALSE), VLOOKUP(A193,'Huntly A2B service ot'!A:E,2,FALSE))</f>
        <v>30</v>
      </c>
      <c r="CA193" t="str">
        <f>IF(ISNUMBER(VLOOKUP(A193,'M for Moray - Buckie ot'!A:E,3,FALSE)), VLOOKUP(A193,'M for Moray - Buckie ot'!A:E,3,FALSE), VLOOKUP(A193,'M for Moray - Buckie ot'!A:E,2,FALSE))</f>
        <v xml:space="preserve"> not possible</v>
      </c>
      <c r="CB193">
        <f>IF(ISNUMBER(VLOOKUP(A193,'M for Moray - Forres ot'!A:E,3,FALSE)), VLOOKUP(A193,'M for Moray - Forres ot'!A:E,3,FALSE), VLOOKUP(A193,'M for Moray - Forres ot'!A:E,2,FALSE))</f>
        <v>30</v>
      </c>
      <c r="CC193">
        <f>IF(ISNUMBER(VLOOKUP(A193,'M for Moray - Keith ot'!A:E,3,FALSE)), VLOOKUP(A193,'M for Moray - Keith ot'!A:E,3,FALSE), VLOOKUP(A193,'M for Moray - Keith ot'!A:E,2,FALSE))</f>
        <v>30</v>
      </c>
      <c r="CD193">
        <f>IF(ISNUMBER(VLOOKUP(A193,'M for Moray - Speyside ot'!A:E,3,FALSE)), VLOOKUP(A193,'M for Moray - Speyside ot'!A:E,3,FALSE), VLOOKUP(A193,'M for Moray - Speyside ot'!A:E,2,FALSE))</f>
        <v>30</v>
      </c>
      <c r="CE193">
        <f>IF(ISNUMBER(VLOOKUP(A193,'M for Moray - Elgin ot'!A:E,3,FALSE)), VLOOKUP(A193,'M for Moray - Elgin ot'!A:E,3,FALSE), VLOOKUP(A193,'M for Moray - Elgin ot'!A:E,2,FALSE))</f>
        <v>30</v>
      </c>
      <c r="CF193">
        <f>IF(ISNUMBER(VLOOKUP(A193,'Banffshire Partnership ot'!A:E,3,FALSE)), VLOOKUP(A193,'Banffshire Partnership ot'!A:E,3,FALSE), VLOOKUP(A193,'Banffshire Partnership ot'!A:E,2,FALSE))</f>
        <v>0</v>
      </c>
    </row>
    <row r="194" spans="1:84">
      <c r="A194" t="s">
        <v>452</v>
      </c>
      <c r="B194" t="str">
        <f t="shared" si="110"/>
        <v>M for Moray - Speyside service</v>
      </c>
      <c r="C194">
        <f t="shared" ref="C194:C195" si="122">INDEX(AA194:AG194,MATCH(B194,AZ$1:BF$1,0))</f>
        <v>7.1</v>
      </c>
      <c r="D194">
        <f t="shared" ref="D194:D195" si="123">IF(E194&gt;0, INDEX(AJ194:AP194,MATCH(B194,AZ$1:BF$1,0)), INDEX(AR194:AX194,MATCH(B194,AZ$1:BF$1,0)))</f>
        <v>7</v>
      </c>
      <c r="E194">
        <f t="shared" si="113"/>
        <v>4.5</v>
      </c>
      <c r="F194">
        <f t="shared" ref="F194:F195" si="124">IF(E194&gt;0, INDEX(BI194:BO194,MATCH(B194,AZ$1:BF$1,0)), INDEX(BQ194:BW194,MATCH(B194,AZ$1:BF$1,0)))</f>
        <v>6.7</v>
      </c>
      <c r="G194" s="18">
        <f t="shared" si="115"/>
        <v>0.5</v>
      </c>
      <c r="H194">
        <f t="shared" si="107"/>
        <v>13.4</v>
      </c>
      <c r="I194">
        <v>17.899999999999999</v>
      </c>
      <c r="J194">
        <f t="shared" si="91"/>
        <v>34.619999999999997</v>
      </c>
      <c r="K194">
        <f t="shared" si="108"/>
        <v>18.600000000000001</v>
      </c>
      <c r="L194">
        <f t="shared" si="93"/>
        <v>1</v>
      </c>
      <c r="M194">
        <f t="shared" si="94"/>
        <v>1</v>
      </c>
      <c r="N194">
        <f t="shared" si="109"/>
        <v>16.019999999999996</v>
      </c>
      <c r="O194">
        <f t="shared" si="96"/>
        <v>16.019999999999996</v>
      </c>
      <c r="P194">
        <f t="shared" si="97"/>
        <v>11.5</v>
      </c>
      <c r="Q194">
        <f t="shared" si="98"/>
        <v>11.5</v>
      </c>
      <c r="S194">
        <f t="shared" si="99"/>
        <v>25.5</v>
      </c>
      <c r="T194">
        <f t="shared" si="100"/>
        <v>32.6</v>
      </c>
      <c r="U194">
        <f t="shared" si="101"/>
        <v>31.6</v>
      </c>
      <c r="V194">
        <f t="shared" si="102"/>
        <v>25.6</v>
      </c>
      <c r="W194">
        <f t="shared" si="103"/>
        <v>18.600000000000001</v>
      </c>
      <c r="X194">
        <f t="shared" si="104"/>
        <v>18.600000000000001</v>
      </c>
      <c r="Y194">
        <f t="shared" si="105"/>
        <v>60.5</v>
      </c>
      <c r="AA194">
        <v>0</v>
      </c>
      <c r="AB194">
        <f t="shared" si="116"/>
        <v>7.1</v>
      </c>
      <c r="AC194">
        <f t="shared" si="117"/>
        <v>7.1</v>
      </c>
      <c r="AD194">
        <f t="shared" si="118"/>
        <v>7.1</v>
      </c>
      <c r="AE194">
        <f t="shared" si="119"/>
        <v>7.1</v>
      </c>
      <c r="AF194">
        <f t="shared" si="120"/>
        <v>7.1</v>
      </c>
      <c r="AG194">
        <f t="shared" si="121"/>
        <v>5.5</v>
      </c>
      <c r="AJ194">
        <f>IF(ISNUMBER(VLOOKUP(A194,'Huntly A2B service oaout'!A:E,5,FALSE)), VLOOKUP(A194,'Huntly A2B service oaout'!A:E,5,FALSE), VLOOKUP(A194,'Huntly A2B service oaout'!A:E,2,FALSE))</f>
        <v>21</v>
      </c>
      <c r="AK194">
        <f>IF(ISNUMBER(VLOOKUP(A194,'M for Moray - Buckie oaout'!A:E,5,FALSE)), VLOOKUP(A194,'M for Moray - Buckie oaout'!A:E,5,FALSE), VLOOKUP(A194,'M for Moray - Buckie oaout'!A:E,2,FALSE))</f>
        <v>21</v>
      </c>
      <c r="AL194">
        <f>IF(ISNUMBER(VLOOKUP(A194,'M for Moray - Forres oaout'!A:E,5,FALSE)), VLOOKUP(A194,'M for Moray - Forres oaout'!A:E,5,FALSE), VLOOKUP(A194,'M for Moray - Forres oaout'!A:E,2,FALSE))</f>
        <v>20</v>
      </c>
      <c r="AM194">
        <f>IF(ISNUMBER(VLOOKUP(A194,'M for Moray - Keith oaout'!A:E,5,FALSE)), VLOOKUP(A194,'M for Moray - Keith oaout'!A:E,5,FALSE), VLOOKUP(A194,'M for Moray - Keith oaout'!A:E,2,FALSE))</f>
        <v>14</v>
      </c>
      <c r="AN194">
        <f>IF(ISNUMBER(VLOOKUP(A194,'M for Moray - Speyside oaout'!A:E,5,FALSE)), VLOOKUP(A194,'M for Moray - Speyside oaout'!A:E,5,FALSE), VLOOKUP(A194,'M for Moray - Speyside oaout'!A:E,2,FALSE))</f>
        <v>7</v>
      </c>
      <c r="AO194">
        <f>IF(ISNUMBER(VLOOKUP(A194,'M for Moray - Elgin oaout'!A:E,5,FALSE)), VLOOKUP(A194,'M for Moray - Elgin oaout'!A:E,5,FALSE), VLOOKUP(A194,'M for Moray - Elgin oaout'!A:E,2,FALSE))</f>
        <v>7</v>
      </c>
      <c r="AP194" t="str">
        <f>IF(ISNUMBER(VLOOKUP(A194,'Banffshire Partnership oaout'!A:E,5,FALSE)), VLOOKUP(A194,'Banffshire Partnership oaout'!A:E,5,FALSE), VLOOKUP(A194,'Banffshire Partnership oaout'!A:E,2,FALSE))</f>
        <v xml:space="preserve"> N/A</v>
      </c>
      <c r="AR194">
        <f>IF(ISNUMBER(VLOOKUP(A194,'Huntly A2B service oawut'!A:E,5,FALSE)), VLOOKUP(A194,'Huntly A2B service oawut'!A:E,5,FALSE), 1000)</f>
        <v>1000</v>
      </c>
      <c r="AS194">
        <f>IF(ISNUMBER(VLOOKUP(A194,'M for Moray - Buckie oawut'!A:E,5,FALSE)), VLOOKUP(A194,'M for Moray - Buckie oawut'!A:E,5,FALSE), 1000)</f>
        <v>1000</v>
      </c>
      <c r="AT194">
        <f>IF(ISNUMBER(VLOOKUP(A194,'M for Moray - Forres oawut'!A:E,5,FALSE)), VLOOKUP(A194,'M for Moray - Forres oawut'!A:E,5,FALSE), 1000)</f>
        <v>1000</v>
      </c>
      <c r="AU194">
        <f>IF(ISNUMBER(VLOOKUP(A194,'M for Moray - Keith oawut'!A:E,5,FALSE)), VLOOKUP(A194,'M for Moray - Keith oawut'!A:E,5,FALSE), 1000)</f>
        <v>1000</v>
      </c>
      <c r="AV194">
        <f>IF(ISNUMBER(VLOOKUP(A194,'M for Moray - Speyside oawut'!A:E,5,FALSE)), VLOOKUP(A194,'M for Moray - Speyside oawut'!A:E,5,FALSE), 1000)</f>
        <v>1000</v>
      </c>
      <c r="AW194">
        <f>IF(ISNUMBER(VLOOKUP(A194,'M for Moray - Elgin oawut'!A:E,5,FALSE)), VLOOKUP(A194,'M for Moray - Elgin oawut'!A:E,5,FALSE), 1000)</f>
        <v>1000</v>
      </c>
      <c r="AX194">
        <f>IF(ISNUMBER(VLOOKUP(A194,'Banffshire Partnership oawut'!A:E,5,FALSE)), VLOOKUP(A194,'Banffshire Partnership oawut'!A:E,5,FALSE), 1000)</f>
        <v>55</v>
      </c>
      <c r="AZ194">
        <f>IF(ISNUMBER(VLOOKUP(A194,'Huntly A2B service ot'!A:E,4,FALSE)), VLOOKUP(A194,'Huntly A2B service ot'!A:E,4,FALSE), 0)</f>
        <v>4.5</v>
      </c>
      <c r="BA194">
        <f>IF(ISNUMBER(VLOOKUP(A194,'M for Moray - Buckie ot'!A:E,4,FALSE)), VLOOKUP(A194,'M for Moray - Buckie ot'!A:E,4,FALSE), 0)</f>
        <v>4.5</v>
      </c>
      <c r="BB194">
        <f>IF(ISNUMBER(VLOOKUP(A194,'M for Moray - Forres ot'!A:E,4,FALSE)), VLOOKUP(A194,'M for Moray - Forres ot'!A:E,4,FALSE), 0)</f>
        <v>4.5</v>
      </c>
      <c r="BC194">
        <f>IF(ISNUMBER(VLOOKUP(A194,'M for Moray - Keith ot'!A:E,4,FALSE)), VLOOKUP(A194,'M for Moray - Keith ot'!A:E,4,FALSE), 0)</f>
        <v>4.5</v>
      </c>
      <c r="BD194">
        <f>IF(ISNUMBER(VLOOKUP(A194,'M for Moray - Speyside ot'!A:E,4,FALSE)), VLOOKUP(A194,'M for Moray - Speyside ot'!A:E,4,FALSE), 0)</f>
        <v>4.5</v>
      </c>
      <c r="BE194">
        <f>IF(ISNUMBER(VLOOKUP(A194,'M for Moray - Elgin ot'!A:E,4,FALSE)), VLOOKUP(A194,'M for Moray - Elgin ot'!A:E,4,FALSE), 0)</f>
        <v>4.5</v>
      </c>
      <c r="BF194">
        <f>IF(ISNUMBER(VLOOKUP(A194,'Banffshire Partnership ot'!A:E,4,FALSE)), VLOOKUP(A194,'Banffshire Partnership ot'!A:E,4,FALSE), 0)</f>
        <v>0</v>
      </c>
      <c r="BI194">
        <f>IF(ISNUMBER(VLOOKUP(A194,'Huntly A2B service oaout'!A:E,3,FALSE)), VLOOKUP(A194,'Huntly A2B service oaout'!A:E,3,FALSE), VLOOKUP(A194,'Huntly A2B service oaout'!A:E,2,FALSE))</f>
        <v>15.5</v>
      </c>
      <c r="BJ194">
        <f>IF(ISNUMBER(VLOOKUP(A194,'M for Moray - Buckie oaout'!A:E,3,FALSE)), VLOOKUP(A194,'M for Moray - Buckie oaout'!A:E,3,FALSE), VLOOKUP(A194,'M for Moray - Buckie oaout'!A:E,2,FALSE))</f>
        <v>11.8</v>
      </c>
      <c r="BK194">
        <f>IF(ISNUMBER(VLOOKUP(A194,'M for Moray - Forres oaout'!A:E,3,FALSE)), VLOOKUP(A194,'M for Moray - Forres oaout'!A:E,3,FALSE), VLOOKUP(A194,'M for Moray - Forres oaout'!A:E,2,FALSE))</f>
        <v>14.1</v>
      </c>
      <c r="BL194">
        <f>IF(ISNUMBER(VLOOKUP(A194,'M for Moray - Keith oaout'!A:E,3,FALSE)), VLOOKUP(A194,'M for Moray - Keith oaout'!A:E,3,FALSE), VLOOKUP(A194,'M for Moray - Keith oaout'!A:E,2,FALSE))</f>
        <v>9.3000000000000007</v>
      </c>
      <c r="BM194">
        <f>IF(ISNUMBER(VLOOKUP(A194,'M for Moray - Speyside oaout'!A:E,3,FALSE)), VLOOKUP(A194,'M for Moray - Speyside oaout'!A:E,3,FALSE), VLOOKUP(A194,'M for Moray - Speyside oaout'!A:E,2,FALSE))</f>
        <v>6.7</v>
      </c>
      <c r="BN194">
        <f>IF(ISNUMBER(VLOOKUP(A194,'M for Moray - Elgin oaout'!A:E,3,FALSE)), VLOOKUP(A194,'M for Moray - Elgin oaout'!A:E,3,FALSE), VLOOKUP(A194,'M for Moray - Elgin oaout'!A:E,2,FALSE))</f>
        <v>6.7</v>
      </c>
      <c r="BO194" t="str">
        <f>IF(ISNUMBER(VLOOKUP(A194,'Banffshire Partnership oaout'!A:E,3,FALSE)), VLOOKUP(A194,'Banffshire Partnership oaout'!A:E,3,FALSE), VLOOKUP(A194,'Banffshire Partnership oaout'!A:E,2,FALSE))</f>
        <v xml:space="preserve"> N/A</v>
      </c>
      <c r="BQ194" t="str">
        <f>IF(ISNUMBER(VLOOKUP(A194,'Huntly A2B service oawut'!A:E,3,FALSE)), VLOOKUP(A194,'Huntly A2B service oawut'!A:E,3,FALSE), VLOOKUP(A194,'Huntly A2B service oawut'!A:E,2,FALSE))</f>
        <v xml:space="preserve"> N/A</v>
      </c>
      <c r="BR194" t="str">
        <f>IF(ISNUMBER(VLOOKUP(A194,'M for Moray - Buckie oawut'!A:E,3,FALSE)), VLOOKUP(A194,'M for Moray - Buckie oawut'!A:E,3,FALSE), VLOOKUP(A194,'M for Moray - Buckie oawut'!A:E,2,FALSE))</f>
        <v xml:space="preserve"> N/A</v>
      </c>
      <c r="BS194" t="str">
        <f>IF(ISNUMBER(VLOOKUP(A194,'M for Moray - Forres oawut'!A:E,3,FALSE)), VLOOKUP(A194,'M for Moray - Forres oawut'!A:E,3,FALSE), VLOOKUP(A194,'M for Moray - Forres oawut'!A:E,2,FALSE))</f>
        <v xml:space="preserve"> N/A</v>
      </c>
      <c r="BT194" t="str">
        <f>IF(ISNUMBER(VLOOKUP(A194,'M for Moray - Keith oawut'!A:E,3,FALSE)), VLOOKUP(A194,'M for Moray - Keith oawut'!A:E,3,FALSE), VLOOKUP(A194,'M for Moray - Keith oawut'!A:E,2,FALSE))</f>
        <v xml:space="preserve"> N/A</v>
      </c>
      <c r="BU194" t="str">
        <f>IF(ISNUMBER(VLOOKUP(A194,'M for Moray - Speyside oawut'!A:E,3,FALSE)), VLOOKUP(A194,'M for Moray - Speyside oawut'!A:E,3,FALSE), VLOOKUP(A194,'M for Moray - Speyside oawut'!A:E,2,FALSE))</f>
        <v xml:space="preserve"> N/A</v>
      </c>
      <c r="BV194" t="str">
        <f>IF(ISNUMBER(VLOOKUP(A194,'M for Moray - Elgin oawut'!A:E,3,FALSE)), VLOOKUP(A194,'M for Moray - Elgin oawut'!A:E,3,FALSE), VLOOKUP(A194,'M for Moray - Elgin oawut'!A:E,2,FALSE))</f>
        <v xml:space="preserve"> N/A</v>
      </c>
      <c r="BW194">
        <f>IF(ISNUMBER(VLOOKUP(A194,'Banffshire Partnership oawut'!A:E,3,FALSE)), VLOOKUP(A194,'Banffshire Partnership oawut'!A:E,3,FALSE), VLOOKUP(A194,'Banffshire Partnership oawut'!A:E,2,FALSE))</f>
        <v>20.5</v>
      </c>
      <c r="BZ194">
        <f>IF(ISNUMBER(VLOOKUP(A194,'Huntly A2B service ot'!A:E,3,FALSE)), VLOOKUP(A194,'Huntly A2B service ot'!A:E,3,FALSE), VLOOKUP(A194,'Huntly A2B service ot'!A:E,2,FALSE))</f>
        <v>30</v>
      </c>
      <c r="CA194">
        <f>IF(ISNUMBER(VLOOKUP(A194,'M for Moray - Buckie ot'!A:E,3,FALSE)), VLOOKUP(A194,'M for Moray - Buckie ot'!A:E,3,FALSE), VLOOKUP(A194,'M for Moray - Buckie ot'!A:E,2,FALSE))</f>
        <v>30</v>
      </c>
      <c r="CB194">
        <f>IF(ISNUMBER(VLOOKUP(A194,'M for Moray - Forres ot'!A:E,3,FALSE)), VLOOKUP(A194,'M for Moray - Forres ot'!A:E,3,FALSE), VLOOKUP(A194,'M for Moray - Forres ot'!A:E,2,FALSE))</f>
        <v>30</v>
      </c>
      <c r="CC194">
        <f>IF(ISNUMBER(VLOOKUP(A194,'M for Moray - Keith ot'!A:E,3,FALSE)), VLOOKUP(A194,'M for Moray - Keith ot'!A:E,3,FALSE), VLOOKUP(A194,'M for Moray - Keith ot'!A:E,2,FALSE))</f>
        <v>30</v>
      </c>
      <c r="CD194">
        <f>IF(ISNUMBER(VLOOKUP(A194,'M for Moray - Speyside ot'!A:E,3,FALSE)), VLOOKUP(A194,'M for Moray - Speyside ot'!A:E,3,FALSE), VLOOKUP(A194,'M for Moray - Speyside ot'!A:E,2,FALSE))</f>
        <v>30</v>
      </c>
      <c r="CE194">
        <f>IF(ISNUMBER(VLOOKUP(A194,'M for Moray - Elgin ot'!A:E,3,FALSE)), VLOOKUP(A194,'M for Moray - Elgin ot'!A:E,3,FALSE), VLOOKUP(A194,'M for Moray - Elgin ot'!A:E,2,FALSE))</f>
        <v>30</v>
      </c>
      <c r="CF194">
        <f>IF(ISNUMBER(VLOOKUP(A194,'Banffshire Partnership ot'!A:E,3,FALSE)), VLOOKUP(A194,'Banffshire Partnership ot'!A:E,3,FALSE), VLOOKUP(A194,'Banffshire Partnership ot'!A:E,2,FALSE))</f>
        <v>0</v>
      </c>
    </row>
    <row r="195" spans="1:84">
      <c r="A195" t="s">
        <v>453</v>
      </c>
      <c r="B195" t="str">
        <f t="shared" si="110"/>
        <v>M for Moray - Speyside service</v>
      </c>
      <c r="C195">
        <f t="shared" si="122"/>
        <v>7.1</v>
      </c>
      <c r="D195">
        <f t="shared" si="123"/>
        <v>7</v>
      </c>
      <c r="E195">
        <f t="shared" si="113"/>
        <v>4.5</v>
      </c>
      <c r="F195">
        <f t="shared" si="124"/>
        <v>6.7</v>
      </c>
      <c r="G195" s="18">
        <f t="shared" si="115"/>
        <v>0.5</v>
      </c>
      <c r="H195">
        <f t="shared" si="107"/>
        <v>13.4</v>
      </c>
      <c r="I195">
        <v>20.6</v>
      </c>
      <c r="J195">
        <f t="shared" ref="J195" si="125">(1.8*I195)+2.4</f>
        <v>39.480000000000004</v>
      </c>
      <c r="K195">
        <f t="shared" si="108"/>
        <v>18.600000000000001</v>
      </c>
      <c r="L195">
        <f t="shared" ref="L195" si="126">IF(K195&lt;J195,1,0)</f>
        <v>1</v>
      </c>
      <c r="M195">
        <f t="shared" ref="M195" si="127">IF(AND(K195&lt;J195,H195&lt;20),1,0)</f>
        <v>1</v>
      </c>
      <c r="N195">
        <f t="shared" si="109"/>
        <v>20.880000000000003</v>
      </c>
      <c r="O195">
        <f t="shared" ref="O195" si="128">IF(M195=1,J195-K195,0)</f>
        <v>20.880000000000003</v>
      </c>
      <c r="P195">
        <f t="shared" ref="P195" si="129">IF(L195=1,D195+E195,0)</f>
        <v>11.5</v>
      </c>
      <c r="Q195">
        <f t="shared" ref="Q195" si="130">IF(M195=1,D195+E195,0)</f>
        <v>11.5</v>
      </c>
      <c r="S195">
        <f t="shared" ref="S195:Y195" si="131">IF(ISNUMBER(AZ195), IF(AZ195&gt;0,AA195+AZ195+AJ195, AA195+AR195), 1000)</f>
        <v>33.5</v>
      </c>
      <c r="T195">
        <f t="shared" si="131"/>
        <v>1007.1</v>
      </c>
      <c r="U195">
        <f t="shared" si="131"/>
        <v>24.6</v>
      </c>
      <c r="V195">
        <f t="shared" si="131"/>
        <v>32.6</v>
      </c>
      <c r="W195">
        <f t="shared" si="131"/>
        <v>18.600000000000001</v>
      </c>
      <c r="X195">
        <f t="shared" si="131"/>
        <v>18.600000000000001</v>
      </c>
      <c r="Y195">
        <f t="shared" si="131"/>
        <v>71</v>
      </c>
      <c r="AA195">
        <v>0</v>
      </c>
      <c r="AB195">
        <f t="shared" si="116"/>
        <v>7.1</v>
      </c>
      <c r="AC195">
        <f t="shared" si="117"/>
        <v>7.1</v>
      </c>
      <c r="AD195">
        <f t="shared" si="118"/>
        <v>7.1</v>
      </c>
      <c r="AE195">
        <f t="shared" si="119"/>
        <v>7.1</v>
      </c>
      <c r="AF195">
        <f t="shared" si="120"/>
        <v>7.1</v>
      </c>
      <c r="AG195">
        <f t="shared" si="121"/>
        <v>5.5</v>
      </c>
      <c r="AJ195">
        <f>IF(ISNUMBER(VLOOKUP(A195,'Huntly A2B service oaout'!A:E,5,FALSE)), VLOOKUP(A195,'Huntly A2B service oaout'!A:E,5,FALSE), VLOOKUP(A195,'Huntly A2B service oaout'!A:E,2,FALSE))</f>
        <v>29</v>
      </c>
      <c r="AK195" t="str">
        <f>IF(ISNUMBER(VLOOKUP(A195,'M for Moray - Buckie oaout'!A:E,5,FALSE)), VLOOKUP(A195,'M for Moray - Buckie oaout'!A:E,5,FALSE), VLOOKUP(A195,'M for Moray - Buckie oaout'!A:E,2,FALSE))</f>
        <v xml:space="preserve"> not possible</v>
      </c>
      <c r="AL195">
        <f>IF(ISNUMBER(VLOOKUP(A195,'M for Moray - Forres oaout'!A:E,5,FALSE)), VLOOKUP(A195,'M for Moray - Forres oaout'!A:E,5,FALSE), VLOOKUP(A195,'M for Moray - Forres oaout'!A:E,2,FALSE))</f>
        <v>13</v>
      </c>
      <c r="AM195">
        <f>IF(ISNUMBER(VLOOKUP(A195,'M for Moray - Keith oaout'!A:E,5,FALSE)), VLOOKUP(A195,'M for Moray - Keith oaout'!A:E,5,FALSE), VLOOKUP(A195,'M for Moray - Keith oaout'!A:E,2,FALSE))</f>
        <v>21</v>
      </c>
      <c r="AN195">
        <f>IF(ISNUMBER(VLOOKUP(A195,'M for Moray - Speyside oaout'!A:E,5,FALSE)), VLOOKUP(A195,'M for Moray - Speyside oaout'!A:E,5,FALSE), VLOOKUP(A195,'M for Moray - Speyside oaout'!A:E,2,FALSE))</f>
        <v>7</v>
      </c>
      <c r="AO195">
        <f>IF(ISNUMBER(VLOOKUP(A195,'M for Moray - Elgin oaout'!A:E,5,FALSE)), VLOOKUP(A195,'M for Moray - Elgin oaout'!A:E,5,FALSE), VLOOKUP(A195,'M for Moray - Elgin oaout'!A:E,2,FALSE))</f>
        <v>7</v>
      </c>
      <c r="AP195" t="str">
        <f>IF(ISNUMBER(VLOOKUP(A195,'Banffshire Partnership oaout'!A:E,5,FALSE)), VLOOKUP(A195,'Banffshire Partnership oaout'!A:E,5,FALSE), VLOOKUP(A195,'Banffshire Partnership oaout'!A:E,2,FALSE))</f>
        <v xml:space="preserve"> N/A</v>
      </c>
      <c r="AR195">
        <f>IF(ISNUMBER(VLOOKUP(A195,'Huntly A2B service oawut'!A:E,5,FALSE)), VLOOKUP(A195,'Huntly A2B service oawut'!A:E,5,FALSE), 1000)</f>
        <v>1000</v>
      </c>
      <c r="AS195">
        <f>IF(ISNUMBER(VLOOKUP(A195,'M for Moray - Buckie oawut'!A:E,5,FALSE)), VLOOKUP(A195,'M for Moray - Buckie oawut'!A:E,5,FALSE), 1000)</f>
        <v>1000</v>
      </c>
      <c r="AT195">
        <f>IF(ISNUMBER(VLOOKUP(A195,'M for Moray - Forres oawut'!A:E,5,FALSE)), VLOOKUP(A195,'M for Moray - Forres oawut'!A:E,5,FALSE), 1000)</f>
        <v>1000</v>
      </c>
      <c r="AU195">
        <f>IF(ISNUMBER(VLOOKUP(A195,'M for Moray - Keith oawut'!A:E,5,FALSE)), VLOOKUP(A195,'M for Moray - Keith oawut'!A:E,5,FALSE), 1000)</f>
        <v>1000</v>
      </c>
      <c r="AV195">
        <f>IF(ISNUMBER(VLOOKUP(A195,'M for Moray - Speyside oawut'!A:E,5,FALSE)), VLOOKUP(A195,'M for Moray - Speyside oawut'!A:E,5,FALSE), 1000)</f>
        <v>1000</v>
      </c>
      <c r="AW195">
        <f>IF(ISNUMBER(VLOOKUP(A195,'M for Moray - Elgin oawut'!A:E,5,FALSE)), VLOOKUP(A195,'M for Moray - Elgin oawut'!A:E,5,FALSE), 1000)</f>
        <v>1000</v>
      </c>
      <c r="AX195">
        <f>IF(ISNUMBER(VLOOKUP(A195,'Banffshire Partnership oawut'!A:E,5,FALSE)), VLOOKUP(A195,'Banffshire Partnership oawut'!A:E,5,FALSE), 1000)</f>
        <v>65.5</v>
      </c>
      <c r="AZ195">
        <f>IF(ISNUMBER(VLOOKUP(A195,'Huntly A2B service ot'!A:E,4,FALSE)), VLOOKUP(A195,'Huntly A2B service ot'!A:E,4,FALSE), 0)</f>
        <v>4.5</v>
      </c>
      <c r="BA195">
        <f>IF(ISNUMBER(VLOOKUP(A195,'M for Moray - Buckie ot'!A:E,4,FALSE)), VLOOKUP(A195,'M for Moray - Buckie ot'!A:E,4,FALSE), 0)</f>
        <v>0</v>
      </c>
      <c r="BB195">
        <f>IF(ISNUMBER(VLOOKUP(A195,'M for Moray - Forres ot'!A:E,4,FALSE)), VLOOKUP(A195,'M for Moray - Forres ot'!A:E,4,FALSE), 0)</f>
        <v>4.5</v>
      </c>
      <c r="BC195">
        <f>IF(ISNUMBER(VLOOKUP(A195,'M for Moray - Keith ot'!A:E,4,FALSE)), VLOOKUP(A195,'M for Moray - Keith ot'!A:E,4,FALSE), 0)</f>
        <v>4.5</v>
      </c>
      <c r="BD195">
        <f>IF(ISNUMBER(VLOOKUP(A195,'M for Moray - Speyside ot'!A:E,4,FALSE)), VLOOKUP(A195,'M for Moray - Speyside ot'!A:E,4,FALSE), 0)</f>
        <v>4.5</v>
      </c>
      <c r="BE195">
        <f>IF(ISNUMBER(VLOOKUP(A195,'M for Moray - Elgin ot'!A:E,4,FALSE)), VLOOKUP(A195,'M for Moray - Elgin ot'!A:E,4,FALSE), 0)</f>
        <v>4.5</v>
      </c>
      <c r="BF195">
        <f>IF(ISNUMBER(VLOOKUP(A195,'Banffshire Partnership ot'!A:E,4,FALSE)), VLOOKUP(A195,'Banffshire Partnership ot'!A:E,4,FALSE), 0)</f>
        <v>0</v>
      </c>
      <c r="BI195">
        <f>IF(ISNUMBER(VLOOKUP(A195,'Huntly A2B service oaout'!A:E,3,FALSE)), VLOOKUP(A195,'Huntly A2B service oaout'!A:E,3,FALSE), VLOOKUP(A195,'Huntly A2B service oaout'!A:E,2,FALSE))</f>
        <v>15.5</v>
      </c>
      <c r="BJ195" t="str">
        <f>IF(ISNUMBER(VLOOKUP(A195,'M for Moray - Buckie oaout'!A:E,3,FALSE)), VLOOKUP(A195,'M for Moray - Buckie oaout'!A:E,3,FALSE), VLOOKUP(A195,'M for Moray - Buckie oaout'!A:E,2,FALSE))</f>
        <v xml:space="preserve"> not possible</v>
      </c>
      <c r="BK195">
        <f>IF(ISNUMBER(VLOOKUP(A195,'M for Moray - Forres oaout'!A:E,3,FALSE)), VLOOKUP(A195,'M for Moray - Forres oaout'!A:E,3,FALSE), VLOOKUP(A195,'M for Moray - Forres oaout'!A:E,2,FALSE))</f>
        <v>7.5</v>
      </c>
      <c r="BL195">
        <f>IF(ISNUMBER(VLOOKUP(A195,'M for Moray - Keith oaout'!A:E,3,FALSE)), VLOOKUP(A195,'M for Moray - Keith oaout'!A:E,3,FALSE), VLOOKUP(A195,'M for Moray - Keith oaout'!A:E,2,FALSE))</f>
        <v>10.199999999999999</v>
      </c>
      <c r="BM195">
        <f>IF(ISNUMBER(VLOOKUP(A195,'M for Moray - Speyside oaout'!A:E,3,FALSE)), VLOOKUP(A195,'M for Moray - Speyside oaout'!A:E,3,FALSE), VLOOKUP(A195,'M for Moray - Speyside oaout'!A:E,2,FALSE))</f>
        <v>6.7</v>
      </c>
      <c r="BN195">
        <f>IF(ISNUMBER(VLOOKUP(A195,'M for Moray - Elgin oaout'!A:E,3,FALSE)), VLOOKUP(A195,'M for Moray - Elgin oaout'!A:E,3,FALSE), VLOOKUP(A195,'M for Moray - Elgin oaout'!A:E,2,FALSE))</f>
        <v>6.6</v>
      </c>
      <c r="BO195" t="str">
        <f>IF(ISNUMBER(VLOOKUP(A195,'Banffshire Partnership oaout'!A:E,3,FALSE)), VLOOKUP(A195,'Banffshire Partnership oaout'!A:E,3,FALSE), VLOOKUP(A195,'Banffshire Partnership oaout'!A:E,2,FALSE))</f>
        <v xml:space="preserve"> N/A</v>
      </c>
      <c r="BQ195" t="str">
        <f>IF(ISNUMBER(VLOOKUP(A195,'Huntly A2B service oawut'!A:E,3,FALSE)), VLOOKUP(A195,'Huntly A2B service oawut'!A:E,3,FALSE), VLOOKUP(A195,'Huntly A2B service oawut'!A:E,2,FALSE))</f>
        <v xml:space="preserve"> N/A</v>
      </c>
      <c r="BR195" t="str">
        <f>IF(ISNUMBER(VLOOKUP(A195,'M for Moray - Buckie oawut'!A:E,3,FALSE)), VLOOKUP(A195,'M for Moray - Buckie oawut'!A:E,3,FALSE), VLOOKUP(A195,'M for Moray - Buckie oawut'!A:E,2,FALSE))</f>
        <v xml:space="preserve"> N/A</v>
      </c>
      <c r="BS195" t="str">
        <f>IF(ISNUMBER(VLOOKUP(A195,'M for Moray - Forres oawut'!A:E,3,FALSE)), VLOOKUP(A195,'M for Moray - Forres oawut'!A:E,3,FALSE), VLOOKUP(A195,'M for Moray - Forres oawut'!A:E,2,FALSE))</f>
        <v xml:space="preserve"> N/A</v>
      </c>
      <c r="BT195" t="str">
        <f>IF(ISNUMBER(VLOOKUP(A195,'M for Moray - Keith oawut'!A:E,3,FALSE)), VLOOKUP(A195,'M for Moray - Keith oawut'!A:E,3,FALSE), VLOOKUP(A195,'M for Moray - Keith oawut'!A:E,2,FALSE))</f>
        <v xml:space="preserve"> N/A</v>
      </c>
      <c r="BU195" t="str">
        <f>IF(ISNUMBER(VLOOKUP(A195,'M for Moray - Speyside oawut'!A:E,3,FALSE)), VLOOKUP(A195,'M for Moray - Speyside oawut'!A:E,3,FALSE), VLOOKUP(A195,'M for Moray - Speyside oawut'!A:E,2,FALSE))</f>
        <v xml:space="preserve"> N/A</v>
      </c>
      <c r="BV195" t="str">
        <f>IF(ISNUMBER(VLOOKUP(A195,'M for Moray - Elgin oawut'!A:E,3,FALSE)), VLOOKUP(A195,'M for Moray - Elgin oawut'!A:E,3,FALSE), VLOOKUP(A195,'M for Moray - Elgin oawut'!A:E,2,FALSE))</f>
        <v xml:space="preserve"> N/A</v>
      </c>
      <c r="BW195">
        <f>IF(ISNUMBER(VLOOKUP(A195,'Banffshire Partnership oawut'!A:E,3,FALSE)), VLOOKUP(A195,'Banffshire Partnership oawut'!A:E,3,FALSE), VLOOKUP(A195,'Banffshire Partnership oawut'!A:E,2,FALSE))</f>
        <v>24.3</v>
      </c>
      <c r="BZ195">
        <f>IF(ISNUMBER(VLOOKUP(A195,'Huntly A2B service ot'!A:E,3,FALSE)), VLOOKUP(A195,'Huntly A2B service ot'!A:E,3,FALSE), VLOOKUP(A195,'Huntly A2B service ot'!A:E,2,FALSE))</f>
        <v>30</v>
      </c>
      <c r="CA195" t="str">
        <f>IF(ISNUMBER(VLOOKUP(A195,'M for Moray - Buckie ot'!A:E,3,FALSE)), VLOOKUP(A195,'M for Moray - Buckie ot'!A:E,3,FALSE), VLOOKUP(A195,'M for Moray - Buckie ot'!A:E,2,FALSE))</f>
        <v xml:space="preserve"> not possible</v>
      </c>
      <c r="CB195">
        <f>IF(ISNUMBER(VLOOKUP(A195,'M for Moray - Forres ot'!A:E,3,FALSE)), VLOOKUP(A195,'M for Moray - Forres ot'!A:E,3,FALSE), VLOOKUP(A195,'M for Moray - Forres ot'!A:E,2,FALSE))</f>
        <v>30</v>
      </c>
      <c r="CC195">
        <f>IF(ISNUMBER(VLOOKUP(A195,'M for Moray - Keith ot'!A:E,3,FALSE)), VLOOKUP(A195,'M for Moray - Keith ot'!A:E,3,FALSE), VLOOKUP(A195,'M for Moray - Keith ot'!A:E,2,FALSE))</f>
        <v>30</v>
      </c>
      <c r="CD195">
        <f>IF(ISNUMBER(VLOOKUP(A195,'M for Moray - Speyside ot'!A:E,3,FALSE)), VLOOKUP(A195,'M for Moray - Speyside ot'!A:E,3,FALSE), VLOOKUP(A195,'M for Moray - Speyside ot'!A:E,2,FALSE))</f>
        <v>30</v>
      </c>
      <c r="CE195">
        <f>IF(ISNUMBER(VLOOKUP(A195,'M for Moray - Elgin ot'!A:E,3,FALSE)), VLOOKUP(A195,'M for Moray - Elgin ot'!A:E,3,FALSE), VLOOKUP(A195,'M for Moray - Elgin ot'!A:E,2,FALSE))</f>
        <v>30</v>
      </c>
      <c r="CF195">
        <f>IF(ISNUMBER(VLOOKUP(A195,'Banffshire Partnership ot'!A:E,3,FALSE)), VLOOKUP(A195,'Banffshire Partnership ot'!A:E,3,FALSE), VLOOKUP(A195,'Banffshire Partnership ot'!A:E,2,FALSE))</f>
        <v>0</v>
      </c>
    </row>
    <row r="197" spans="1:84">
      <c r="A197" t="s">
        <v>454</v>
      </c>
      <c r="J197">
        <f>SUM(J2:J195)</f>
        <v>5860.5599999999968</v>
      </c>
      <c r="L197">
        <f t="shared" ref="L197:Q197" si="132">SUM(L2:L195)</f>
        <v>134</v>
      </c>
      <c r="M197">
        <f t="shared" si="132"/>
        <v>132</v>
      </c>
      <c r="N197">
        <f t="shared" si="132"/>
        <v>2232.059999999999</v>
      </c>
      <c r="O197">
        <f t="shared" si="132"/>
        <v>2196.1599999999989</v>
      </c>
      <c r="P197">
        <f t="shared" si="132"/>
        <v>1610.5</v>
      </c>
      <c r="Q197">
        <f t="shared" si="132"/>
        <v>1577.5</v>
      </c>
    </row>
    <row r="199" spans="1:84">
      <c r="A199" t="s">
        <v>1394</v>
      </c>
      <c r="S199" t="s">
        <v>2446</v>
      </c>
    </row>
    <row r="200" spans="1:84">
      <c r="A200" t="s">
        <v>1395</v>
      </c>
      <c r="B200" t="s">
        <v>1396</v>
      </c>
      <c r="L200">
        <f>SUMIF($A$2:$A$195,"=*Monday_outward",L2:L195)</f>
        <v>14</v>
      </c>
      <c r="M200">
        <f t="shared" ref="M200" si="133">SUMIF($A$2:$A$195,"=*Monday_outward",M2:M195)</f>
        <v>13</v>
      </c>
      <c r="N200">
        <f>SUMIFS($N$2:$N$195,$A$2:$A$195,"=*Monday_outward",$L$2:$L$195,"=1")</f>
        <v>312.97999999999996</v>
      </c>
      <c r="O200">
        <f>SUMIFS($N$2:$N$195,$A$2:$A$195,"=*Monday_outward",$M$2:$M$195,"=1")</f>
        <v>294.76</v>
      </c>
      <c r="P200">
        <f>SUMIFS($P$2:$P$195,$A$2:$A$195,"=*Monday_outward",$L$2:$L$195,"=1")</f>
        <v>185.5</v>
      </c>
      <c r="Q200">
        <f>SUMIFS($P$2:$P$195,$A$2:$A$195,"=*Monday_outward",$M$2:$M$195,"=1")</f>
        <v>169</v>
      </c>
      <c r="S200">
        <f t="shared" ref="S200" si="134">SUMIF($A$2:$A$195,"=*Monday_outward",S2:S195)</f>
        <v>5431</v>
      </c>
      <c r="T200">
        <f>SUMIFS($N$2:$N$195,$A$2:$A$195,"=*Monday_outward",$M$2:$M$195,"=1")</f>
        <v>294.76</v>
      </c>
      <c r="U200">
        <f>SUMIFS($P$2:$P$195,$A$2:$A$195,"=*Monday_outward",$M$2:$M$195,"=1")</f>
        <v>169</v>
      </c>
    </row>
    <row r="201" spans="1:84">
      <c r="B201" t="s">
        <v>1397</v>
      </c>
      <c r="L201">
        <f>SUMIF($A$2:$A$195,"=*Monday_return",L2:L195)</f>
        <v>4</v>
      </c>
      <c r="M201">
        <f t="shared" ref="M201" si="135">SUMIF($A$2:$A$195,"=*Monday_return",M2:M195)</f>
        <v>4</v>
      </c>
      <c r="N201">
        <f>SUMIFS($N$2:$N$195,$A$2:$A$195,"=*Monday_return",$L$2:$L$195,"=1")</f>
        <v>51.370000000000005</v>
      </c>
      <c r="O201">
        <f>SUMIFS($N$2:$N$195,$A$2:$A$195,"=*Monday_return",$M$2:$M$195,"=1")</f>
        <v>51.370000000000005</v>
      </c>
      <c r="P201">
        <f>SUMIFS($P$2:$P$195,$A$2:$A$195,"=*Monday_return",$L$2:$L$195,"=1")</f>
        <v>29.5</v>
      </c>
      <c r="Q201">
        <f>SUMIFS($P$2:$P$195,$A$2:$A$195,"=*Monday_return",$M$2:$M$195,"=1")</f>
        <v>29.5</v>
      </c>
      <c r="S201">
        <f t="shared" ref="S201" si="136">SUMIF($A$2:$A$195,"=*Monday_return",S2:S195)</f>
        <v>1168.5</v>
      </c>
      <c r="T201">
        <f>SUMIFS($N$2:$N$195,$A$2:$A$195,"=*Monday_return",$M$2:$M$195,"=1")</f>
        <v>51.370000000000005</v>
      </c>
      <c r="U201">
        <f>SUMIFS($P$2:$P$195,$A$2:$A$195,"=*Monday_return",$M$2:$M$195,"=1")</f>
        <v>29.5</v>
      </c>
    </row>
    <row r="202" spans="1:84">
      <c r="B202" t="s">
        <v>5</v>
      </c>
      <c r="L202">
        <f>L200+L201</f>
        <v>18</v>
      </c>
      <c r="M202">
        <f t="shared" ref="M202" si="137">M200+M201</f>
        <v>17</v>
      </c>
      <c r="N202">
        <f>N200+N201</f>
        <v>364.34999999999997</v>
      </c>
      <c r="O202">
        <f>O200+O201</f>
        <v>346.13</v>
      </c>
      <c r="P202">
        <f t="shared" ref="P202:Q202" si="138">P200+P201</f>
        <v>215</v>
      </c>
      <c r="Q202">
        <f t="shared" si="138"/>
        <v>198.5</v>
      </c>
      <c r="S202">
        <f t="shared" ref="S202" si="139">S200+S201</f>
        <v>6599.5</v>
      </c>
      <c r="T202">
        <f>T200+T201</f>
        <v>346.13</v>
      </c>
      <c r="U202">
        <f t="shared" ref="U202" si="140">U200+U201</f>
        <v>198.5</v>
      </c>
    </row>
    <row r="203" spans="1:84">
      <c r="A203" t="s">
        <v>1398</v>
      </c>
      <c r="B203" t="s">
        <v>1396</v>
      </c>
      <c r="L203">
        <f>SUMIF($A$2:$A$195,"=*Tuesday_outward",L2:L195)</f>
        <v>17</v>
      </c>
      <c r="M203">
        <f t="shared" ref="M203" si="141">SUMIF($A$2:$A$195,"=*Tuesday_outward",M2:M195)</f>
        <v>16</v>
      </c>
      <c r="N203">
        <f>SUMIFS($N$2:$N$195,$A$2:$A$195,"=*Tuesday_outward",$L$2:$L$195,"=1")</f>
        <v>323.54999999999995</v>
      </c>
      <c r="O203">
        <f>SUMIFS($N$2:$N$195,$A$2:$A$195,"=*Tuesday_outward",$M$2:$M$195,"=1")</f>
        <v>305.86999999999995</v>
      </c>
      <c r="P203">
        <f>SUMIFS($P$2:$P$195,$A$2:$A$195,"=*Tuesday_outward",$L$2:$L$195,"=1")</f>
        <v>229.75</v>
      </c>
      <c r="Q203">
        <f>SUMIFS($P$2:$P$195,$A$2:$A$195,"=*Tuesday_outward",$M$2:$M$195,"=1")</f>
        <v>213.25</v>
      </c>
      <c r="S203">
        <f t="shared" ref="S203" si="142">SUMIF($A$2:$A$195,"=*Tuesday_outward",S2:S195)</f>
        <v>10552.5</v>
      </c>
      <c r="T203">
        <f>SUMIFS($N$2:$N$195,$A$2:$A$195,"=*Tuesday_outward",$M$2:$M$195,"=1")</f>
        <v>305.86999999999995</v>
      </c>
      <c r="U203">
        <f>SUMIFS($P$2:$P$195,$A$2:$A$195,"=*Tuesday_outward",$M$2:$M$195,"=1")</f>
        <v>213.25</v>
      </c>
    </row>
    <row r="204" spans="1:84">
      <c r="B204" t="s">
        <v>1397</v>
      </c>
      <c r="L204">
        <f>SUMIF($A$2:$A$195,"=*Tuesday_return",L2:L195)</f>
        <v>10</v>
      </c>
      <c r="M204">
        <f t="shared" ref="M204" si="143">SUMIF($A$2:$A$195,"=*Tuesday_return",M2:M195)</f>
        <v>10</v>
      </c>
      <c r="N204">
        <f>SUMIFS($N$2:$N$195,$A$2:$A$195,"=*Tuesday_return",$L$2:$L$195,"=1")</f>
        <v>140.58999999999997</v>
      </c>
      <c r="O204">
        <f>SUMIFS($N$2:$N$195,$A$2:$A$195,"=*Tuesday_return",$M$2:$M$195,"=1")</f>
        <v>140.58999999999997</v>
      </c>
      <c r="P204">
        <f>SUMIFS($P$2:$P$195,$A$2:$A$195,"=*Tuesday_return",$L$2:$L$195,"=1")</f>
        <v>90.75</v>
      </c>
      <c r="Q204">
        <f>SUMIFS($P$2:$P$195,$A$2:$A$195,"=*Tuesday_return",$M$2:$M$195,"=1")</f>
        <v>90.75</v>
      </c>
      <c r="S204">
        <f t="shared" ref="S204" si="144">SUMIF($A$2:$A$195,"=*Tuesday_return",S2:S195)</f>
        <v>3454.5</v>
      </c>
      <c r="T204">
        <f>SUMIFS($N$2:$N$195,$A$2:$A$195,"=*Tuesday_return",$M$2:$M$195,"=1")</f>
        <v>140.58999999999997</v>
      </c>
      <c r="U204">
        <f>SUMIFS($P$2:$P$195,$A$2:$A$195,"=*Tuesday_return",$M$2:$M$195,"=1")</f>
        <v>90.75</v>
      </c>
    </row>
    <row r="205" spans="1:84">
      <c r="B205" t="s">
        <v>5</v>
      </c>
      <c r="L205">
        <f>L203+L204</f>
        <v>27</v>
      </c>
      <c r="M205">
        <f t="shared" ref="M205" si="145">M203+M204</f>
        <v>26</v>
      </c>
      <c r="N205">
        <f>N203+N204</f>
        <v>464.13999999999993</v>
      </c>
      <c r="O205">
        <f>O203+O204</f>
        <v>446.45999999999992</v>
      </c>
      <c r="P205">
        <f t="shared" ref="P205:Q205" si="146">P203+P204</f>
        <v>320.5</v>
      </c>
      <c r="Q205">
        <f t="shared" si="146"/>
        <v>304</v>
      </c>
      <c r="S205">
        <f t="shared" ref="S205" si="147">S203+S204</f>
        <v>14007</v>
      </c>
      <c r="T205">
        <f>T203+T204</f>
        <v>446.45999999999992</v>
      </c>
      <c r="U205">
        <f t="shared" ref="U205" si="148">U203+U204</f>
        <v>304</v>
      </c>
    </row>
    <row r="206" spans="1:84">
      <c r="A206" t="s">
        <v>1399</v>
      </c>
      <c r="B206" t="s">
        <v>1396</v>
      </c>
      <c r="L206">
        <f>SUMIF($A$2:$A$195,"=*Wednesday_outward",L2:L195)</f>
        <v>21</v>
      </c>
      <c r="M206">
        <f t="shared" ref="M206" si="149">SUMIF($A$2:$A$195,"=*Wednesday_outward",M2:M195)</f>
        <v>21</v>
      </c>
      <c r="N206">
        <f>SUMIFS($N$2:$N$195,$A$2:$A$195,"=*Wednesday_outward",$L$2:$L$195,"=1")</f>
        <v>403.15</v>
      </c>
      <c r="O206">
        <f>SUMIFS($N$2:$N$195,$A$2:$A$195,"=*Wednesday_outward",$M$2:$M$195,"=1")</f>
        <v>403.15</v>
      </c>
      <c r="P206">
        <f>SUMIFS($P$2:$P$195,$A$2:$A$195,"=*Wednesday_outward",$L$2:$L$195,"=1")</f>
        <v>271.75</v>
      </c>
      <c r="Q206">
        <f>SUMIFS($P$2:$P$195,$A$2:$A$195,"=*Wednesday_outward",$M$2:$M$195,"=1")</f>
        <v>271.75</v>
      </c>
      <c r="S206">
        <f t="shared" ref="S206" si="150">SUMIF($A$2:$A$195,"=*Wednesday_outward",S2:S195)</f>
        <v>7597.5</v>
      </c>
      <c r="T206">
        <f>SUMIFS($N$2:$N$195,$A$2:$A$195,"=*Wednesday_outward",$M$2:$M$195,"=1")</f>
        <v>403.15</v>
      </c>
      <c r="U206">
        <f>SUMIFS($P$2:$P$195,$A$2:$A$195,"=*Wednesday_outward",$M$2:$M$195,"=1")</f>
        <v>271.75</v>
      </c>
    </row>
    <row r="207" spans="1:84">
      <c r="B207" t="s">
        <v>1397</v>
      </c>
      <c r="L207">
        <f>SUMIF($A$2:$A$195,"=*Wednesday_return",L2:L195)</f>
        <v>8</v>
      </c>
      <c r="M207">
        <f t="shared" ref="M207" si="151">SUMIF($A$2:$A$195,"=*Wednesday_return",M2:M195)</f>
        <v>8</v>
      </c>
      <c r="N207">
        <f>SUMIFS($N$2:$N$195,$A$2:$A$195,"=*Wednesday_return",$L$2:$L$195,"=1")</f>
        <v>124.46</v>
      </c>
      <c r="O207">
        <f>SUMIFS($N$2:$N$195,$A$2:$A$195,"=*Wednesday_return",$M$2:$M$195,"=1")</f>
        <v>124.46</v>
      </c>
      <c r="P207">
        <f>SUMIFS($P$2:$P$195,$A$2:$A$195,"=*Wednesday_return",$L$2:$L$195,"=1")</f>
        <v>89.25</v>
      </c>
      <c r="Q207">
        <f>SUMIFS($P$2:$P$195,$A$2:$A$195,"=*Wednesday_return",$M$2:$M$195,"=1")</f>
        <v>89.25</v>
      </c>
      <c r="S207">
        <f t="shared" ref="S207" si="152">SUMIF($A$2:$A$195,"=*Wednesday_return",S2:S195)</f>
        <v>4333</v>
      </c>
      <c r="T207">
        <f>SUMIFS($N$2:$N$195,$A$2:$A$195,"=*Wednesday_return",$M$2:$M$195,"=1")</f>
        <v>124.46</v>
      </c>
      <c r="U207">
        <f>SUMIFS($P$2:$P$195,$A$2:$A$195,"=*Wednesday_return",$M$2:$M$195,"=1")</f>
        <v>89.25</v>
      </c>
    </row>
    <row r="208" spans="1:84">
      <c r="B208" t="s">
        <v>5</v>
      </c>
      <c r="L208">
        <f>L206+L207</f>
        <v>29</v>
      </c>
      <c r="M208">
        <f t="shared" ref="M208" si="153">M206+M207</f>
        <v>29</v>
      </c>
      <c r="N208">
        <f>N206+N207</f>
        <v>527.61</v>
      </c>
      <c r="O208">
        <f>O206+O207</f>
        <v>527.61</v>
      </c>
      <c r="P208">
        <f t="shared" ref="P208:Q208" si="154">P206+P207</f>
        <v>361</v>
      </c>
      <c r="Q208">
        <f t="shared" si="154"/>
        <v>361</v>
      </c>
      <c r="S208">
        <f t="shared" ref="S208" si="155">S206+S207</f>
        <v>11930.5</v>
      </c>
      <c r="T208">
        <f>T206+T207</f>
        <v>527.61</v>
      </c>
      <c r="U208">
        <f t="shared" ref="U208" si="156">U206+U207</f>
        <v>361</v>
      </c>
    </row>
    <row r="209" spans="1:21">
      <c r="A209" t="s">
        <v>1400</v>
      </c>
      <c r="B209" t="s">
        <v>1396</v>
      </c>
      <c r="L209">
        <f>SUMIF($A$2:$A$195,"=*Thursday_outward",L2:L195)</f>
        <v>19</v>
      </c>
      <c r="M209">
        <f t="shared" ref="M209" si="157">SUMIF($A$2:$A$195,"=*Thursday_outward",M2:M195)</f>
        <v>19</v>
      </c>
      <c r="N209">
        <f>SUMIFS($N$2:$N$195,$A$2:$A$195,"=*Thursday_outward",$L$2:$L$195,"=1")</f>
        <v>344.99</v>
      </c>
      <c r="O209">
        <f>SUMIFS($N$2:$N$195,$A$2:$A$195,"=*Thursday_outward",$M$2:$M$195,"=1")</f>
        <v>344.99</v>
      </c>
      <c r="P209">
        <f>SUMIFS($P$2:$P$195,$A$2:$A$195,"=*Thursday_outward",$L$2:$L$195,"=1")</f>
        <v>234</v>
      </c>
      <c r="Q209">
        <f>SUMIFS($P$2:$P$195,$A$2:$A$195,"=*Thursday_outward",$M$2:$M$195,"=1")</f>
        <v>234</v>
      </c>
      <c r="S209">
        <f t="shared" ref="S209" si="158">SUMIF($A$2:$A$195,"=*Thursday_outward",S2:S195)</f>
        <v>6564</v>
      </c>
      <c r="T209">
        <f>SUMIFS($N$2:$N$195,$A$2:$A$195,"=*Thursday_outward",$M$2:$M$195,"=1")</f>
        <v>344.99</v>
      </c>
      <c r="U209">
        <f>SUMIFS($P$2:$P$195,$A$2:$A$195,"=*Thursday_outward",$M$2:$M$195,"=1")</f>
        <v>234</v>
      </c>
    </row>
    <row r="210" spans="1:21">
      <c r="B210" t="s">
        <v>1397</v>
      </c>
      <c r="L210">
        <f>SUMIF($A$2:$A$195,"=*Thursday_return",L2:L195)</f>
        <v>10</v>
      </c>
      <c r="M210">
        <f t="shared" ref="M210" si="159">SUMIF($A$2:$A$195,"=*Thursday_return",M2:M195)</f>
        <v>10</v>
      </c>
      <c r="N210">
        <f>SUMIFS($N$2:$N$195,$A$2:$A$195,"=*Thursday_return",$L$2:$L$195,"=1")</f>
        <v>127.26</v>
      </c>
      <c r="O210">
        <f>SUMIFS($N$2:$N$195,$A$2:$A$195,"=*Thursday_return",$M$2:$M$195,"=1")</f>
        <v>127.26</v>
      </c>
      <c r="P210">
        <f>SUMIFS($P$2:$P$195,$A$2:$A$195,"=*Thursday_return",$L$2:$L$195,"=1")</f>
        <v>141.75</v>
      </c>
      <c r="Q210">
        <f>SUMIFS($P$2:$P$195,$A$2:$A$195,"=*Thursday_return",$M$2:$M$195,"=1")</f>
        <v>141.75</v>
      </c>
      <c r="S210">
        <f t="shared" ref="S210" si="160">SUMIF($A$2:$A$195,"=*Thursday_return",S2:S195)</f>
        <v>6269</v>
      </c>
      <c r="T210">
        <f>SUMIFS($N$2:$N$195,$A$2:$A$195,"=*Thursday_return",$M$2:$M$195,"=1")</f>
        <v>127.26</v>
      </c>
      <c r="U210">
        <f>SUMIFS($P$2:$P$195,$A$2:$A$195,"=*Thursday_return",$M$2:$M$195,"=1")</f>
        <v>141.75</v>
      </c>
    </row>
    <row r="211" spans="1:21">
      <c r="B211" t="s">
        <v>5</v>
      </c>
      <c r="L211">
        <f>L209+L210</f>
        <v>29</v>
      </c>
      <c r="M211">
        <f t="shared" ref="M211" si="161">M209+M210</f>
        <v>29</v>
      </c>
      <c r="N211">
        <f>N209+N210</f>
        <v>472.25</v>
      </c>
      <c r="O211">
        <f>O209+O210</f>
        <v>472.25</v>
      </c>
      <c r="P211">
        <f t="shared" ref="P211:Q211" si="162">P209+P210</f>
        <v>375.75</v>
      </c>
      <c r="Q211">
        <f t="shared" si="162"/>
        <v>375.75</v>
      </c>
      <c r="S211">
        <f t="shared" ref="S211" si="163">S209+S210</f>
        <v>12833</v>
      </c>
      <c r="T211">
        <f>T209+T210</f>
        <v>472.25</v>
      </c>
      <c r="U211">
        <f t="shared" ref="U211" si="164">U209+U210</f>
        <v>375.75</v>
      </c>
    </row>
    <row r="212" spans="1:21">
      <c r="A212" t="s">
        <v>1401</v>
      </c>
      <c r="B212" t="s">
        <v>1396</v>
      </c>
      <c r="L212">
        <f>SUMIF($A$2:$A$195,"=*Friday_outward",L2:L195)</f>
        <v>18</v>
      </c>
      <c r="M212">
        <f t="shared" ref="M212" si="165">SUMIF($A$2:$A$195,"=*Friday_outward",M2:M195)</f>
        <v>18</v>
      </c>
      <c r="N212">
        <f>SUMIFS($N$2:$N$195,$A$2:$A$195,"=*Friday_outward",$L$2:$L$195,"=1")</f>
        <v>277.60999999999996</v>
      </c>
      <c r="O212">
        <f>SUMIFS($N$2:$N$195,$A$2:$A$195,"=*Friday_outward",$M$2:$M$195,"=1")</f>
        <v>277.60999999999996</v>
      </c>
      <c r="P212">
        <f>SUMIFS($P$2:$P$195,$A$2:$A$195,"=*Friday_outward",$L$2:$L$195,"=1")</f>
        <v>207.25</v>
      </c>
      <c r="Q212">
        <f>SUMIFS($P$2:$P$195,$A$2:$A$195,"=*Friday_outward",$M$2:$M$195,"=1")</f>
        <v>207.25</v>
      </c>
      <c r="S212">
        <f t="shared" ref="S212" si="166">SUMIF($A$2:$A$195,"=*Friday_outward",S2:S195)</f>
        <v>8558.5</v>
      </c>
      <c r="T212">
        <f>SUMIFS($N$2:$N$195,$A$2:$A$195,"=*Friday_outward",$M$2:$M$195,"=1")</f>
        <v>277.60999999999996</v>
      </c>
      <c r="U212">
        <f>SUMIFS($P$2:$P$195,$A$2:$A$195,"=*Friday_outward",$M$2:$M$195,"=1")</f>
        <v>207.25</v>
      </c>
    </row>
    <row r="213" spans="1:21">
      <c r="B213" t="s">
        <v>1397</v>
      </c>
      <c r="L213">
        <f>SUMIF($A$2:$A$195,"=*Friday_return",L2:L195)</f>
        <v>13</v>
      </c>
      <c r="M213">
        <f t="shared" ref="M213" si="167">SUMIF($A$2:$A$195,"=*Friday_return",M2:M195)</f>
        <v>13</v>
      </c>
      <c r="N213">
        <f>SUMIFS($N$2:$N$195,$A$2:$A$195,"=*Friday_return",$L$2:$L$195,"=1")</f>
        <v>126.09999999999998</v>
      </c>
      <c r="O213">
        <f>SUMIFS($N$2:$N$195,$A$2:$A$195,"=*Friday_return",$M$2:$M$195,"=1")</f>
        <v>126.09999999999998</v>
      </c>
      <c r="P213">
        <f>SUMIFS($P$2:$P$195,$A$2:$A$195,"=*Friday_return",$L$2:$L$195,"=1")</f>
        <v>131</v>
      </c>
      <c r="Q213">
        <f>SUMIFS($P$2:$P$195,$A$2:$A$195,"=*Friday_return",$M$2:$M$195,"=1")</f>
        <v>131</v>
      </c>
      <c r="S213">
        <f t="shared" ref="S213" si="168">SUMIF($A$2:$A$195,"=*Friday_return",S2:S195)</f>
        <v>4555.5</v>
      </c>
      <c r="T213">
        <f>SUMIFS($N$2:$N$195,$A$2:$A$195,"=*Friday_return",$M$2:$M$195,"=1")</f>
        <v>126.09999999999998</v>
      </c>
      <c r="U213">
        <f>SUMIFS($P$2:$P$195,$A$2:$A$195,"=*Friday_return",$M$2:$M$195,"=1")</f>
        <v>131</v>
      </c>
    </row>
    <row r="214" spans="1:21">
      <c r="B214" t="s">
        <v>5</v>
      </c>
      <c r="L214">
        <f>L212+L213</f>
        <v>31</v>
      </c>
      <c r="M214">
        <f t="shared" ref="M214" si="169">M212+M213</f>
        <v>31</v>
      </c>
      <c r="N214">
        <f>N212+N213</f>
        <v>403.70999999999992</v>
      </c>
      <c r="O214">
        <f>O212+O213</f>
        <v>403.70999999999992</v>
      </c>
      <c r="P214">
        <f t="shared" ref="P214:Q214" si="170">P212+P213</f>
        <v>338.25</v>
      </c>
      <c r="Q214">
        <f t="shared" si="170"/>
        <v>338.25</v>
      </c>
      <c r="S214">
        <f t="shared" ref="S214" si="171">S212+S213</f>
        <v>13114</v>
      </c>
      <c r="T214">
        <f>T212+T213</f>
        <v>403.70999999999992</v>
      </c>
      <c r="U214">
        <f t="shared" ref="U214" si="172">U212+U213</f>
        <v>338.25</v>
      </c>
    </row>
    <row r="215" spans="1:21">
      <c r="S215">
        <v>87</v>
      </c>
      <c r="T215">
        <v>1626.3799999999999</v>
      </c>
      <c r="U215">
        <v>1095.25</v>
      </c>
    </row>
    <row r="216" spans="1:21">
      <c r="A216" t="s">
        <v>454</v>
      </c>
      <c r="B216" t="s">
        <v>1396</v>
      </c>
      <c r="D216" t="s">
        <v>1403</v>
      </c>
      <c r="E216">
        <f>N216/5</f>
        <v>332.45599999999996</v>
      </c>
      <c r="G216" t="s">
        <v>1404</v>
      </c>
      <c r="H216">
        <f>SQRT(((N200-E216)^2+(N203-E216)^2+(N206-E216)^2+(N209-E216)^2+(N212-E216)^2)/4)</f>
        <v>46.425903114532957</v>
      </c>
      <c r="I216">
        <f>SQRT(((O200-E216)^2+(O203-E216)^2+(O206-E216)^2+(O209-E216)^2+(O212-E216)^2)/4)</f>
        <v>50.721372024029478</v>
      </c>
      <c r="L216">
        <f>L200+L203+L206+L209+L212</f>
        <v>89</v>
      </c>
      <c r="M216">
        <f t="shared" ref="M216:O216" si="173">M200+M203+M206+M209+M212</f>
        <v>87</v>
      </c>
      <c r="N216">
        <f t="shared" si="173"/>
        <v>1662.2799999999997</v>
      </c>
      <c r="O216">
        <f t="shared" si="173"/>
        <v>1626.3799999999999</v>
      </c>
      <c r="P216">
        <f t="shared" ref="P216:Q216" si="174">P200+P203+P206+P209+P212</f>
        <v>1128.25</v>
      </c>
      <c r="Q216">
        <f t="shared" si="174"/>
        <v>1095.25</v>
      </c>
      <c r="S216">
        <v>45</v>
      </c>
      <c r="T216">
        <v>569.78</v>
      </c>
      <c r="U216">
        <v>482.25</v>
      </c>
    </row>
    <row r="217" spans="1:21">
      <c r="B217" t="s">
        <v>1397</v>
      </c>
      <c r="E217">
        <f>N217/5</f>
        <v>113.95599999999999</v>
      </c>
      <c r="H217">
        <f>SQRT(((N201-E217)^2+(N204-E217)^2+(N207-E217)^2+(N210-E217)^2+(N213-E217)^2)/4)</f>
        <v>35.571001251019062</v>
      </c>
      <c r="I217">
        <f>SQRT(((O201-E217)^2+(O204-E217)^2+(O207-E217)^2+(O210-E217)^2+(O213-E217)^2)/4)</f>
        <v>35.571001251019062</v>
      </c>
      <c r="L217">
        <f>L201+L204+L207+L210+L213</f>
        <v>45</v>
      </c>
      <c r="M217">
        <f t="shared" ref="M217:O217" si="175">M201+M204+M207+M210+M213</f>
        <v>45</v>
      </c>
      <c r="N217">
        <f t="shared" si="175"/>
        <v>569.78</v>
      </c>
      <c r="O217">
        <f t="shared" si="175"/>
        <v>569.78</v>
      </c>
      <c r="P217">
        <f t="shared" ref="P217:Q217" si="176">P201+P204+P207+P210+P213</f>
        <v>482.25</v>
      </c>
      <c r="Q217">
        <f t="shared" si="176"/>
        <v>482.25</v>
      </c>
      <c r="S217">
        <v>132</v>
      </c>
      <c r="T217">
        <v>2196.16</v>
      </c>
      <c r="U217">
        <v>1577.5</v>
      </c>
    </row>
    <row r="218" spans="1:21">
      <c r="B218" t="s">
        <v>5</v>
      </c>
      <c r="L218">
        <f>L216+L217</f>
        <v>134</v>
      </c>
      <c r="M218">
        <f t="shared" ref="M218:O218" si="177">M216+M217</f>
        <v>132</v>
      </c>
      <c r="N218">
        <f t="shared" si="177"/>
        <v>2232.0599999999995</v>
      </c>
      <c r="O218">
        <f t="shared" si="177"/>
        <v>2196.16</v>
      </c>
      <c r="P218">
        <f t="shared" ref="P218:Q218" si="178">P216+P217</f>
        <v>1610.5</v>
      </c>
      <c r="Q218">
        <f t="shared" si="178"/>
        <v>1577.5</v>
      </c>
    </row>
  </sheetData>
  <pageMargins left="0.7" right="0.7" top="0.75" bottom="0.75" header="0.3" footer="0.3"/>
  <pageSetup paperSize="9" orientation="portrait"/>
  <ignoredErrors>
    <ignoredError sqref="N201:N214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1544</v>
      </c>
      <c r="C2">
        <v>14.9</v>
      </c>
      <c r="D2" t="s">
        <v>1858</v>
      </c>
      <c r="E2">
        <v>15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1544</v>
      </c>
      <c r="C4">
        <v>20.399999999999999</v>
      </c>
      <c r="D4" t="s">
        <v>1859</v>
      </c>
      <c r="E4">
        <v>21.5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1544</v>
      </c>
      <c r="C6">
        <v>14.2</v>
      </c>
      <c r="D6" t="s">
        <v>1860</v>
      </c>
      <c r="E6">
        <v>15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155</v>
      </c>
      <c r="C8">
        <v>22.7</v>
      </c>
      <c r="D8" t="s">
        <v>1861</v>
      </c>
      <c r="E8">
        <v>24.5</v>
      </c>
    </row>
    <row r="9" spans="1:5">
      <c r="A9" t="s">
        <v>1286</v>
      </c>
      <c r="B9" t="s">
        <v>155</v>
      </c>
      <c r="C9">
        <v>22.7</v>
      </c>
      <c r="D9" t="s">
        <v>1861</v>
      </c>
      <c r="E9">
        <v>24.5</v>
      </c>
    </row>
    <row r="10" spans="1:5">
      <c r="A10" t="s">
        <v>1285</v>
      </c>
      <c r="B10" t="s">
        <v>1544</v>
      </c>
      <c r="C10">
        <v>17.399999999999999</v>
      </c>
      <c r="D10" t="s">
        <v>1862</v>
      </c>
      <c r="E10">
        <v>24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1544</v>
      </c>
      <c r="C15">
        <v>22.3</v>
      </c>
      <c r="D15" t="s">
        <v>1863</v>
      </c>
      <c r="E15">
        <v>46</v>
      </c>
    </row>
    <row r="16" spans="1:5">
      <c r="A16" t="s">
        <v>1279</v>
      </c>
      <c r="B16" t="s">
        <v>1727</v>
      </c>
      <c r="C16">
        <v>22.3</v>
      </c>
      <c r="D16" t="s">
        <v>1864</v>
      </c>
      <c r="E16">
        <v>43.5</v>
      </c>
    </row>
    <row r="17" spans="1:5">
      <c r="A17" t="s">
        <v>1278</v>
      </c>
      <c r="B17" t="s">
        <v>1727</v>
      </c>
      <c r="C17">
        <v>22.3</v>
      </c>
      <c r="D17" t="s">
        <v>1864</v>
      </c>
      <c r="E17">
        <v>43.5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1544</v>
      </c>
      <c r="C21">
        <v>22.3</v>
      </c>
      <c r="D21" t="s">
        <v>1865</v>
      </c>
      <c r="E21">
        <v>41.5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1544</v>
      </c>
      <c r="C26">
        <v>18.100000000000001</v>
      </c>
      <c r="D26" t="s">
        <v>1866</v>
      </c>
      <c r="E26">
        <v>19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1544</v>
      </c>
      <c r="C28">
        <v>21.8</v>
      </c>
      <c r="D28" t="s">
        <v>1867</v>
      </c>
      <c r="E28">
        <v>23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1544</v>
      </c>
      <c r="C30">
        <v>21.7</v>
      </c>
      <c r="D30" t="s">
        <v>1868</v>
      </c>
      <c r="E30">
        <v>23</v>
      </c>
    </row>
    <row r="31" spans="1:5">
      <c r="A31" t="s">
        <v>1266</v>
      </c>
      <c r="B31" t="s">
        <v>1544</v>
      </c>
      <c r="C31">
        <v>21.7</v>
      </c>
      <c r="D31" t="s">
        <v>1868</v>
      </c>
      <c r="E31">
        <v>23</v>
      </c>
    </row>
    <row r="32" spans="1:5">
      <c r="A32" t="s">
        <v>264</v>
      </c>
      <c r="B32" t="s">
        <v>1544</v>
      </c>
      <c r="C32">
        <v>22.3</v>
      </c>
      <c r="D32" t="s">
        <v>1869</v>
      </c>
      <c r="E32">
        <v>24.5</v>
      </c>
    </row>
    <row r="33" spans="1:5">
      <c r="A33" t="s">
        <v>1265</v>
      </c>
      <c r="B33" t="s">
        <v>1544</v>
      </c>
      <c r="C33">
        <v>22.3</v>
      </c>
      <c r="D33" t="s">
        <v>1869</v>
      </c>
      <c r="E33">
        <v>24.5</v>
      </c>
    </row>
    <row r="34" spans="1:5">
      <c r="A34" t="s">
        <v>265</v>
      </c>
      <c r="B34" t="s">
        <v>1727</v>
      </c>
      <c r="C34">
        <v>21.3</v>
      </c>
      <c r="D34" t="s">
        <v>1870</v>
      </c>
      <c r="E34">
        <v>29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1544</v>
      </c>
      <c r="C41">
        <v>22.5</v>
      </c>
      <c r="D41" t="s">
        <v>1871</v>
      </c>
      <c r="E41">
        <v>49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1727</v>
      </c>
      <c r="C43">
        <v>22.3</v>
      </c>
      <c r="D43" t="s">
        <v>1872</v>
      </c>
      <c r="E43">
        <v>42.5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1544</v>
      </c>
      <c r="C45">
        <v>22.3</v>
      </c>
      <c r="D45" t="s">
        <v>1873</v>
      </c>
      <c r="E45">
        <v>49</v>
      </c>
    </row>
    <row r="46" spans="1:5">
      <c r="A46" t="s">
        <v>267</v>
      </c>
      <c r="B46" t="s">
        <v>1727</v>
      </c>
      <c r="C46">
        <v>22.3</v>
      </c>
      <c r="D46" t="s">
        <v>1874</v>
      </c>
      <c r="E46">
        <v>46</v>
      </c>
    </row>
    <row r="47" spans="1:5">
      <c r="A47" t="s">
        <v>268</v>
      </c>
      <c r="B47" t="s">
        <v>1727</v>
      </c>
      <c r="C47">
        <v>22.3</v>
      </c>
      <c r="D47" t="s">
        <v>1874</v>
      </c>
      <c r="E47">
        <v>46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1544</v>
      </c>
      <c r="C50">
        <v>14.9</v>
      </c>
      <c r="D50" t="s">
        <v>1858</v>
      </c>
      <c r="E50">
        <v>15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1544</v>
      </c>
      <c r="C52">
        <v>15.9</v>
      </c>
      <c r="D52" t="s">
        <v>1875</v>
      </c>
      <c r="E52">
        <v>16</v>
      </c>
    </row>
    <row r="53" spans="1:5">
      <c r="A53" t="s">
        <v>1252</v>
      </c>
      <c r="B53" t="s">
        <v>1544</v>
      </c>
      <c r="C53">
        <v>15.9</v>
      </c>
      <c r="D53" t="s">
        <v>1875</v>
      </c>
      <c r="E53">
        <v>16</v>
      </c>
    </row>
    <row r="54" spans="1:5">
      <c r="A54" t="s">
        <v>272</v>
      </c>
      <c r="B54" t="s">
        <v>1544</v>
      </c>
      <c r="C54">
        <v>22</v>
      </c>
      <c r="D54" t="s">
        <v>1876</v>
      </c>
      <c r="E54">
        <v>23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1544</v>
      </c>
      <c r="C56">
        <v>16.100000000000001</v>
      </c>
      <c r="D56" t="s">
        <v>1877</v>
      </c>
      <c r="E56">
        <v>17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1727</v>
      </c>
      <c r="C58">
        <v>19.2</v>
      </c>
      <c r="D58" t="s">
        <v>1878</v>
      </c>
      <c r="E58">
        <v>26</v>
      </c>
    </row>
    <row r="59" spans="1:5">
      <c r="A59" t="s">
        <v>1248</v>
      </c>
      <c r="B59" t="s">
        <v>1727</v>
      </c>
      <c r="C59">
        <v>19.2</v>
      </c>
      <c r="D59" t="s">
        <v>1878</v>
      </c>
      <c r="E59">
        <v>26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1544</v>
      </c>
      <c r="C61">
        <v>22.3</v>
      </c>
      <c r="D61" t="s">
        <v>1865</v>
      </c>
      <c r="E61">
        <v>41.5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1544</v>
      </c>
      <c r="C63">
        <v>22.3</v>
      </c>
      <c r="D63" t="s">
        <v>1879</v>
      </c>
      <c r="E63">
        <v>43.5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1727</v>
      </c>
      <c r="C65">
        <v>22.3</v>
      </c>
      <c r="D65" t="s">
        <v>1880</v>
      </c>
      <c r="E65">
        <v>42.5</v>
      </c>
    </row>
    <row r="66" spans="1:5">
      <c r="A66" t="s">
        <v>1241</v>
      </c>
      <c r="B66" t="s">
        <v>1544</v>
      </c>
      <c r="C66">
        <v>22.3</v>
      </c>
      <c r="D66" t="s">
        <v>1881</v>
      </c>
      <c r="E66">
        <v>39.5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1544</v>
      </c>
      <c r="C69">
        <v>22.3</v>
      </c>
      <c r="D69" t="s">
        <v>1882</v>
      </c>
      <c r="E69">
        <v>49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1727</v>
      </c>
      <c r="C71">
        <v>23.6</v>
      </c>
      <c r="D71" t="s">
        <v>1883</v>
      </c>
      <c r="E71">
        <v>50.5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155</v>
      </c>
      <c r="C74">
        <v>14.4</v>
      </c>
      <c r="D74" t="s">
        <v>1884</v>
      </c>
      <c r="E74">
        <v>15</v>
      </c>
    </row>
    <row r="75" spans="1:5">
      <c r="A75" t="s">
        <v>277</v>
      </c>
      <c r="B75" t="s">
        <v>155</v>
      </c>
      <c r="C75">
        <v>14.4</v>
      </c>
      <c r="D75" t="s">
        <v>1884</v>
      </c>
      <c r="E75">
        <v>15</v>
      </c>
    </row>
    <row r="76" spans="1:5">
      <c r="A76" t="s">
        <v>278</v>
      </c>
      <c r="B76" t="s">
        <v>155</v>
      </c>
      <c r="C76">
        <v>20.9</v>
      </c>
      <c r="D76" t="s">
        <v>1885</v>
      </c>
      <c r="E76">
        <v>21.5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1544</v>
      </c>
      <c r="C78">
        <v>13.7</v>
      </c>
      <c r="D78" t="s">
        <v>1886</v>
      </c>
      <c r="E78">
        <v>14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1544</v>
      </c>
      <c r="C80">
        <v>21.8</v>
      </c>
      <c r="D80" t="s">
        <v>1867</v>
      </c>
      <c r="E80">
        <v>23</v>
      </c>
    </row>
    <row r="81" spans="1:5">
      <c r="A81" t="s">
        <v>1233</v>
      </c>
      <c r="B81" t="s">
        <v>1544</v>
      </c>
      <c r="C81">
        <v>21.8</v>
      </c>
      <c r="D81" t="s">
        <v>1867</v>
      </c>
      <c r="E81">
        <v>23</v>
      </c>
    </row>
    <row r="82" spans="1:5">
      <c r="A82" t="s">
        <v>1232</v>
      </c>
      <c r="B82" t="s">
        <v>1544</v>
      </c>
      <c r="C82">
        <v>22.3</v>
      </c>
      <c r="D82" t="s">
        <v>1887</v>
      </c>
      <c r="E82">
        <v>30.5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1544</v>
      </c>
      <c r="C87">
        <v>22.3</v>
      </c>
      <c r="D87" t="s">
        <v>1882</v>
      </c>
      <c r="E87">
        <v>49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1727</v>
      </c>
      <c r="C90">
        <v>23.3</v>
      </c>
      <c r="D90" t="s">
        <v>1888</v>
      </c>
      <c r="E90">
        <v>50.5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1727</v>
      </c>
      <c r="C93">
        <v>22.3</v>
      </c>
      <c r="D93" t="s">
        <v>1889</v>
      </c>
      <c r="E93">
        <v>43.5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1544</v>
      </c>
      <c r="C95">
        <v>22.5</v>
      </c>
      <c r="D95" t="s">
        <v>1871</v>
      </c>
      <c r="E95">
        <v>49</v>
      </c>
    </row>
    <row r="96" spans="1:5">
      <c r="A96" t="s">
        <v>1219</v>
      </c>
      <c r="B96" t="s">
        <v>1727</v>
      </c>
      <c r="C96">
        <v>22.3</v>
      </c>
      <c r="D96" t="s">
        <v>1881</v>
      </c>
      <c r="E96">
        <v>39.5</v>
      </c>
    </row>
    <row r="97" spans="1:5">
      <c r="A97" t="s">
        <v>1218</v>
      </c>
      <c r="B97" t="s">
        <v>1727</v>
      </c>
      <c r="C97">
        <v>22.3</v>
      </c>
      <c r="D97" t="s">
        <v>1881</v>
      </c>
      <c r="E97">
        <v>39.5</v>
      </c>
    </row>
    <row r="98" spans="1:5">
      <c r="A98" t="s">
        <v>1217</v>
      </c>
      <c r="B98" t="s">
        <v>1544</v>
      </c>
      <c r="C98">
        <v>20.8</v>
      </c>
      <c r="D98" t="s">
        <v>1890</v>
      </c>
      <c r="E98">
        <v>21.5</v>
      </c>
    </row>
    <row r="99" spans="1:5">
      <c r="A99" t="s">
        <v>1216</v>
      </c>
      <c r="B99" t="s">
        <v>1544</v>
      </c>
      <c r="C99">
        <v>20.8</v>
      </c>
      <c r="D99" t="s">
        <v>1890</v>
      </c>
      <c r="E99">
        <v>21.5</v>
      </c>
    </row>
    <row r="100" spans="1:5">
      <c r="A100" t="s">
        <v>1215</v>
      </c>
      <c r="B100" t="s">
        <v>1544</v>
      </c>
      <c r="C100">
        <v>22.3</v>
      </c>
      <c r="D100" t="s">
        <v>1869</v>
      </c>
      <c r="E100">
        <v>24.5</v>
      </c>
    </row>
    <row r="101" spans="1:5">
      <c r="A101" t="s">
        <v>1214</v>
      </c>
      <c r="B101" t="s">
        <v>1544</v>
      </c>
      <c r="C101">
        <v>22.3</v>
      </c>
      <c r="D101" t="s">
        <v>1869</v>
      </c>
      <c r="E101">
        <v>24.5</v>
      </c>
    </row>
    <row r="102" spans="1:5">
      <c r="A102" t="s">
        <v>1213</v>
      </c>
      <c r="B102" t="s">
        <v>1544</v>
      </c>
      <c r="C102">
        <v>16.3</v>
      </c>
      <c r="D102" t="s">
        <v>1891</v>
      </c>
      <c r="E102">
        <v>17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1544</v>
      </c>
      <c r="C104">
        <v>13.7</v>
      </c>
      <c r="D104" t="s">
        <v>1886</v>
      </c>
      <c r="E104">
        <v>14</v>
      </c>
    </row>
    <row r="105" spans="1:5">
      <c r="A105" t="s">
        <v>1210</v>
      </c>
      <c r="B105" t="s">
        <v>1544</v>
      </c>
      <c r="C105">
        <v>13.7</v>
      </c>
      <c r="D105" t="s">
        <v>1886</v>
      </c>
      <c r="E105">
        <v>14</v>
      </c>
    </row>
    <row r="106" spans="1:5">
      <c r="A106" t="s">
        <v>282</v>
      </c>
      <c r="B106" t="s">
        <v>1727</v>
      </c>
      <c r="C106">
        <v>16.2</v>
      </c>
      <c r="D106" t="s">
        <v>1892</v>
      </c>
      <c r="E106">
        <v>23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1544</v>
      </c>
      <c r="C109">
        <v>22.3</v>
      </c>
      <c r="D109" t="s">
        <v>1893</v>
      </c>
      <c r="E109">
        <v>41.5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1544</v>
      </c>
      <c r="C115">
        <v>22.3</v>
      </c>
      <c r="D115" t="s">
        <v>1894</v>
      </c>
      <c r="E115">
        <v>47.5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1727</v>
      </c>
      <c r="C117">
        <v>22.3</v>
      </c>
      <c r="D117" t="s">
        <v>1895</v>
      </c>
      <c r="E117">
        <v>43.5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1727</v>
      </c>
      <c r="C119">
        <v>22.3</v>
      </c>
      <c r="D119" t="s">
        <v>1896</v>
      </c>
      <c r="E119">
        <v>47.5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1544</v>
      </c>
      <c r="C121">
        <v>22.3</v>
      </c>
      <c r="D121" t="s">
        <v>1873</v>
      </c>
      <c r="E121">
        <v>49</v>
      </c>
    </row>
    <row r="122" spans="1:5">
      <c r="A122" t="s">
        <v>1195</v>
      </c>
      <c r="B122" t="s">
        <v>1544</v>
      </c>
      <c r="C122">
        <v>6</v>
      </c>
      <c r="D122" t="s">
        <v>1897</v>
      </c>
      <c r="E122">
        <v>7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1544</v>
      </c>
      <c r="C124">
        <v>8.6</v>
      </c>
      <c r="D124" t="s">
        <v>1898</v>
      </c>
      <c r="E124">
        <v>9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1544</v>
      </c>
      <c r="C126">
        <v>8.1999999999999993</v>
      </c>
      <c r="D126" t="s">
        <v>1899</v>
      </c>
      <c r="E126">
        <v>9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1544</v>
      </c>
      <c r="C128">
        <v>6.5</v>
      </c>
      <c r="D128" t="s">
        <v>1900</v>
      </c>
      <c r="E128">
        <v>7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1544</v>
      </c>
      <c r="C130">
        <v>8.6</v>
      </c>
      <c r="D130" t="s">
        <v>1898</v>
      </c>
      <c r="E130">
        <v>9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1544</v>
      </c>
      <c r="C132">
        <v>5.4</v>
      </c>
      <c r="D132" t="s">
        <v>1901</v>
      </c>
      <c r="E132">
        <v>6</v>
      </c>
    </row>
    <row r="133" spans="1:5">
      <c r="A133" t="s">
        <v>1185</v>
      </c>
      <c r="B133" t="s">
        <v>1544</v>
      </c>
      <c r="C133">
        <v>5.4</v>
      </c>
      <c r="D133" t="s">
        <v>1901</v>
      </c>
      <c r="E133">
        <v>6</v>
      </c>
    </row>
    <row r="134" spans="1:5">
      <c r="A134" t="s">
        <v>1184</v>
      </c>
      <c r="B134" t="s">
        <v>1544</v>
      </c>
      <c r="C134">
        <v>6.9</v>
      </c>
      <c r="D134" t="s">
        <v>1902</v>
      </c>
      <c r="E134">
        <v>7</v>
      </c>
    </row>
    <row r="135" spans="1:5">
      <c r="A135" t="s">
        <v>1183</v>
      </c>
      <c r="B135" t="s">
        <v>1544</v>
      </c>
      <c r="C135">
        <v>6.9</v>
      </c>
      <c r="D135" t="s">
        <v>1902</v>
      </c>
      <c r="E135">
        <v>7</v>
      </c>
    </row>
    <row r="136" spans="1:5">
      <c r="A136" t="s">
        <v>1182</v>
      </c>
      <c r="B136" t="s">
        <v>1544</v>
      </c>
      <c r="C136">
        <v>8.6</v>
      </c>
      <c r="D136" t="s">
        <v>1898</v>
      </c>
      <c r="E136">
        <v>9</v>
      </c>
    </row>
    <row r="137" spans="1:5">
      <c r="A137" t="s">
        <v>1181</v>
      </c>
      <c r="B137" t="s">
        <v>1544</v>
      </c>
      <c r="C137">
        <v>8.6</v>
      </c>
      <c r="D137" t="s">
        <v>1898</v>
      </c>
      <c r="E137">
        <v>9</v>
      </c>
    </row>
    <row r="138" spans="1:5">
      <c r="A138" t="s">
        <v>1180</v>
      </c>
      <c r="B138" t="s">
        <v>1544</v>
      </c>
      <c r="C138">
        <v>6</v>
      </c>
      <c r="D138" t="s">
        <v>1897</v>
      </c>
      <c r="E138">
        <v>7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1544</v>
      </c>
      <c r="C140">
        <v>7.4</v>
      </c>
      <c r="D140" t="s">
        <v>1832</v>
      </c>
      <c r="E140">
        <v>8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1544</v>
      </c>
      <c r="C148">
        <v>6.3</v>
      </c>
      <c r="D148" t="s">
        <v>1903</v>
      </c>
      <c r="E148">
        <v>7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1544</v>
      </c>
      <c r="C150">
        <v>5.5</v>
      </c>
      <c r="D150" t="s">
        <v>1758</v>
      </c>
      <c r="E150">
        <v>6</v>
      </c>
    </row>
    <row r="151" spans="1:5">
      <c r="A151" t="s">
        <v>1169</v>
      </c>
      <c r="B151" t="s">
        <v>1544</v>
      </c>
      <c r="C151">
        <v>5.5</v>
      </c>
      <c r="D151" t="s">
        <v>1758</v>
      </c>
      <c r="E151">
        <v>6</v>
      </c>
    </row>
    <row r="152" spans="1:5">
      <c r="A152" t="s">
        <v>1168</v>
      </c>
      <c r="B152" t="s">
        <v>1544</v>
      </c>
      <c r="C152">
        <v>6</v>
      </c>
      <c r="D152" t="s">
        <v>1897</v>
      </c>
      <c r="E152">
        <v>6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1544</v>
      </c>
      <c r="C154">
        <v>6.1</v>
      </c>
      <c r="D154" t="s">
        <v>1904</v>
      </c>
      <c r="E154">
        <v>7</v>
      </c>
    </row>
    <row r="155" spans="1:5">
      <c r="A155" t="s">
        <v>1165</v>
      </c>
      <c r="B155" t="s">
        <v>1544</v>
      </c>
      <c r="C155">
        <v>6.1</v>
      </c>
      <c r="D155" t="s">
        <v>1904</v>
      </c>
      <c r="E155">
        <v>7</v>
      </c>
    </row>
    <row r="156" spans="1:5">
      <c r="A156" t="s">
        <v>287</v>
      </c>
      <c r="B156" t="s">
        <v>1544</v>
      </c>
      <c r="C156">
        <v>5.9</v>
      </c>
      <c r="D156" t="s">
        <v>1725</v>
      </c>
      <c r="E156">
        <v>6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1544</v>
      </c>
      <c r="C158">
        <v>7.8</v>
      </c>
      <c r="D158" t="s">
        <v>1905</v>
      </c>
      <c r="E158">
        <v>8</v>
      </c>
    </row>
    <row r="159" spans="1:5">
      <c r="A159" t="s">
        <v>1164</v>
      </c>
      <c r="B159" t="s">
        <v>1544</v>
      </c>
      <c r="C159">
        <v>7.8</v>
      </c>
      <c r="D159" t="s">
        <v>1905</v>
      </c>
      <c r="E159">
        <v>8</v>
      </c>
    </row>
    <row r="160" spans="1:5">
      <c r="A160" t="s">
        <v>1163</v>
      </c>
      <c r="B160" t="s">
        <v>1544</v>
      </c>
      <c r="C160">
        <v>5.7</v>
      </c>
      <c r="D160" t="s">
        <v>1906</v>
      </c>
      <c r="E160">
        <v>6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1544</v>
      </c>
      <c r="C162">
        <v>5.5</v>
      </c>
      <c r="D162" t="s">
        <v>1758</v>
      </c>
      <c r="E162">
        <v>6</v>
      </c>
    </row>
    <row r="163" spans="1:5">
      <c r="A163" t="s">
        <v>1160</v>
      </c>
      <c r="B163" t="s">
        <v>1544</v>
      </c>
      <c r="C163">
        <v>5.5</v>
      </c>
      <c r="D163" t="s">
        <v>1758</v>
      </c>
      <c r="E163">
        <v>6</v>
      </c>
    </row>
    <row r="164" spans="1:5">
      <c r="A164" t="s">
        <v>290</v>
      </c>
      <c r="B164" t="s">
        <v>1544</v>
      </c>
      <c r="C164">
        <v>8.4</v>
      </c>
      <c r="D164" t="s">
        <v>1907</v>
      </c>
      <c r="E164">
        <v>9</v>
      </c>
    </row>
    <row r="165" spans="1:5">
      <c r="A165" t="s">
        <v>1159</v>
      </c>
      <c r="B165" t="s">
        <v>1544</v>
      </c>
      <c r="C165">
        <v>8.4</v>
      </c>
      <c r="D165" t="s">
        <v>1907</v>
      </c>
      <c r="E165">
        <v>9</v>
      </c>
    </row>
    <row r="166" spans="1:5">
      <c r="A166" t="s">
        <v>1158</v>
      </c>
      <c r="B166" t="s">
        <v>1544</v>
      </c>
      <c r="C166">
        <v>6.1</v>
      </c>
      <c r="D166" t="s">
        <v>1904</v>
      </c>
      <c r="E166">
        <v>7</v>
      </c>
    </row>
    <row r="167" spans="1:5">
      <c r="A167" t="s">
        <v>1157</v>
      </c>
      <c r="B167" t="s">
        <v>1544</v>
      </c>
      <c r="C167">
        <v>6.1</v>
      </c>
      <c r="D167" t="s">
        <v>1904</v>
      </c>
      <c r="E167">
        <v>7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1544</v>
      </c>
      <c r="C169">
        <v>6</v>
      </c>
      <c r="D169" t="s">
        <v>1908</v>
      </c>
      <c r="E169">
        <v>12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1544</v>
      </c>
      <c r="C173">
        <v>6.3</v>
      </c>
      <c r="D173" t="s">
        <v>1909</v>
      </c>
      <c r="E173">
        <v>13</v>
      </c>
    </row>
    <row r="174" spans="1:5">
      <c r="A174" t="s">
        <v>1151</v>
      </c>
      <c r="B174" t="s">
        <v>1544</v>
      </c>
      <c r="C174">
        <v>6.1</v>
      </c>
      <c r="D174" t="s">
        <v>1904</v>
      </c>
      <c r="E174">
        <v>7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1544</v>
      </c>
      <c r="C176">
        <v>7.4</v>
      </c>
      <c r="D176" t="s">
        <v>1832</v>
      </c>
      <c r="E176">
        <v>8</v>
      </c>
    </row>
    <row r="177" spans="1:5">
      <c r="A177" t="s">
        <v>1149</v>
      </c>
      <c r="B177" t="s">
        <v>1544</v>
      </c>
      <c r="C177">
        <v>7.4</v>
      </c>
      <c r="D177" t="s">
        <v>1832</v>
      </c>
      <c r="E177">
        <v>8</v>
      </c>
    </row>
    <row r="178" spans="1:5">
      <c r="A178" t="s">
        <v>293</v>
      </c>
      <c r="B178" t="s">
        <v>1544</v>
      </c>
      <c r="C178">
        <v>5.5</v>
      </c>
      <c r="D178" t="s">
        <v>1758</v>
      </c>
      <c r="E178">
        <v>6</v>
      </c>
    </row>
    <row r="179" spans="1:5">
      <c r="A179" t="s">
        <v>1148</v>
      </c>
      <c r="B179" t="s">
        <v>1544</v>
      </c>
      <c r="C179">
        <v>5.5</v>
      </c>
      <c r="D179" t="s">
        <v>1758</v>
      </c>
      <c r="E179">
        <v>6</v>
      </c>
    </row>
    <row r="180" spans="1:5">
      <c r="A180" t="s">
        <v>1147</v>
      </c>
      <c r="B180" t="s">
        <v>1544</v>
      </c>
      <c r="C180">
        <v>5.6</v>
      </c>
      <c r="D180" t="s">
        <v>1910</v>
      </c>
      <c r="E180">
        <v>6</v>
      </c>
    </row>
    <row r="181" spans="1:5">
      <c r="A181" t="s">
        <v>1146</v>
      </c>
      <c r="B181" t="s">
        <v>1544</v>
      </c>
      <c r="C181">
        <v>5.6</v>
      </c>
      <c r="D181" t="s">
        <v>1910</v>
      </c>
      <c r="E181">
        <v>6</v>
      </c>
    </row>
    <row r="182" spans="1:5">
      <c r="A182" t="s">
        <v>1145</v>
      </c>
      <c r="B182" t="s">
        <v>1544</v>
      </c>
      <c r="C182">
        <v>6.3</v>
      </c>
      <c r="D182" t="s">
        <v>1903</v>
      </c>
      <c r="E182">
        <v>7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1544</v>
      </c>
      <c r="C184">
        <v>5.6</v>
      </c>
      <c r="D184" t="s">
        <v>1910</v>
      </c>
      <c r="E184">
        <v>6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1544</v>
      </c>
      <c r="C186">
        <v>6.3</v>
      </c>
      <c r="D186" t="s">
        <v>1903</v>
      </c>
      <c r="E186">
        <v>7</v>
      </c>
    </row>
    <row r="187" spans="1:5">
      <c r="A187" t="s">
        <v>1141</v>
      </c>
      <c r="B187" t="s">
        <v>1544</v>
      </c>
      <c r="C187">
        <v>6.3</v>
      </c>
      <c r="D187" t="s">
        <v>1903</v>
      </c>
      <c r="E187">
        <v>7</v>
      </c>
    </row>
    <row r="188" spans="1:5">
      <c r="A188" t="s">
        <v>1140</v>
      </c>
      <c r="B188" t="s">
        <v>1544</v>
      </c>
      <c r="C188">
        <v>7.1</v>
      </c>
      <c r="D188" t="s">
        <v>1911</v>
      </c>
      <c r="E188">
        <v>8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1544</v>
      </c>
      <c r="C190">
        <v>6.3</v>
      </c>
      <c r="D190" t="s">
        <v>1903</v>
      </c>
      <c r="E190">
        <v>7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1544</v>
      </c>
      <c r="C192">
        <v>5.5</v>
      </c>
      <c r="D192" t="s">
        <v>1758</v>
      </c>
      <c r="E192">
        <v>6</v>
      </c>
    </row>
    <row r="193" spans="1:5">
      <c r="A193" t="s">
        <v>1137</v>
      </c>
      <c r="B193" t="s">
        <v>1544</v>
      </c>
      <c r="C193">
        <v>5.5</v>
      </c>
      <c r="D193" t="s">
        <v>1758</v>
      </c>
      <c r="E193">
        <v>6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1544</v>
      </c>
      <c r="C195">
        <v>6.1</v>
      </c>
      <c r="D195" t="s">
        <v>1912</v>
      </c>
      <c r="E195">
        <v>13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1544</v>
      </c>
      <c r="C197">
        <v>5.5</v>
      </c>
      <c r="D197" t="s">
        <v>1913</v>
      </c>
      <c r="E197">
        <v>12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1544</v>
      </c>
      <c r="C200">
        <v>5.4</v>
      </c>
      <c r="D200" t="s">
        <v>1901</v>
      </c>
      <c r="E200">
        <v>6</v>
      </c>
    </row>
    <row r="201" spans="1:5">
      <c r="A201" t="s">
        <v>1129</v>
      </c>
      <c r="B201" t="s">
        <v>1544</v>
      </c>
      <c r="C201">
        <v>5.4</v>
      </c>
      <c r="D201" t="s">
        <v>1901</v>
      </c>
      <c r="E201">
        <v>6</v>
      </c>
    </row>
    <row r="202" spans="1:5">
      <c r="A202" t="s">
        <v>1128</v>
      </c>
      <c r="B202" t="s">
        <v>1544</v>
      </c>
      <c r="C202">
        <v>7.2</v>
      </c>
      <c r="D202" t="s">
        <v>1914</v>
      </c>
      <c r="E202">
        <v>8</v>
      </c>
    </row>
    <row r="203" spans="1:5">
      <c r="A203" t="s">
        <v>1127</v>
      </c>
      <c r="B203" t="s">
        <v>1544</v>
      </c>
      <c r="C203">
        <v>7.2</v>
      </c>
      <c r="D203" t="s">
        <v>1914</v>
      </c>
      <c r="E203">
        <v>8</v>
      </c>
    </row>
    <row r="204" spans="1:5">
      <c r="A204" t="s">
        <v>1126</v>
      </c>
      <c r="B204" t="s">
        <v>1544</v>
      </c>
      <c r="C204">
        <v>6</v>
      </c>
      <c r="D204" t="s">
        <v>1897</v>
      </c>
      <c r="E204">
        <v>7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1544</v>
      </c>
      <c r="C206">
        <v>5.7</v>
      </c>
      <c r="D206" t="s">
        <v>1906</v>
      </c>
      <c r="E206">
        <v>6</v>
      </c>
    </row>
    <row r="207" spans="1:5">
      <c r="A207" t="s">
        <v>1123</v>
      </c>
      <c r="B207" t="s">
        <v>1544</v>
      </c>
      <c r="C207">
        <v>5.7</v>
      </c>
      <c r="D207" t="s">
        <v>1906</v>
      </c>
      <c r="E207">
        <v>6</v>
      </c>
    </row>
    <row r="208" spans="1:5">
      <c r="A208" t="s">
        <v>297</v>
      </c>
      <c r="B208" t="s">
        <v>1544</v>
      </c>
      <c r="C208">
        <v>6.9</v>
      </c>
      <c r="D208" t="s">
        <v>1902</v>
      </c>
      <c r="E208">
        <v>7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1544</v>
      </c>
      <c r="C210">
        <v>5.9</v>
      </c>
      <c r="D210" t="s">
        <v>1725</v>
      </c>
      <c r="E210">
        <v>6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1544</v>
      </c>
      <c r="C212">
        <v>8.9</v>
      </c>
      <c r="D212" t="s">
        <v>1763</v>
      </c>
      <c r="E212">
        <v>9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1544</v>
      </c>
      <c r="C214">
        <v>8.3000000000000007</v>
      </c>
      <c r="D214" t="s">
        <v>1915</v>
      </c>
      <c r="E214">
        <v>9</v>
      </c>
    </row>
    <row r="215" spans="1:5">
      <c r="A215" t="s">
        <v>1119</v>
      </c>
      <c r="B215" t="s">
        <v>1544</v>
      </c>
      <c r="C215">
        <v>8.3000000000000007</v>
      </c>
      <c r="D215" t="s">
        <v>1915</v>
      </c>
      <c r="E215">
        <v>9</v>
      </c>
    </row>
    <row r="216" spans="1:5">
      <c r="A216" t="s">
        <v>1118</v>
      </c>
      <c r="B216" t="s">
        <v>1544</v>
      </c>
      <c r="C216">
        <v>6.1</v>
      </c>
      <c r="D216" t="s">
        <v>1904</v>
      </c>
      <c r="E216">
        <v>7</v>
      </c>
    </row>
    <row r="217" spans="1:5">
      <c r="A217" t="s">
        <v>1117</v>
      </c>
      <c r="B217" t="s">
        <v>1544</v>
      </c>
      <c r="C217">
        <v>6.1</v>
      </c>
      <c r="D217" t="s">
        <v>1904</v>
      </c>
      <c r="E217">
        <v>7</v>
      </c>
    </row>
    <row r="218" spans="1:5">
      <c r="A218" t="s">
        <v>301</v>
      </c>
      <c r="B218" t="s">
        <v>1544</v>
      </c>
      <c r="C218">
        <v>5.7</v>
      </c>
      <c r="D218" t="s">
        <v>1906</v>
      </c>
      <c r="E218">
        <v>6</v>
      </c>
    </row>
    <row r="219" spans="1:5">
      <c r="A219" t="s">
        <v>302</v>
      </c>
      <c r="B219" t="s">
        <v>1544</v>
      </c>
      <c r="C219">
        <v>5.7</v>
      </c>
      <c r="D219" t="s">
        <v>1906</v>
      </c>
      <c r="E219">
        <v>6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1544</v>
      </c>
      <c r="C221">
        <v>5.5</v>
      </c>
      <c r="D221" t="s">
        <v>1913</v>
      </c>
      <c r="E221">
        <v>12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1544</v>
      </c>
      <c r="C225">
        <v>5.8</v>
      </c>
      <c r="D225" t="s">
        <v>1916</v>
      </c>
      <c r="E225">
        <v>12</v>
      </c>
    </row>
    <row r="226" spans="1:5">
      <c r="A226" t="s">
        <v>303</v>
      </c>
      <c r="B226" t="s">
        <v>1544</v>
      </c>
      <c r="C226">
        <v>7</v>
      </c>
      <c r="D226" t="s">
        <v>1842</v>
      </c>
      <c r="E226">
        <v>8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1544</v>
      </c>
      <c r="C228">
        <v>5.7</v>
      </c>
      <c r="D228" t="s">
        <v>1906</v>
      </c>
      <c r="E228">
        <v>6</v>
      </c>
    </row>
    <row r="229" spans="1:5">
      <c r="A229" t="s">
        <v>1109</v>
      </c>
      <c r="B229" t="s">
        <v>1544</v>
      </c>
      <c r="C229">
        <v>5.7</v>
      </c>
      <c r="D229" t="s">
        <v>1906</v>
      </c>
      <c r="E229">
        <v>6</v>
      </c>
    </row>
    <row r="230" spans="1:5">
      <c r="A230" t="s">
        <v>305</v>
      </c>
      <c r="B230" t="s">
        <v>1544</v>
      </c>
      <c r="C230">
        <v>5.9</v>
      </c>
      <c r="D230" t="s">
        <v>1725</v>
      </c>
      <c r="E230">
        <v>6</v>
      </c>
    </row>
    <row r="231" spans="1:5">
      <c r="A231" t="s">
        <v>1108</v>
      </c>
      <c r="B231" t="s">
        <v>1544</v>
      </c>
      <c r="C231">
        <v>5.9</v>
      </c>
      <c r="D231" t="s">
        <v>1725</v>
      </c>
      <c r="E231">
        <v>6</v>
      </c>
    </row>
    <row r="232" spans="1:5">
      <c r="A232" t="s">
        <v>1107</v>
      </c>
      <c r="B232" t="s">
        <v>1544</v>
      </c>
      <c r="C232">
        <v>6</v>
      </c>
      <c r="D232" t="s">
        <v>1897</v>
      </c>
      <c r="E232">
        <v>7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1544</v>
      </c>
      <c r="C234">
        <v>6.8</v>
      </c>
      <c r="D234" t="s">
        <v>1917</v>
      </c>
      <c r="E234">
        <v>7</v>
      </c>
    </row>
    <row r="235" spans="1:5">
      <c r="A235" t="s">
        <v>307</v>
      </c>
      <c r="B235" t="s">
        <v>1544</v>
      </c>
      <c r="C235">
        <v>6.8</v>
      </c>
      <c r="D235" t="s">
        <v>1917</v>
      </c>
      <c r="E235">
        <v>7</v>
      </c>
    </row>
    <row r="236" spans="1:5">
      <c r="A236" t="s">
        <v>308</v>
      </c>
      <c r="B236" t="s">
        <v>1544</v>
      </c>
      <c r="C236">
        <v>6.6</v>
      </c>
      <c r="D236" t="s">
        <v>1828</v>
      </c>
      <c r="E236">
        <v>7</v>
      </c>
    </row>
    <row r="237" spans="1:5">
      <c r="A237" t="s">
        <v>309</v>
      </c>
      <c r="B237" t="s">
        <v>1544</v>
      </c>
      <c r="C237">
        <v>6.6</v>
      </c>
      <c r="D237" t="s">
        <v>1828</v>
      </c>
      <c r="E237">
        <v>7</v>
      </c>
    </row>
    <row r="238" spans="1:5">
      <c r="A238" t="s">
        <v>310</v>
      </c>
      <c r="B238" t="s">
        <v>1544</v>
      </c>
      <c r="C238">
        <v>6.5</v>
      </c>
      <c r="D238" t="s">
        <v>1900</v>
      </c>
      <c r="E238">
        <v>7</v>
      </c>
    </row>
    <row r="239" spans="1:5">
      <c r="A239" t="s">
        <v>311</v>
      </c>
      <c r="B239" t="s">
        <v>1544</v>
      </c>
      <c r="C239">
        <v>6.5</v>
      </c>
      <c r="D239" t="s">
        <v>1900</v>
      </c>
      <c r="E239">
        <v>7</v>
      </c>
    </row>
    <row r="240" spans="1:5">
      <c r="A240" t="s">
        <v>312</v>
      </c>
      <c r="B240" t="s">
        <v>1544</v>
      </c>
      <c r="C240">
        <v>6.9</v>
      </c>
      <c r="D240" t="s">
        <v>1902</v>
      </c>
      <c r="E240">
        <v>7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1544</v>
      </c>
      <c r="C242">
        <v>5.6</v>
      </c>
      <c r="D242" t="s">
        <v>1910</v>
      </c>
      <c r="E242">
        <v>6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1544</v>
      </c>
      <c r="C244">
        <v>6.9</v>
      </c>
      <c r="D244" t="s">
        <v>1902</v>
      </c>
      <c r="E244">
        <v>7</v>
      </c>
    </row>
    <row r="245" spans="1:5">
      <c r="A245" t="s">
        <v>1102</v>
      </c>
      <c r="B245" t="s">
        <v>1544</v>
      </c>
      <c r="C245">
        <v>6.9</v>
      </c>
      <c r="D245" t="s">
        <v>1902</v>
      </c>
      <c r="E245">
        <v>7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1544</v>
      </c>
      <c r="C249">
        <v>7</v>
      </c>
      <c r="D249" t="s">
        <v>1918</v>
      </c>
      <c r="E249">
        <v>13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1434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1434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1434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1434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1434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1434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1434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1434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1434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1434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1434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1434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1434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1434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1434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1434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1434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1434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1434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1434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1434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1434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1434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1434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1434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1434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1434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1434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1434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1434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1434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1434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1434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1434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1434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1434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1434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1434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1434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1434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1434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1434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1434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1434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1434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1434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1434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1434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1434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1434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1434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1434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1434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1434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1434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1434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1434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1434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1434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1434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1434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1434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1434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1434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1434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1434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1434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1434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1434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1434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1434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1434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1434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1434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1434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1434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1434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1434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1434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155</v>
      </c>
      <c r="C579">
        <v>0.8</v>
      </c>
      <c r="D579" t="s">
        <v>1919</v>
      </c>
      <c r="E579">
        <v>1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155</v>
      </c>
      <c r="C583">
        <v>2.2000000000000002</v>
      </c>
      <c r="D583" t="s">
        <v>1920</v>
      </c>
      <c r="E583">
        <v>3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1434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155</v>
      </c>
      <c r="C592">
        <v>4.7</v>
      </c>
      <c r="D592" t="s">
        <v>1921</v>
      </c>
      <c r="E592">
        <v>5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155</v>
      </c>
      <c r="C595">
        <v>0.8</v>
      </c>
      <c r="D595" t="s">
        <v>1919</v>
      </c>
      <c r="E595">
        <v>1</v>
      </c>
    </row>
    <row r="596" spans="1:5">
      <c r="A596" t="s">
        <v>335</v>
      </c>
      <c r="B596" t="s">
        <v>1544</v>
      </c>
      <c r="C596">
        <v>5.3</v>
      </c>
      <c r="D596" t="s">
        <v>1922</v>
      </c>
      <c r="E596">
        <v>6</v>
      </c>
    </row>
    <row r="597" spans="1:5">
      <c r="A597" t="s">
        <v>772</v>
      </c>
      <c r="B597" t="s">
        <v>1544</v>
      </c>
      <c r="C597">
        <v>5.3</v>
      </c>
      <c r="D597" t="s">
        <v>1922</v>
      </c>
      <c r="E597">
        <v>6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155</v>
      </c>
      <c r="C599">
        <v>0.8</v>
      </c>
      <c r="D599" t="s">
        <v>1919</v>
      </c>
      <c r="E599">
        <v>1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155</v>
      </c>
      <c r="C603">
        <v>1.4</v>
      </c>
      <c r="D603" t="s">
        <v>1923</v>
      </c>
      <c r="E603">
        <v>2</v>
      </c>
    </row>
    <row r="604" spans="1:5">
      <c r="A604" t="s">
        <v>765</v>
      </c>
      <c r="B604" t="s">
        <v>155</v>
      </c>
      <c r="C604">
        <v>4.7</v>
      </c>
      <c r="D604" t="s">
        <v>1921</v>
      </c>
      <c r="E604">
        <v>5</v>
      </c>
    </row>
    <row r="605" spans="1:5">
      <c r="A605" t="s">
        <v>764</v>
      </c>
      <c r="B605" t="s">
        <v>155</v>
      </c>
      <c r="C605">
        <v>4.7</v>
      </c>
      <c r="D605" t="s">
        <v>1921</v>
      </c>
      <c r="E605">
        <v>5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1434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155</v>
      </c>
      <c r="C613">
        <v>0.9</v>
      </c>
      <c r="D613" t="s">
        <v>1924</v>
      </c>
      <c r="E613">
        <v>1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155</v>
      </c>
      <c r="C615">
        <v>1.3</v>
      </c>
      <c r="D615" t="s">
        <v>1827</v>
      </c>
      <c r="E615">
        <v>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155</v>
      </c>
      <c r="C617">
        <v>1.3</v>
      </c>
      <c r="D617" t="s">
        <v>1827</v>
      </c>
      <c r="E617">
        <v>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147</v>
      </c>
      <c r="C628">
        <v>7.9</v>
      </c>
      <c r="D628" t="s">
        <v>1925</v>
      </c>
      <c r="E628">
        <v>8</v>
      </c>
    </row>
    <row r="629" spans="1:5">
      <c r="A629" t="s">
        <v>749</v>
      </c>
      <c r="B629" t="s">
        <v>147</v>
      </c>
      <c r="C629">
        <v>7.9</v>
      </c>
      <c r="D629" t="s">
        <v>1925</v>
      </c>
      <c r="E629">
        <v>8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154</v>
      </c>
      <c r="C631">
        <v>5.9</v>
      </c>
      <c r="D631" t="s">
        <v>1725</v>
      </c>
      <c r="E631">
        <v>6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147</v>
      </c>
      <c r="C634">
        <v>4.7</v>
      </c>
      <c r="D634" t="s">
        <v>1921</v>
      </c>
      <c r="E634">
        <v>5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154</v>
      </c>
      <c r="C639">
        <v>6.8</v>
      </c>
      <c r="D639" t="s">
        <v>1917</v>
      </c>
      <c r="E639">
        <v>7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154</v>
      </c>
      <c r="C645">
        <v>6.5</v>
      </c>
      <c r="D645" t="s">
        <v>1900</v>
      </c>
      <c r="E645">
        <v>7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154</v>
      </c>
      <c r="C651">
        <v>7</v>
      </c>
      <c r="D651" t="s">
        <v>1926</v>
      </c>
      <c r="E651">
        <v>14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154</v>
      </c>
      <c r="C653">
        <v>6.7</v>
      </c>
      <c r="D653" t="s">
        <v>1927</v>
      </c>
      <c r="E653">
        <v>14</v>
      </c>
    </row>
    <row r="654" spans="1:5">
      <c r="A654" t="s">
        <v>349</v>
      </c>
      <c r="B654" t="s">
        <v>147</v>
      </c>
      <c r="C654">
        <v>5.9</v>
      </c>
      <c r="D654" t="s">
        <v>1725</v>
      </c>
      <c r="E654">
        <v>6</v>
      </c>
    </row>
    <row r="655" spans="1:5">
      <c r="A655" t="s">
        <v>350</v>
      </c>
      <c r="B655" t="s">
        <v>147</v>
      </c>
      <c r="C655">
        <v>5.9</v>
      </c>
      <c r="D655" t="s">
        <v>1725</v>
      </c>
      <c r="E655">
        <v>6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154</v>
      </c>
      <c r="C660">
        <v>6.6</v>
      </c>
      <c r="D660" t="s">
        <v>1828</v>
      </c>
      <c r="E660">
        <v>7</v>
      </c>
    </row>
    <row r="661" spans="1:5">
      <c r="A661" t="s">
        <v>354</v>
      </c>
      <c r="B661" t="s">
        <v>154</v>
      </c>
      <c r="C661">
        <v>6.6</v>
      </c>
      <c r="D661" t="s">
        <v>1828</v>
      </c>
      <c r="E661">
        <v>7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154</v>
      </c>
      <c r="C665">
        <v>5.7</v>
      </c>
      <c r="D665" t="s">
        <v>1906</v>
      </c>
      <c r="E665">
        <v>6</v>
      </c>
    </row>
    <row r="666" spans="1:5">
      <c r="A666" t="s">
        <v>357</v>
      </c>
      <c r="B666" t="s">
        <v>147</v>
      </c>
      <c r="C666">
        <v>5.0999999999999996</v>
      </c>
      <c r="D666" t="s">
        <v>1928</v>
      </c>
      <c r="E666">
        <v>6</v>
      </c>
    </row>
    <row r="667" spans="1:5">
      <c r="A667" t="s">
        <v>358</v>
      </c>
      <c r="B667" t="s">
        <v>147</v>
      </c>
      <c r="C667">
        <v>5.0999999999999996</v>
      </c>
      <c r="D667" t="s">
        <v>1928</v>
      </c>
      <c r="E667">
        <v>6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154</v>
      </c>
      <c r="C669">
        <v>7</v>
      </c>
      <c r="D669" t="s">
        <v>1842</v>
      </c>
      <c r="E669">
        <v>7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154</v>
      </c>
      <c r="C671">
        <v>6.6</v>
      </c>
      <c r="D671" t="s">
        <v>1828</v>
      </c>
      <c r="E671">
        <v>7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147</v>
      </c>
      <c r="C676">
        <v>4.8</v>
      </c>
      <c r="D676" t="s">
        <v>1293</v>
      </c>
      <c r="E676">
        <v>5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154</v>
      </c>
      <c r="C679">
        <v>6.4</v>
      </c>
      <c r="D679" t="s">
        <v>1929</v>
      </c>
      <c r="E679">
        <v>7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166</v>
      </c>
      <c r="C682">
        <v>6.2</v>
      </c>
      <c r="D682" t="s">
        <v>1930</v>
      </c>
      <c r="E682">
        <v>13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154</v>
      </c>
      <c r="C687">
        <v>6.1</v>
      </c>
      <c r="D687" t="s">
        <v>1904</v>
      </c>
      <c r="E687">
        <v>7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154</v>
      </c>
      <c r="C694">
        <v>6.7</v>
      </c>
      <c r="D694" t="s">
        <v>1836</v>
      </c>
      <c r="E694">
        <v>7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154</v>
      </c>
      <c r="C697">
        <v>4.7</v>
      </c>
      <c r="D697" t="s">
        <v>1921</v>
      </c>
      <c r="E697">
        <v>5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154</v>
      </c>
      <c r="C699">
        <v>7.1</v>
      </c>
      <c r="D699" t="s">
        <v>1911</v>
      </c>
      <c r="E699">
        <v>8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154</v>
      </c>
      <c r="C703">
        <v>6.2</v>
      </c>
      <c r="D703" t="s">
        <v>1931</v>
      </c>
      <c r="E703">
        <v>7</v>
      </c>
    </row>
    <row r="704" spans="1:5">
      <c r="A704" t="s">
        <v>371</v>
      </c>
      <c r="B704" t="s">
        <v>154</v>
      </c>
      <c r="C704">
        <v>9.4</v>
      </c>
      <c r="D704" t="s">
        <v>1932</v>
      </c>
      <c r="E704">
        <v>10</v>
      </c>
    </row>
    <row r="705" spans="1:5">
      <c r="A705" t="s">
        <v>372</v>
      </c>
      <c r="B705" t="s">
        <v>154</v>
      </c>
      <c r="C705">
        <v>9.4</v>
      </c>
      <c r="D705" t="s">
        <v>1932</v>
      </c>
      <c r="E705">
        <v>10</v>
      </c>
    </row>
    <row r="706" spans="1:5">
      <c r="A706" t="s">
        <v>700</v>
      </c>
      <c r="B706" t="s">
        <v>147</v>
      </c>
      <c r="C706">
        <v>7.9</v>
      </c>
      <c r="D706" t="s">
        <v>1925</v>
      </c>
      <c r="E706">
        <v>8</v>
      </c>
    </row>
    <row r="707" spans="1:5">
      <c r="A707" t="s">
        <v>699</v>
      </c>
      <c r="B707" t="s">
        <v>147</v>
      </c>
      <c r="C707">
        <v>7.9</v>
      </c>
      <c r="D707" t="s">
        <v>1925</v>
      </c>
      <c r="E707">
        <v>8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154</v>
      </c>
      <c r="C711">
        <v>5.7</v>
      </c>
      <c r="D711" t="s">
        <v>1906</v>
      </c>
      <c r="E711">
        <v>6</v>
      </c>
    </row>
    <row r="712" spans="1:5">
      <c r="A712" t="s">
        <v>695</v>
      </c>
      <c r="B712" t="s">
        <v>166</v>
      </c>
      <c r="C712">
        <v>6.2</v>
      </c>
      <c r="D712" t="s">
        <v>1930</v>
      </c>
      <c r="E712">
        <v>13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154</v>
      </c>
      <c r="C715">
        <v>7</v>
      </c>
      <c r="D715" t="s">
        <v>1926</v>
      </c>
      <c r="E715">
        <v>15</v>
      </c>
    </row>
    <row r="716" spans="1:5">
      <c r="A716" t="s">
        <v>691</v>
      </c>
      <c r="B716" t="s">
        <v>166</v>
      </c>
      <c r="C716">
        <v>6.2</v>
      </c>
      <c r="D716" t="s">
        <v>1933</v>
      </c>
      <c r="E716">
        <v>13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147</v>
      </c>
      <c r="C719">
        <v>3.7</v>
      </c>
      <c r="D719" t="s">
        <v>1934</v>
      </c>
      <c r="E719">
        <v>4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154</v>
      </c>
      <c r="C721">
        <v>5.5</v>
      </c>
      <c r="D721" t="s">
        <v>1758</v>
      </c>
      <c r="E721">
        <v>6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154</v>
      </c>
      <c r="C731">
        <v>5.8</v>
      </c>
      <c r="D731" t="s">
        <v>1935</v>
      </c>
      <c r="E731">
        <v>6</v>
      </c>
    </row>
    <row r="732" spans="1:5">
      <c r="A732" t="s">
        <v>378</v>
      </c>
      <c r="B732" t="s">
        <v>147</v>
      </c>
      <c r="C732">
        <v>5.0999999999999996</v>
      </c>
      <c r="D732" t="s">
        <v>1928</v>
      </c>
      <c r="E732">
        <v>6</v>
      </c>
    </row>
    <row r="733" spans="1:5">
      <c r="A733" t="s">
        <v>379</v>
      </c>
      <c r="B733" t="s">
        <v>147</v>
      </c>
      <c r="C733">
        <v>5.0999999999999996</v>
      </c>
      <c r="D733" t="s">
        <v>1928</v>
      </c>
      <c r="E733">
        <v>6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154</v>
      </c>
      <c r="C735">
        <v>6.5</v>
      </c>
      <c r="D735" t="s">
        <v>1900</v>
      </c>
      <c r="E735">
        <v>7</v>
      </c>
    </row>
    <row r="736" spans="1:5">
      <c r="A736" t="s">
        <v>380</v>
      </c>
      <c r="B736" t="s">
        <v>147</v>
      </c>
      <c r="C736">
        <v>5.0999999999999996</v>
      </c>
      <c r="D736" t="s">
        <v>1928</v>
      </c>
      <c r="E736">
        <v>6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154</v>
      </c>
      <c r="C739">
        <v>5.2</v>
      </c>
      <c r="D739" t="s">
        <v>1936</v>
      </c>
      <c r="E739">
        <v>6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154</v>
      </c>
      <c r="C741">
        <v>6.7</v>
      </c>
      <c r="D741" t="s">
        <v>1836</v>
      </c>
      <c r="E741">
        <v>7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154</v>
      </c>
      <c r="C743">
        <v>6.1</v>
      </c>
      <c r="D743" t="s">
        <v>1904</v>
      </c>
      <c r="E743">
        <v>7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154</v>
      </c>
      <c r="C745">
        <v>6.9</v>
      </c>
      <c r="D745" t="s">
        <v>1937</v>
      </c>
      <c r="E745">
        <v>14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166</v>
      </c>
      <c r="C747">
        <v>7.9</v>
      </c>
      <c r="D747" t="s">
        <v>1938</v>
      </c>
      <c r="E747">
        <v>15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166</v>
      </c>
      <c r="C749">
        <v>6.2</v>
      </c>
      <c r="D749" t="s">
        <v>1939</v>
      </c>
      <c r="E749">
        <v>13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154</v>
      </c>
      <c r="C751">
        <v>6.2</v>
      </c>
      <c r="D751" t="s">
        <v>1931</v>
      </c>
      <c r="E751">
        <v>7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154</v>
      </c>
      <c r="C755">
        <v>6.2</v>
      </c>
      <c r="D755" t="s">
        <v>1931</v>
      </c>
      <c r="E755">
        <v>7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154</v>
      </c>
      <c r="C759">
        <v>6.4</v>
      </c>
      <c r="D759" t="s">
        <v>1929</v>
      </c>
      <c r="E759">
        <v>7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154</v>
      </c>
      <c r="C761">
        <v>4.0999999999999996</v>
      </c>
      <c r="D761" t="s">
        <v>1940</v>
      </c>
      <c r="E761">
        <v>5</v>
      </c>
    </row>
    <row r="762" spans="1:5">
      <c r="A762" t="s">
        <v>387</v>
      </c>
      <c r="B762" t="s">
        <v>154</v>
      </c>
      <c r="C762">
        <v>6.9</v>
      </c>
      <c r="D762" t="s">
        <v>1902</v>
      </c>
      <c r="E762">
        <v>7</v>
      </c>
    </row>
    <row r="763" spans="1:5">
      <c r="A763" t="s">
        <v>658</v>
      </c>
      <c r="B763" t="s">
        <v>154</v>
      </c>
      <c r="C763">
        <v>6.9</v>
      </c>
      <c r="D763" t="s">
        <v>1902</v>
      </c>
      <c r="E763">
        <v>7</v>
      </c>
    </row>
    <row r="764" spans="1:5">
      <c r="A764" t="s">
        <v>657</v>
      </c>
      <c r="B764" t="s">
        <v>147</v>
      </c>
      <c r="C764">
        <v>5</v>
      </c>
      <c r="D764" t="s">
        <v>1941</v>
      </c>
      <c r="E764">
        <v>5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154</v>
      </c>
      <c r="C769">
        <v>5.9</v>
      </c>
      <c r="D769" t="s">
        <v>1725</v>
      </c>
      <c r="E769">
        <v>6</v>
      </c>
    </row>
    <row r="770" spans="1:5">
      <c r="A770" t="s">
        <v>389</v>
      </c>
      <c r="B770" t="s">
        <v>154</v>
      </c>
      <c r="C770">
        <v>6.8</v>
      </c>
      <c r="D770" t="s">
        <v>1917</v>
      </c>
      <c r="E770">
        <v>7</v>
      </c>
    </row>
    <row r="771" spans="1:5">
      <c r="A771" t="s">
        <v>652</v>
      </c>
      <c r="B771" t="s">
        <v>154</v>
      </c>
      <c r="C771">
        <v>6.8</v>
      </c>
      <c r="D771" t="s">
        <v>1917</v>
      </c>
      <c r="E771">
        <v>7</v>
      </c>
    </row>
    <row r="772" spans="1:5">
      <c r="A772" t="s">
        <v>651</v>
      </c>
      <c r="B772" t="s">
        <v>147</v>
      </c>
      <c r="C772">
        <v>4.4000000000000004</v>
      </c>
      <c r="D772" t="s">
        <v>1942</v>
      </c>
      <c r="E772">
        <v>5</v>
      </c>
    </row>
    <row r="773" spans="1:5">
      <c r="A773" t="s">
        <v>650</v>
      </c>
      <c r="B773" t="s">
        <v>147</v>
      </c>
      <c r="C773">
        <v>4.4000000000000004</v>
      </c>
      <c r="D773" t="s">
        <v>1942</v>
      </c>
      <c r="E773">
        <v>5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154</v>
      </c>
      <c r="C775">
        <v>6.5</v>
      </c>
      <c r="D775" t="s">
        <v>1900</v>
      </c>
      <c r="E775">
        <v>7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154</v>
      </c>
      <c r="C779">
        <v>6.3</v>
      </c>
      <c r="D779" t="s">
        <v>1943</v>
      </c>
      <c r="E779">
        <v>14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1434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1434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1434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1434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1434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1434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1434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1434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1434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1434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1434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1434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1434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1434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1434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1434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1434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1434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1434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1434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155</v>
      </c>
      <c r="C862">
        <v>17.600000000000001</v>
      </c>
      <c r="D862" t="s">
        <v>1944</v>
      </c>
      <c r="E862">
        <v>18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155</v>
      </c>
      <c r="C864">
        <v>10.6</v>
      </c>
      <c r="D864" t="s">
        <v>1945</v>
      </c>
      <c r="E864">
        <v>11</v>
      </c>
    </row>
    <row r="865" spans="1:5">
      <c r="A865" t="s">
        <v>398</v>
      </c>
      <c r="B865" t="s">
        <v>155</v>
      </c>
      <c r="C865">
        <v>10.6</v>
      </c>
      <c r="D865" t="s">
        <v>1945</v>
      </c>
      <c r="E865">
        <v>11</v>
      </c>
    </row>
    <row r="866" spans="1:5">
      <c r="A866" t="s">
        <v>399</v>
      </c>
      <c r="B866" t="s">
        <v>155</v>
      </c>
      <c r="C866">
        <v>7.1</v>
      </c>
      <c r="D866" t="s">
        <v>1911</v>
      </c>
      <c r="E866">
        <v>8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1544</v>
      </c>
      <c r="C868">
        <v>11.4</v>
      </c>
      <c r="D868" t="s">
        <v>1946</v>
      </c>
      <c r="E868">
        <v>12</v>
      </c>
    </row>
    <row r="869" spans="1:5">
      <c r="A869" t="s">
        <v>564</v>
      </c>
      <c r="B869" t="s">
        <v>1544</v>
      </c>
      <c r="C869">
        <v>11.4</v>
      </c>
      <c r="D869" t="s">
        <v>1946</v>
      </c>
      <c r="E869">
        <v>12</v>
      </c>
    </row>
    <row r="870" spans="1:5">
      <c r="A870" t="s">
        <v>563</v>
      </c>
      <c r="B870" t="s">
        <v>155</v>
      </c>
      <c r="C870">
        <v>11.5</v>
      </c>
      <c r="D870" t="s">
        <v>1947</v>
      </c>
      <c r="E870">
        <v>12</v>
      </c>
    </row>
    <row r="871" spans="1:5">
      <c r="A871" t="s">
        <v>562</v>
      </c>
      <c r="B871" t="s">
        <v>155</v>
      </c>
      <c r="C871">
        <v>11.5</v>
      </c>
      <c r="D871" t="s">
        <v>1947</v>
      </c>
      <c r="E871">
        <v>12</v>
      </c>
    </row>
    <row r="872" spans="1:5">
      <c r="A872" t="s">
        <v>561</v>
      </c>
      <c r="B872" t="s">
        <v>155</v>
      </c>
      <c r="C872">
        <v>15</v>
      </c>
      <c r="D872" t="s">
        <v>1948</v>
      </c>
      <c r="E872">
        <v>16</v>
      </c>
    </row>
    <row r="873" spans="1:5">
      <c r="A873" t="s">
        <v>560</v>
      </c>
      <c r="B873" t="s">
        <v>155</v>
      </c>
      <c r="C873">
        <v>15</v>
      </c>
      <c r="D873" t="s">
        <v>1948</v>
      </c>
      <c r="E873">
        <v>16</v>
      </c>
    </row>
    <row r="874" spans="1:5">
      <c r="A874" t="s">
        <v>401</v>
      </c>
      <c r="B874" t="s">
        <v>155</v>
      </c>
      <c r="C874">
        <v>6.5</v>
      </c>
      <c r="D874" t="s">
        <v>1900</v>
      </c>
      <c r="E874">
        <v>7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155</v>
      </c>
      <c r="C876">
        <v>6.6</v>
      </c>
      <c r="D876" t="s">
        <v>1828</v>
      </c>
      <c r="E876">
        <v>7</v>
      </c>
    </row>
    <row r="877" spans="1:5">
      <c r="A877" t="s">
        <v>558</v>
      </c>
      <c r="B877" t="s">
        <v>155</v>
      </c>
      <c r="C877">
        <v>6.6</v>
      </c>
      <c r="D877" t="s">
        <v>1828</v>
      </c>
      <c r="E877">
        <v>7</v>
      </c>
    </row>
    <row r="878" spans="1:5">
      <c r="A878" t="s">
        <v>557</v>
      </c>
      <c r="B878" t="s">
        <v>1727</v>
      </c>
      <c r="C878">
        <v>11.9</v>
      </c>
      <c r="D878" t="s">
        <v>1949</v>
      </c>
      <c r="E878">
        <v>18</v>
      </c>
    </row>
    <row r="879" spans="1:5">
      <c r="A879" t="s">
        <v>556</v>
      </c>
      <c r="B879" t="s">
        <v>1727</v>
      </c>
      <c r="C879">
        <v>11.9</v>
      </c>
      <c r="D879" t="s">
        <v>1949</v>
      </c>
      <c r="E879">
        <v>18</v>
      </c>
    </row>
    <row r="880" spans="1:5">
      <c r="A880" t="s">
        <v>403</v>
      </c>
      <c r="B880" t="s">
        <v>1950</v>
      </c>
      <c r="C880">
        <v>10.3</v>
      </c>
      <c r="D880" t="s">
        <v>1951</v>
      </c>
      <c r="E880">
        <v>18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1950</v>
      </c>
      <c r="C882">
        <v>10.199999999999999</v>
      </c>
      <c r="D882" t="s">
        <v>1952</v>
      </c>
      <c r="E882">
        <v>18</v>
      </c>
    </row>
    <row r="883" spans="1:5">
      <c r="A883" t="s">
        <v>553</v>
      </c>
      <c r="B883" t="s">
        <v>1950</v>
      </c>
      <c r="C883">
        <v>10.199999999999999</v>
      </c>
      <c r="D883" t="s">
        <v>1952</v>
      </c>
      <c r="E883">
        <v>18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155</v>
      </c>
      <c r="C885">
        <v>6.8</v>
      </c>
      <c r="D885" t="s">
        <v>1953</v>
      </c>
      <c r="E885">
        <v>14</v>
      </c>
    </row>
    <row r="886" spans="1:5">
      <c r="A886" t="s">
        <v>404</v>
      </c>
      <c r="B886" t="s">
        <v>1544</v>
      </c>
      <c r="C886">
        <v>22.3</v>
      </c>
      <c r="D886" t="s">
        <v>1954</v>
      </c>
      <c r="E886">
        <v>35.5</v>
      </c>
    </row>
    <row r="887" spans="1:5">
      <c r="A887" t="s">
        <v>405</v>
      </c>
      <c r="B887" t="s">
        <v>1544</v>
      </c>
      <c r="C887">
        <v>22.3</v>
      </c>
      <c r="D887" t="s">
        <v>1954</v>
      </c>
      <c r="E887">
        <v>35.5</v>
      </c>
    </row>
    <row r="888" spans="1:5">
      <c r="A888" t="s">
        <v>406</v>
      </c>
      <c r="B888" t="s">
        <v>155</v>
      </c>
      <c r="C888">
        <v>7.1</v>
      </c>
      <c r="D888" t="s">
        <v>1911</v>
      </c>
      <c r="E888">
        <v>8</v>
      </c>
    </row>
    <row r="889" spans="1:5">
      <c r="A889" t="s">
        <v>407</v>
      </c>
      <c r="B889" t="s">
        <v>155</v>
      </c>
      <c r="C889">
        <v>7.1</v>
      </c>
      <c r="D889" t="s">
        <v>1911</v>
      </c>
      <c r="E889">
        <v>8</v>
      </c>
    </row>
    <row r="890" spans="1:5">
      <c r="A890" t="s">
        <v>408</v>
      </c>
      <c r="B890" t="s">
        <v>155</v>
      </c>
      <c r="C890">
        <v>7.2</v>
      </c>
      <c r="D890" t="s">
        <v>1914</v>
      </c>
      <c r="E890">
        <v>8</v>
      </c>
    </row>
    <row r="891" spans="1:5">
      <c r="A891" t="s">
        <v>409</v>
      </c>
      <c r="B891" t="s">
        <v>155</v>
      </c>
      <c r="C891">
        <v>7.2</v>
      </c>
      <c r="D891" t="s">
        <v>1914</v>
      </c>
      <c r="E891">
        <v>8</v>
      </c>
    </row>
    <row r="892" spans="1:5">
      <c r="A892" t="s">
        <v>550</v>
      </c>
      <c r="B892" t="s">
        <v>1544</v>
      </c>
      <c r="C892">
        <v>10.1</v>
      </c>
      <c r="D892" t="s">
        <v>1751</v>
      </c>
      <c r="E892">
        <v>11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155</v>
      </c>
      <c r="C894">
        <v>7.1</v>
      </c>
      <c r="D894" t="s">
        <v>1911</v>
      </c>
      <c r="E894">
        <v>8</v>
      </c>
    </row>
    <row r="895" spans="1:5">
      <c r="A895" t="s">
        <v>547</v>
      </c>
      <c r="B895" t="s">
        <v>155</v>
      </c>
      <c r="C895">
        <v>7.1</v>
      </c>
      <c r="D895" t="s">
        <v>1911</v>
      </c>
      <c r="E895">
        <v>8</v>
      </c>
    </row>
    <row r="896" spans="1:5">
      <c r="A896" t="s">
        <v>410</v>
      </c>
      <c r="B896" t="s">
        <v>155</v>
      </c>
      <c r="C896">
        <v>4.8</v>
      </c>
      <c r="D896" t="s">
        <v>1293</v>
      </c>
      <c r="E896">
        <v>5</v>
      </c>
    </row>
    <row r="897" spans="1:5">
      <c r="A897" t="s">
        <v>546</v>
      </c>
      <c r="B897" t="s">
        <v>155</v>
      </c>
      <c r="C897">
        <v>4.8</v>
      </c>
      <c r="D897" t="s">
        <v>1293</v>
      </c>
      <c r="E897">
        <v>5</v>
      </c>
    </row>
    <row r="898" spans="1:5">
      <c r="A898" t="s">
        <v>545</v>
      </c>
      <c r="B898" t="s">
        <v>155</v>
      </c>
      <c r="C898">
        <v>11.3</v>
      </c>
      <c r="D898" t="s">
        <v>1955</v>
      </c>
      <c r="E898">
        <v>12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1544</v>
      </c>
      <c r="C900">
        <v>11.2</v>
      </c>
      <c r="D900" t="s">
        <v>1956</v>
      </c>
      <c r="E900">
        <v>12</v>
      </c>
    </row>
    <row r="901" spans="1:5">
      <c r="A901" t="s">
        <v>412</v>
      </c>
      <c r="B901" t="s">
        <v>1544</v>
      </c>
      <c r="C901">
        <v>11.2</v>
      </c>
      <c r="D901" t="s">
        <v>1956</v>
      </c>
      <c r="E901">
        <v>12</v>
      </c>
    </row>
    <row r="902" spans="1:5">
      <c r="A902" t="s">
        <v>543</v>
      </c>
      <c r="B902" t="s">
        <v>1544</v>
      </c>
      <c r="C902">
        <v>11.4</v>
      </c>
      <c r="D902" t="s">
        <v>1946</v>
      </c>
      <c r="E902">
        <v>12</v>
      </c>
    </row>
    <row r="903" spans="1:5">
      <c r="A903" t="s">
        <v>542</v>
      </c>
      <c r="B903" t="s">
        <v>1544</v>
      </c>
      <c r="C903">
        <v>11.4</v>
      </c>
      <c r="D903" t="s">
        <v>1946</v>
      </c>
      <c r="E903">
        <v>12</v>
      </c>
    </row>
    <row r="904" spans="1:5">
      <c r="A904" t="s">
        <v>541</v>
      </c>
      <c r="B904" t="s">
        <v>1727</v>
      </c>
      <c r="C904">
        <v>7.1</v>
      </c>
      <c r="D904" t="s">
        <v>1957</v>
      </c>
      <c r="E904">
        <v>14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1950</v>
      </c>
      <c r="C906">
        <v>9.9</v>
      </c>
      <c r="D906" t="s">
        <v>1958</v>
      </c>
      <c r="E906">
        <v>17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1950</v>
      </c>
      <c r="C910">
        <v>10.3</v>
      </c>
      <c r="D910" t="s">
        <v>1951</v>
      </c>
      <c r="E910">
        <v>18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1544</v>
      </c>
      <c r="C912">
        <v>22.3</v>
      </c>
      <c r="D912" t="s">
        <v>1959</v>
      </c>
      <c r="E912">
        <v>35.5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155</v>
      </c>
      <c r="C914">
        <v>9.4</v>
      </c>
      <c r="D914" t="s">
        <v>1932</v>
      </c>
      <c r="E914">
        <v>10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155</v>
      </c>
      <c r="C916">
        <v>7.1</v>
      </c>
      <c r="D916" t="s">
        <v>1911</v>
      </c>
      <c r="E916">
        <v>8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155</v>
      </c>
      <c r="C918">
        <v>7.4</v>
      </c>
      <c r="D918" t="s">
        <v>1832</v>
      </c>
      <c r="E918">
        <v>8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1544</v>
      </c>
      <c r="C920">
        <v>10.199999999999999</v>
      </c>
      <c r="D920" t="s">
        <v>1960</v>
      </c>
      <c r="E920">
        <v>11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1544</v>
      </c>
      <c r="C922">
        <v>6.8</v>
      </c>
      <c r="D922" t="s">
        <v>1917</v>
      </c>
      <c r="E922">
        <v>7</v>
      </c>
    </row>
    <row r="923" spans="1:5">
      <c r="A923" t="s">
        <v>525</v>
      </c>
      <c r="B923" t="s">
        <v>1544</v>
      </c>
      <c r="C923">
        <v>6.8</v>
      </c>
      <c r="D923" t="s">
        <v>1917</v>
      </c>
      <c r="E923">
        <v>7</v>
      </c>
    </row>
    <row r="924" spans="1:5">
      <c r="A924" t="s">
        <v>416</v>
      </c>
      <c r="B924" t="s">
        <v>155</v>
      </c>
      <c r="C924">
        <v>5.6</v>
      </c>
      <c r="D924" t="s">
        <v>1910</v>
      </c>
      <c r="E924">
        <v>6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155</v>
      </c>
      <c r="C926">
        <v>17.5</v>
      </c>
      <c r="D926" t="s">
        <v>1961</v>
      </c>
      <c r="E926">
        <v>18</v>
      </c>
    </row>
    <row r="927" spans="1:5">
      <c r="A927" t="s">
        <v>418</v>
      </c>
      <c r="B927" t="s">
        <v>155</v>
      </c>
      <c r="C927">
        <v>17.5</v>
      </c>
      <c r="D927" t="s">
        <v>1961</v>
      </c>
      <c r="E927">
        <v>18</v>
      </c>
    </row>
    <row r="928" spans="1:5">
      <c r="A928" t="s">
        <v>419</v>
      </c>
      <c r="B928" t="s">
        <v>155</v>
      </c>
      <c r="C928">
        <v>12</v>
      </c>
      <c r="D928" t="s">
        <v>1962</v>
      </c>
      <c r="E928">
        <v>12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1727</v>
      </c>
      <c r="C930">
        <v>7.3</v>
      </c>
      <c r="D930" t="s">
        <v>1963</v>
      </c>
      <c r="E930">
        <v>14</v>
      </c>
    </row>
    <row r="931" spans="1:5">
      <c r="A931" t="s">
        <v>421</v>
      </c>
      <c r="B931" t="s">
        <v>1727</v>
      </c>
      <c r="C931">
        <v>7.3</v>
      </c>
      <c r="D931" t="s">
        <v>1963</v>
      </c>
      <c r="E931">
        <v>14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155</v>
      </c>
      <c r="C933">
        <v>11.5</v>
      </c>
      <c r="D933" t="s">
        <v>1964</v>
      </c>
      <c r="E933">
        <v>19</v>
      </c>
    </row>
    <row r="934" spans="1:5">
      <c r="A934" t="s">
        <v>422</v>
      </c>
      <c r="B934" t="s">
        <v>1950</v>
      </c>
      <c r="C934">
        <v>8.8000000000000007</v>
      </c>
      <c r="D934" t="s">
        <v>1965</v>
      </c>
      <c r="E934">
        <v>16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1727</v>
      </c>
      <c r="C938">
        <v>22.3</v>
      </c>
      <c r="D938" t="s">
        <v>1966</v>
      </c>
      <c r="E938">
        <v>35.5</v>
      </c>
    </row>
    <row r="939" spans="1:5">
      <c r="A939" t="s">
        <v>424</v>
      </c>
      <c r="B939" t="s">
        <v>1727</v>
      </c>
      <c r="C939">
        <v>22.3</v>
      </c>
      <c r="D939" t="s">
        <v>1966</v>
      </c>
      <c r="E939">
        <v>35.5</v>
      </c>
    </row>
    <row r="940" spans="1:5">
      <c r="A940" t="s">
        <v>517</v>
      </c>
      <c r="B940" t="s">
        <v>155</v>
      </c>
      <c r="C940">
        <v>14.7</v>
      </c>
      <c r="D940" t="s">
        <v>1967</v>
      </c>
      <c r="E940">
        <v>15</v>
      </c>
    </row>
    <row r="941" spans="1:5">
      <c r="A941" t="s">
        <v>516</v>
      </c>
      <c r="B941" t="s">
        <v>155</v>
      </c>
      <c r="C941">
        <v>14.7</v>
      </c>
      <c r="D941" t="s">
        <v>1967</v>
      </c>
      <c r="E941">
        <v>15</v>
      </c>
    </row>
    <row r="942" spans="1:5">
      <c r="A942" t="s">
        <v>425</v>
      </c>
      <c r="B942" t="s">
        <v>155</v>
      </c>
      <c r="C942">
        <v>8.6999999999999993</v>
      </c>
      <c r="D942" t="s">
        <v>1968</v>
      </c>
      <c r="E942">
        <v>9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155</v>
      </c>
      <c r="C944">
        <v>6.5</v>
      </c>
      <c r="D944" t="s">
        <v>1900</v>
      </c>
      <c r="E944">
        <v>7</v>
      </c>
    </row>
    <row r="945" spans="1:5">
      <c r="A945" t="s">
        <v>515</v>
      </c>
      <c r="B945" t="s">
        <v>155</v>
      </c>
      <c r="C945">
        <v>6.5</v>
      </c>
      <c r="D945" t="s">
        <v>1900</v>
      </c>
      <c r="E945">
        <v>7</v>
      </c>
    </row>
    <row r="946" spans="1:5">
      <c r="A946" t="s">
        <v>514</v>
      </c>
      <c r="B946" t="s">
        <v>155</v>
      </c>
      <c r="C946">
        <v>6.6</v>
      </c>
      <c r="D946" t="s">
        <v>1828</v>
      </c>
      <c r="E946">
        <v>7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155</v>
      </c>
      <c r="C948">
        <v>4.8</v>
      </c>
      <c r="D948" t="s">
        <v>1293</v>
      </c>
      <c r="E948">
        <v>5</v>
      </c>
    </row>
    <row r="949" spans="1:5">
      <c r="A949" t="s">
        <v>512</v>
      </c>
      <c r="B949" t="s">
        <v>155</v>
      </c>
      <c r="C949">
        <v>4.8</v>
      </c>
      <c r="D949" t="s">
        <v>1293</v>
      </c>
      <c r="E949">
        <v>5</v>
      </c>
    </row>
    <row r="950" spans="1:5">
      <c r="A950" t="s">
        <v>429</v>
      </c>
      <c r="B950" t="s">
        <v>155</v>
      </c>
      <c r="C950">
        <v>6.8</v>
      </c>
      <c r="D950" t="s">
        <v>1917</v>
      </c>
      <c r="E950">
        <v>7</v>
      </c>
    </row>
    <row r="951" spans="1:5">
      <c r="A951" t="s">
        <v>511</v>
      </c>
      <c r="B951" t="s">
        <v>155</v>
      </c>
      <c r="C951">
        <v>6.8</v>
      </c>
      <c r="D951" t="s">
        <v>1917</v>
      </c>
      <c r="E951">
        <v>7</v>
      </c>
    </row>
    <row r="952" spans="1:5">
      <c r="A952" t="s">
        <v>430</v>
      </c>
      <c r="B952" t="s">
        <v>155</v>
      </c>
      <c r="C952">
        <v>7.1</v>
      </c>
      <c r="D952" t="s">
        <v>1911</v>
      </c>
      <c r="E952">
        <v>8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155</v>
      </c>
      <c r="C954">
        <v>7.1</v>
      </c>
      <c r="D954" t="s">
        <v>1911</v>
      </c>
      <c r="E954">
        <v>8</v>
      </c>
    </row>
    <row r="955" spans="1:5">
      <c r="A955" t="s">
        <v>508</v>
      </c>
      <c r="B955" t="s">
        <v>155</v>
      </c>
      <c r="C955">
        <v>7.1</v>
      </c>
      <c r="D955" t="s">
        <v>1911</v>
      </c>
      <c r="E955">
        <v>8</v>
      </c>
    </row>
    <row r="956" spans="1:5">
      <c r="A956" t="s">
        <v>431</v>
      </c>
      <c r="B956" t="s">
        <v>1727</v>
      </c>
      <c r="C956">
        <v>7.1</v>
      </c>
      <c r="D956" t="s">
        <v>1957</v>
      </c>
      <c r="E956">
        <v>14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155</v>
      </c>
      <c r="C961">
        <v>10.8</v>
      </c>
      <c r="D961" t="s">
        <v>1969</v>
      </c>
      <c r="E961">
        <v>18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155</v>
      </c>
      <c r="C963">
        <v>6.5</v>
      </c>
      <c r="D963" t="s">
        <v>1970</v>
      </c>
      <c r="E963">
        <v>14</v>
      </c>
    </row>
    <row r="964" spans="1:5">
      <c r="A964" t="s">
        <v>432</v>
      </c>
      <c r="B964" t="s">
        <v>1544</v>
      </c>
      <c r="C964">
        <v>22.3</v>
      </c>
      <c r="D964" t="s">
        <v>1971</v>
      </c>
      <c r="E964">
        <v>36.5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155</v>
      </c>
      <c r="C966">
        <v>7.1</v>
      </c>
      <c r="D966" t="s">
        <v>1911</v>
      </c>
      <c r="E966">
        <v>8</v>
      </c>
    </row>
    <row r="967" spans="1:5">
      <c r="A967" t="s">
        <v>499</v>
      </c>
      <c r="B967" t="s">
        <v>155</v>
      </c>
      <c r="C967">
        <v>7.1</v>
      </c>
      <c r="D967" t="s">
        <v>1911</v>
      </c>
      <c r="E967">
        <v>8</v>
      </c>
    </row>
    <row r="968" spans="1:5">
      <c r="A968" t="s">
        <v>498</v>
      </c>
      <c r="B968" t="s">
        <v>1544</v>
      </c>
      <c r="C968">
        <v>11.4</v>
      </c>
      <c r="D968" t="s">
        <v>1946</v>
      </c>
      <c r="E968">
        <v>12</v>
      </c>
    </row>
    <row r="969" spans="1:5">
      <c r="A969" t="s">
        <v>497</v>
      </c>
      <c r="B969" t="s">
        <v>1544</v>
      </c>
      <c r="C969">
        <v>11.4</v>
      </c>
      <c r="D969" t="s">
        <v>1946</v>
      </c>
      <c r="E969">
        <v>12</v>
      </c>
    </row>
    <row r="970" spans="1:5">
      <c r="A970" t="s">
        <v>434</v>
      </c>
      <c r="B970" t="s">
        <v>155</v>
      </c>
      <c r="C970">
        <v>7.2</v>
      </c>
      <c r="D970" t="s">
        <v>1914</v>
      </c>
      <c r="E970">
        <v>8</v>
      </c>
    </row>
    <row r="971" spans="1:5">
      <c r="A971" t="s">
        <v>435</v>
      </c>
      <c r="B971" t="s">
        <v>155</v>
      </c>
      <c r="C971">
        <v>7.2</v>
      </c>
      <c r="D971" t="s">
        <v>1914</v>
      </c>
      <c r="E971">
        <v>8</v>
      </c>
    </row>
    <row r="972" spans="1:5">
      <c r="A972" t="s">
        <v>436</v>
      </c>
      <c r="B972" t="s">
        <v>155</v>
      </c>
      <c r="C972">
        <v>7.3</v>
      </c>
      <c r="D972" t="s">
        <v>1972</v>
      </c>
      <c r="E972">
        <v>8</v>
      </c>
    </row>
    <row r="973" spans="1:5">
      <c r="A973" t="s">
        <v>496</v>
      </c>
      <c r="B973" t="s">
        <v>155</v>
      </c>
      <c r="C973">
        <v>7.3</v>
      </c>
      <c r="D973" t="s">
        <v>1972</v>
      </c>
      <c r="E973">
        <v>8</v>
      </c>
    </row>
    <row r="974" spans="1:5">
      <c r="A974" t="s">
        <v>437</v>
      </c>
      <c r="B974" t="s">
        <v>155</v>
      </c>
      <c r="C974">
        <v>7.4</v>
      </c>
      <c r="D974" t="s">
        <v>1832</v>
      </c>
      <c r="E974">
        <v>8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155</v>
      </c>
      <c r="C976">
        <v>12.7</v>
      </c>
      <c r="D976" t="s">
        <v>1973</v>
      </c>
      <c r="E976">
        <v>13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1544</v>
      </c>
      <c r="C978">
        <v>11.5</v>
      </c>
      <c r="D978" t="s">
        <v>1947</v>
      </c>
      <c r="E978">
        <v>12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155</v>
      </c>
      <c r="C980">
        <v>7.6</v>
      </c>
      <c r="D980" t="s">
        <v>1974</v>
      </c>
      <c r="E980">
        <v>8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1544</v>
      </c>
      <c r="C983">
        <v>10.199999999999999</v>
      </c>
      <c r="D983" t="s">
        <v>1975</v>
      </c>
      <c r="E983">
        <v>17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1950</v>
      </c>
      <c r="C986">
        <v>10.1</v>
      </c>
      <c r="D986" t="s">
        <v>1976</v>
      </c>
      <c r="E986">
        <v>18</v>
      </c>
    </row>
    <row r="987" spans="1:5">
      <c r="A987" t="s">
        <v>487</v>
      </c>
      <c r="B987" t="s">
        <v>1950</v>
      </c>
      <c r="C987">
        <v>10.1</v>
      </c>
      <c r="D987" t="s">
        <v>1976</v>
      </c>
      <c r="E987">
        <v>18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1544</v>
      </c>
      <c r="C990">
        <v>22.3</v>
      </c>
      <c r="D990" t="s">
        <v>1977</v>
      </c>
      <c r="E990">
        <v>36.5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155</v>
      </c>
      <c r="C992">
        <v>6.6</v>
      </c>
      <c r="D992" t="s">
        <v>1828</v>
      </c>
      <c r="E992">
        <v>7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155</v>
      </c>
      <c r="C994">
        <v>5.6</v>
      </c>
      <c r="D994" t="s">
        <v>1910</v>
      </c>
      <c r="E994">
        <v>6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154</v>
      </c>
      <c r="C996">
        <v>23.8</v>
      </c>
      <c r="D996" t="s">
        <v>1978</v>
      </c>
      <c r="E996">
        <v>26</v>
      </c>
    </row>
    <row r="997" spans="1:5">
      <c r="A997" t="s">
        <v>479</v>
      </c>
      <c r="B997" t="s">
        <v>154</v>
      </c>
      <c r="C997">
        <v>23.8</v>
      </c>
      <c r="D997" t="s">
        <v>1978</v>
      </c>
      <c r="E997">
        <v>26</v>
      </c>
    </row>
    <row r="998" spans="1:5">
      <c r="A998" t="s">
        <v>478</v>
      </c>
      <c r="B998" t="s">
        <v>155</v>
      </c>
      <c r="C998">
        <v>6.8</v>
      </c>
      <c r="D998" t="s">
        <v>1917</v>
      </c>
      <c r="E998">
        <v>7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155</v>
      </c>
      <c r="C1000">
        <v>12.1</v>
      </c>
      <c r="D1000" t="s">
        <v>1979</v>
      </c>
      <c r="E1000">
        <v>13</v>
      </c>
    </row>
    <row r="1001" spans="1:5">
      <c r="A1001" t="s">
        <v>475</v>
      </c>
      <c r="B1001" t="s">
        <v>155</v>
      </c>
      <c r="C1001">
        <v>12.1</v>
      </c>
      <c r="D1001" t="s">
        <v>1979</v>
      </c>
      <c r="E1001">
        <v>13</v>
      </c>
    </row>
    <row r="1002" spans="1:5">
      <c r="A1002" t="s">
        <v>474</v>
      </c>
      <c r="B1002" t="s">
        <v>154</v>
      </c>
      <c r="C1002">
        <v>20.8</v>
      </c>
      <c r="D1002" t="s">
        <v>1890</v>
      </c>
      <c r="E1002">
        <v>21.5</v>
      </c>
    </row>
    <row r="1003" spans="1:5">
      <c r="A1003" t="s">
        <v>473</v>
      </c>
      <c r="B1003" t="s">
        <v>154</v>
      </c>
      <c r="C1003">
        <v>20.8</v>
      </c>
      <c r="D1003" t="s">
        <v>1890</v>
      </c>
      <c r="E1003">
        <v>21.5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155</v>
      </c>
      <c r="C1005">
        <v>1.3</v>
      </c>
      <c r="D1005" t="s">
        <v>1827</v>
      </c>
      <c r="E1005">
        <v>2</v>
      </c>
    </row>
    <row r="1006" spans="1:5">
      <c r="A1006" t="s">
        <v>471</v>
      </c>
      <c r="B1006" t="s">
        <v>154</v>
      </c>
      <c r="C1006">
        <v>17.3</v>
      </c>
      <c r="D1006" t="s">
        <v>1980</v>
      </c>
      <c r="E1006">
        <v>18</v>
      </c>
    </row>
    <row r="1007" spans="1:5">
      <c r="A1007" t="s">
        <v>470</v>
      </c>
      <c r="B1007" t="s">
        <v>154</v>
      </c>
      <c r="C1007">
        <v>17.3</v>
      </c>
      <c r="D1007" t="s">
        <v>1980</v>
      </c>
      <c r="E1007">
        <v>18</v>
      </c>
    </row>
    <row r="1008" spans="1:5">
      <c r="A1008" t="s">
        <v>469</v>
      </c>
      <c r="B1008" t="s">
        <v>155</v>
      </c>
      <c r="C1008">
        <v>11.7</v>
      </c>
      <c r="D1008" t="s">
        <v>1981</v>
      </c>
      <c r="E1008">
        <v>12</v>
      </c>
    </row>
    <row r="1009" spans="1:5">
      <c r="A1009" t="s">
        <v>468</v>
      </c>
      <c r="B1009" t="s">
        <v>155</v>
      </c>
      <c r="C1009">
        <v>11.7</v>
      </c>
      <c r="D1009" t="s">
        <v>1981</v>
      </c>
      <c r="E1009">
        <v>12</v>
      </c>
    </row>
    <row r="1010" spans="1:5">
      <c r="A1010" t="s">
        <v>445</v>
      </c>
      <c r="B1010" t="s">
        <v>155</v>
      </c>
      <c r="C1010">
        <v>13.3</v>
      </c>
      <c r="D1010" t="s">
        <v>1982</v>
      </c>
      <c r="E1010">
        <v>14</v>
      </c>
    </row>
    <row r="1011" spans="1:5">
      <c r="A1011" t="s">
        <v>467</v>
      </c>
      <c r="B1011" t="s">
        <v>155</v>
      </c>
      <c r="C1011">
        <v>13.3</v>
      </c>
      <c r="D1011" t="s">
        <v>1982</v>
      </c>
      <c r="E1011">
        <v>14</v>
      </c>
    </row>
    <row r="1012" spans="1:5">
      <c r="A1012" t="s">
        <v>446</v>
      </c>
      <c r="B1012" t="s">
        <v>155</v>
      </c>
      <c r="C1012">
        <v>13</v>
      </c>
      <c r="D1012" t="s">
        <v>1983</v>
      </c>
      <c r="E1012">
        <v>14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154</v>
      </c>
      <c r="C1014">
        <v>1.1000000000000001</v>
      </c>
      <c r="D1014" t="s">
        <v>1292</v>
      </c>
      <c r="E1014">
        <v>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155</v>
      </c>
      <c r="C1018">
        <v>8.1999999999999993</v>
      </c>
      <c r="D1018" t="s">
        <v>1899</v>
      </c>
      <c r="E1018">
        <v>9</v>
      </c>
    </row>
    <row r="1019" spans="1:5">
      <c r="A1019" t="s">
        <v>450</v>
      </c>
      <c r="B1019" t="s">
        <v>155</v>
      </c>
      <c r="C1019">
        <v>8.1999999999999993</v>
      </c>
      <c r="D1019" t="s">
        <v>1899</v>
      </c>
      <c r="E1019">
        <v>9</v>
      </c>
    </row>
    <row r="1020" spans="1:5">
      <c r="A1020" t="s">
        <v>451</v>
      </c>
      <c r="B1020" t="s">
        <v>155</v>
      </c>
      <c r="C1020">
        <v>6.7</v>
      </c>
      <c r="D1020" t="s">
        <v>1836</v>
      </c>
      <c r="E1020">
        <v>7</v>
      </c>
    </row>
    <row r="1021" spans="1:5">
      <c r="A1021" t="s">
        <v>452</v>
      </c>
      <c r="B1021" t="s">
        <v>155</v>
      </c>
      <c r="C1021">
        <v>6.7</v>
      </c>
      <c r="D1021" t="s">
        <v>1836</v>
      </c>
      <c r="E1021">
        <v>7</v>
      </c>
    </row>
    <row r="1022" spans="1:5">
      <c r="A1022" t="s">
        <v>463</v>
      </c>
      <c r="B1022" t="s">
        <v>155</v>
      </c>
      <c r="C1022">
        <v>5</v>
      </c>
      <c r="D1022" t="s">
        <v>1941</v>
      </c>
      <c r="E1022">
        <v>6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154</v>
      </c>
      <c r="C1024">
        <v>6.6</v>
      </c>
      <c r="D1024" t="s">
        <v>1828</v>
      </c>
      <c r="E1024">
        <v>7</v>
      </c>
    </row>
    <row r="1025" spans="1:5">
      <c r="A1025" t="s">
        <v>461</v>
      </c>
      <c r="B1025" t="s">
        <v>154</v>
      </c>
      <c r="C1025">
        <v>6.6</v>
      </c>
      <c r="D1025" t="s">
        <v>1828</v>
      </c>
      <c r="E1025">
        <v>7</v>
      </c>
    </row>
    <row r="1026" spans="1:5">
      <c r="A1026" t="s">
        <v>460</v>
      </c>
      <c r="B1026" t="s">
        <v>155</v>
      </c>
      <c r="C1026">
        <v>6.1</v>
      </c>
      <c r="D1026" t="s">
        <v>1904</v>
      </c>
      <c r="E1026">
        <v>7</v>
      </c>
    </row>
    <row r="1027" spans="1:5">
      <c r="A1027" t="s">
        <v>459</v>
      </c>
      <c r="B1027" t="s">
        <v>155</v>
      </c>
      <c r="C1027">
        <v>6.1</v>
      </c>
      <c r="D1027" t="s">
        <v>1904</v>
      </c>
      <c r="E1027">
        <v>7</v>
      </c>
    </row>
    <row r="1028" spans="1:5">
      <c r="A1028" t="s">
        <v>458</v>
      </c>
      <c r="B1028" t="s">
        <v>155</v>
      </c>
      <c r="C1028">
        <v>6.4</v>
      </c>
      <c r="D1028" t="s">
        <v>1929</v>
      </c>
      <c r="E1028">
        <v>7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155</v>
      </c>
      <c r="C1030">
        <v>6.8</v>
      </c>
      <c r="D1030" t="s">
        <v>1917</v>
      </c>
      <c r="E1030">
        <v>7</v>
      </c>
    </row>
    <row r="1031" spans="1:5">
      <c r="A1031" t="s">
        <v>455</v>
      </c>
      <c r="B1031" t="s">
        <v>155</v>
      </c>
      <c r="C1031">
        <v>6.8</v>
      </c>
      <c r="D1031" t="s">
        <v>1917</v>
      </c>
      <c r="E1031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1544</v>
      </c>
      <c r="C2">
        <v>26.4</v>
      </c>
      <c r="D2" t="s">
        <v>1984</v>
      </c>
      <c r="E2">
        <v>35.5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1544</v>
      </c>
      <c r="C4">
        <v>31.9</v>
      </c>
      <c r="D4" t="s">
        <v>1985</v>
      </c>
      <c r="E4">
        <v>43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1544</v>
      </c>
      <c r="C6">
        <v>25.5</v>
      </c>
      <c r="D6" t="s">
        <v>1986</v>
      </c>
      <c r="E6">
        <v>34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1727</v>
      </c>
      <c r="C8">
        <v>33.6</v>
      </c>
      <c r="D8" t="s">
        <v>1987</v>
      </c>
      <c r="E8">
        <v>46</v>
      </c>
    </row>
    <row r="9" spans="1:5">
      <c r="A9" t="s">
        <v>1286</v>
      </c>
      <c r="B9" t="s">
        <v>1727</v>
      </c>
      <c r="C9">
        <v>33.6</v>
      </c>
      <c r="D9" t="s">
        <v>1987</v>
      </c>
      <c r="E9">
        <v>46</v>
      </c>
    </row>
    <row r="10" spans="1:5">
      <c r="A10" t="s">
        <v>1285</v>
      </c>
      <c r="B10" t="s">
        <v>1544</v>
      </c>
      <c r="C10">
        <v>28.6</v>
      </c>
      <c r="D10" t="s">
        <v>1988</v>
      </c>
      <c r="E10">
        <v>51.5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1544</v>
      </c>
      <c r="C15">
        <v>33.799999999999997</v>
      </c>
      <c r="D15" t="s">
        <v>1989</v>
      </c>
      <c r="E15">
        <v>79</v>
      </c>
    </row>
    <row r="16" spans="1:5">
      <c r="A16" t="s">
        <v>1279</v>
      </c>
      <c r="B16" t="s">
        <v>1727</v>
      </c>
      <c r="C16">
        <v>33.799999999999997</v>
      </c>
      <c r="D16" t="s">
        <v>1990</v>
      </c>
      <c r="E16">
        <v>76</v>
      </c>
    </row>
    <row r="17" spans="1:5">
      <c r="A17" t="s">
        <v>1278</v>
      </c>
      <c r="B17" t="s">
        <v>1727</v>
      </c>
      <c r="C17">
        <v>33.799999999999997</v>
      </c>
      <c r="D17" t="s">
        <v>1990</v>
      </c>
      <c r="E17">
        <v>76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1544</v>
      </c>
      <c r="C21">
        <v>33.799999999999997</v>
      </c>
      <c r="D21" t="s">
        <v>1991</v>
      </c>
      <c r="E21">
        <v>73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1544</v>
      </c>
      <c r="C26">
        <v>29.4</v>
      </c>
      <c r="D26" t="s">
        <v>1992</v>
      </c>
      <c r="E26">
        <v>40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1544</v>
      </c>
      <c r="C28">
        <v>33.200000000000003</v>
      </c>
      <c r="D28" t="s">
        <v>1993</v>
      </c>
      <c r="E28">
        <v>46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1544</v>
      </c>
      <c r="C30">
        <v>33</v>
      </c>
      <c r="D30" t="s">
        <v>1994</v>
      </c>
      <c r="E30">
        <v>44.5</v>
      </c>
    </row>
    <row r="31" spans="1:5">
      <c r="A31" t="s">
        <v>1266</v>
      </c>
      <c r="B31" t="s">
        <v>1544</v>
      </c>
      <c r="C31">
        <v>33</v>
      </c>
      <c r="D31" t="s">
        <v>1994</v>
      </c>
      <c r="E31">
        <v>44.5</v>
      </c>
    </row>
    <row r="32" spans="1:5">
      <c r="A32" t="s">
        <v>264</v>
      </c>
      <c r="B32" t="s">
        <v>1544</v>
      </c>
      <c r="C32">
        <v>33.799999999999997</v>
      </c>
      <c r="D32" t="s">
        <v>1995</v>
      </c>
      <c r="E32">
        <v>46</v>
      </c>
    </row>
    <row r="33" spans="1:5">
      <c r="A33" t="s">
        <v>1265</v>
      </c>
      <c r="B33" t="s">
        <v>1544</v>
      </c>
      <c r="C33">
        <v>33.799999999999997</v>
      </c>
      <c r="D33" t="s">
        <v>1995</v>
      </c>
      <c r="E33">
        <v>46</v>
      </c>
    </row>
    <row r="34" spans="1:5">
      <c r="A34" t="s">
        <v>265</v>
      </c>
      <c r="B34" t="s">
        <v>1544</v>
      </c>
      <c r="C34">
        <v>32.299999999999997</v>
      </c>
      <c r="D34" t="s">
        <v>1996</v>
      </c>
      <c r="E34">
        <v>57.5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1544</v>
      </c>
      <c r="C41">
        <v>33.9</v>
      </c>
      <c r="D41" t="s">
        <v>1997</v>
      </c>
      <c r="E41">
        <v>82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1544</v>
      </c>
      <c r="C43">
        <v>33.799999999999997</v>
      </c>
      <c r="D43" t="s">
        <v>1998</v>
      </c>
      <c r="E43">
        <v>74.5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1544</v>
      </c>
      <c r="C45">
        <v>33.799999999999997</v>
      </c>
      <c r="D45" t="s">
        <v>1999</v>
      </c>
      <c r="E45">
        <v>82</v>
      </c>
    </row>
    <row r="46" spans="1:5">
      <c r="A46" t="s">
        <v>267</v>
      </c>
      <c r="B46" t="s">
        <v>1727</v>
      </c>
      <c r="C46">
        <v>33.799999999999997</v>
      </c>
      <c r="D46" t="s">
        <v>2000</v>
      </c>
      <c r="E46">
        <v>79</v>
      </c>
    </row>
    <row r="47" spans="1:5">
      <c r="A47" t="s">
        <v>268</v>
      </c>
      <c r="B47" t="s">
        <v>1727</v>
      </c>
      <c r="C47">
        <v>33.799999999999997</v>
      </c>
      <c r="D47" t="s">
        <v>2000</v>
      </c>
      <c r="E47">
        <v>79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1544</v>
      </c>
      <c r="C50">
        <v>26.5</v>
      </c>
      <c r="D50" t="s">
        <v>2001</v>
      </c>
      <c r="E50">
        <v>35.5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1544</v>
      </c>
      <c r="C52">
        <v>27.5</v>
      </c>
      <c r="D52" t="s">
        <v>2002</v>
      </c>
      <c r="E52">
        <v>37</v>
      </c>
    </row>
    <row r="53" spans="1:5">
      <c r="A53" t="s">
        <v>1252</v>
      </c>
      <c r="B53" t="s">
        <v>1544</v>
      </c>
      <c r="C53">
        <v>27.5</v>
      </c>
      <c r="D53" t="s">
        <v>2002</v>
      </c>
      <c r="E53">
        <v>37</v>
      </c>
    </row>
    <row r="54" spans="1:5">
      <c r="A54" t="s">
        <v>272</v>
      </c>
      <c r="B54" t="s">
        <v>1544</v>
      </c>
      <c r="C54">
        <v>33.299999999999997</v>
      </c>
      <c r="D54" t="s">
        <v>2003</v>
      </c>
      <c r="E54">
        <v>46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1544</v>
      </c>
      <c r="C56">
        <v>27.7</v>
      </c>
      <c r="D56" t="s">
        <v>2004</v>
      </c>
      <c r="E56">
        <v>37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1727</v>
      </c>
      <c r="C58">
        <v>30</v>
      </c>
      <c r="D58" t="s">
        <v>2005</v>
      </c>
      <c r="E58">
        <v>53</v>
      </c>
    </row>
    <row r="59" spans="1:5">
      <c r="A59" t="s">
        <v>1248</v>
      </c>
      <c r="B59" t="s">
        <v>1727</v>
      </c>
      <c r="C59">
        <v>30</v>
      </c>
      <c r="D59" t="s">
        <v>2005</v>
      </c>
      <c r="E59">
        <v>53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1544</v>
      </c>
      <c r="C61">
        <v>33.799999999999997</v>
      </c>
      <c r="D61" t="s">
        <v>1991</v>
      </c>
      <c r="E61">
        <v>73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1544</v>
      </c>
      <c r="C63">
        <v>33.799999999999997</v>
      </c>
      <c r="D63" t="s">
        <v>2006</v>
      </c>
      <c r="E63">
        <v>77.5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1544</v>
      </c>
      <c r="C65">
        <v>33.799999999999997</v>
      </c>
      <c r="D65" t="s">
        <v>1998</v>
      </c>
      <c r="E65">
        <v>74.5</v>
      </c>
    </row>
    <row r="66" spans="1:5">
      <c r="A66" t="s">
        <v>1241</v>
      </c>
      <c r="B66" t="s">
        <v>1544</v>
      </c>
      <c r="C66">
        <v>33.799999999999997</v>
      </c>
      <c r="D66" t="s">
        <v>2007</v>
      </c>
      <c r="E66">
        <v>70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1544</v>
      </c>
      <c r="C69">
        <v>33.799999999999997</v>
      </c>
      <c r="D69" t="s">
        <v>2008</v>
      </c>
      <c r="E69">
        <v>82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1727</v>
      </c>
      <c r="C71">
        <v>34.4</v>
      </c>
      <c r="D71" t="s">
        <v>2009</v>
      </c>
      <c r="E71">
        <v>83.5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1544</v>
      </c>
      <c r="C74">
        <v>25.5</v>
      </c>
      <c r="D74" t="s">
        <v>1986</v>
      </c>
      <c r="E74">
        <v>34</v>
      </c>
    </row>
    <row r="75" spans="1:5">
      <c r="A75" t="s">
        <v>277</v>
      </c>
      <c r="B75" t="s">
        <v>1544</v>
      </c>
      <c r="C75">
        <v>25.5</v>
      </c>
      <c r="D75" t="s">
        <v>1986</v>
      </c>
      <c r="E75">
        <v>34</v>
      </c>
    </row>
    <row r="76" spans="1:5">
      <c r="A76" t="s">
        <v>278</v>
      </c>
      <c r="B76" t="s">
        <v>1544</v>
      </c>
      <c r="C76">
        <v>31.9</v>
      </c>
      <c r="D76" t="s">
        <v>1985</v>
      </c>
      <c r="E76">
        <v>43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1544</v>
      </c>
      <c r="C78">
        <v>25.2</v>
      </c>
      <c r="D78" t="s">
        <v>2010</v>
      </c>
      <c r="E78">
        <v>34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1544</v>
      </c>
      <c r="C80">
        <v>33.200000000000003</v>
      </c>
      <c r="D80" t="s">
        <v>1993</v>
      </c>
      <c r="E80">
        <v>46</v>
      </c>
    </row>
    <row r="81" spans="1:5">
      <c r="A81" t="s">
        <v>1233</v>
      </c>
      <c r="B81" t="s">
        <v>1544</v>
      </c>
      <c r="C81">
        <v>33.200000000000003</v>
      </c>
      <c r="D81" t="s">
        <v>1993</v>
      </c>
      <c r="E81">
        <v>46</v>
      </c>
    </row>
    <row r="82" spans="1:5">
      <c r="A82" t="s">
        <v>1232</v>
      </c>
      <c r="B82" t="s">
        <v>1544</v>
      </c>
      <c r="C82">
        <v>33.6</v>
      </c>
      <c r="D82" t="s">
        <v>2011</v>
      </c>
      <c r="E82">
        <v>59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1544</v>
      </c>
      <c r="C87">
        <v>33.799999999999997</v>
      </c>
      <c r="D87" t="s">
        <v>1999</v>
      </c>
      <c r="E87">
        <v>82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1727</v>
      </c>
      <c r="C90">
        <v>34.200000000000003</v>
      </c>
      <c r="D90" t="s">
        <v>2012</v>
      </c>
      <c r="E90">
        <v>83.5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1727</v>
      </c>
      <c r="C93">
        <v>33.799999999999997</v>
      </c>
      <c r="D93" t="s">
        <v>2013</v>
      </c>
      <c r="E93">
        <v>76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1544</v>
      </c>
      <c r="C95">
        <v>33.799999999999997</v>
      </c>
      <c r="D95" t="s">
        <v>2014</v>
      </c>
      <c r="E95">
        <v>82</v>
      </c>
    </row>
    <row r="96" spans="1:5">
      <c r="A96" t="s">
        <v>1219</v>
      </c>
      <c r="B96" t="s">
        <v>1544</v>
      </c>
      <c r="C96">
        <v>33.799999999999997</v>
      </c>
      <c r="D96" t="s">
        <v>2015</v>
      </c>
      <c r="E96">
        <v>70</v>
      </c>
    </row>
    <row r="97" spans="1:5">
      <c r="A97" t="s">
        <v>1218</v>
      </c>
      <c r="B97" t="s">
        <v>1544</v>
      </c>
      <c r="C97">
        <v>33.799999999999997</v>
      </c>
      <c r="D97" t="s">
        <v>2015</v>
      </c>
      <c r="E97">
        <v>70</v>
      </c>
    </row>
    <row r="98" spans="1:5">
      <c r="A98" t="s">
        <v>1217</v>
      </c>
      <c r="B98" t="s">
        <v>1544</v>
      </c>
      <c r="C98">
        <v>32</v>
      </c>
      <c r="D98" t="s">
        <v>2016</v>
      </c>
      <c r="E98">
        <v>44.5</v>
      </c>
    </row>
    <row r="99" spans="1:5">
      <c r="A99" t="s">
        <v>1216</v>
      </c>
      <c r="B99" t="s">
        <v>1544</v>
      </c>
      <c r="C99">
        <v>32</v>
      </c>
      <c r="D99" t="s">
        <v>2016</v>
      </c>
      <c r="E99">
        <v>44.5</v>
      </c>
    </row>
    <row r="100" spans="1:5">
      <c r="A100" t="s">
        <v>1215</v>
      </c>
      <c r="B100" t="s">
        <v>1544</v>
      </c>
      <c r="C100">
        <v>33.700000000000003</v>
      </c>
      <c r="D100" t="s">
        <v>2017</v>
      </c>
      <c r="E100">
        <v>46</v>
      </c>
    </row>
    <row r="101" spans="1:5">
      <c r="A101" t="s">
        <v>1214</v>
      </c>
      <c r="B101" t="s">
        <v>1544</v>
      </c>
      <c r="C101">
        <v>33.700000000000003</v>
      </c>
      <c r="D101" t="s">
        <v>2017</v>
      </c>
      <c r="E101">
        <v>46</v>
      </c>
    </row>
    <row r="102" spans="1:5">
      <c r="A102" t="s">
        <v>1213</v>
      </c>
      <c r="B102" t="s">
        <v>1544</v>
      </c>
      <c r="C102">
        <v>27.9</v>
      </c>
      <c r="D102" t="s">
        <v>2018</v>
      </c>
      <c r="E102">
        <v>37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1544</v>
      </c>
      <c r="C104">
        <v>24.9</v>
      </c>
      <c r="D104" t="s">
        <v>2019</v>
      </c>
      <c r="E104">
        <v>32.5</v>
      </c>
    </row>
    <row r="105" spans="1:5">
      <c r="A105" t="s">
        <v>1210</v>
      </c>
      <c r="B105" t="s">
        <v>1544</v>
      </c>
      <c r="C105">
        <v>24.9</v>
      </c>
      <c r="D105" t="s">
        <v>2019</v>
      </c>
      <c r="E105">
        <v>32.5</v>
      </c>
    </row>
    <row r="106" spans="1:5">
      <c r="A106" t="s">
        <v>282</v>
      </c>
      <c r="B106" t="s">
        <v>1544</v>
      </c>
      <c r="C106">
        <v>27.2</v>
      </c>
      <c r="D106" t="s">
        <v>2020</v>
      </c>
      <c r="E106">
        <v>50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1544</v>
      </c>
      <c r="C109">
        <v>33.799999999999997</v>
      </c>
      <c r="D109" t="s">
        <v>2021</v>
      </c>
      <c r="E109">
        <v>73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1544</v>
      </c>
      <c r="C115">
        <v>33.799999999999997</v>
      </c>
      <c r="D115" t="s">
        <v>2022</v>
      </c>
      <c r="E115">
        <v>82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1544</v>
      </c>
      <c r="C117">
        <v>33.799999999999997</v>
      </c>
      <c r="D117" t="s">
        <v>2023</v>
      </c>
      <c r="E117">
        <v>76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1544</v>
      </c>
      <c r="C119">
        <v>33.799999999999997</v>
      </c>
      <c r="D119" t="s">
        <v>2024</v>
      </c>
      <c r="E119">
        <v>82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1544</v>
      </c>
      <c r="C121">
        <v>33.799999999999997</v>
      </c>
      <c r="D121" t="s">
        <v>1999</v>
      </c>
      <c r="E121">
        <v>82</v>
      </c>
    </row>
    <row r="122" spans="1:5">
      <c r="A122" t="s">
        <v>1195</v>
      </c>
      <c r="B122" t="s">
        <v>1544</v>
      </c>
      <c r="C122">
        <v>17.600000000000001</v>
      </c>
      <c r="D122" t="s">
        <v>2025</v>
      </c>
      <c r="E122">
        <v>23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1544</v>
      </c>
      <c r="C124">
        <v>20.399999999999999</v>
      </c>
      <c r="D124" t="s">
        <v>2026</v>
      </c>
      <c r="E124">
        <v>26.5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1544</v>
      </c>
      <c r="C126">
        <v>20.100000000000001</v>
      </c>
      <c r="D126" t="s">
        <v>2027</v>
      </c>
      <c r="E126">
        <v>26.5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1544</v>
      </c>
      <c r="C128">
        <v>18.3</v>
      </c>
      <c r="D128" t="s">
        <v>2028</v>
      </c>
      <c r="E128">
        <v>24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1544</v>
      </c>
      <c r="C130">
        <v>20.399999999999999</v>
      </c>
      <c r="D130" t="s">
        <v>2026</v>
      </c>
      <c r="E130">
        <v>26.5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1544</v>
      </c>
      <c r="C132">
        <v>17.100000000000001</v>
      </c>
      <c r="D132" t="s">
        <v>2029</v>
      </c>
      <c r="E132">
        <v>23</v>
      </c>
    </row>
    <row r="133" spans="1:5">
      <c r="A133" t="s">
        <v>1185</v>
      </c>
      <c r="B133" t="s">
        <v>1544</v>
      </c>
      <c r="C133">
        <v>17.100000000000001</v>
      </c>
      <c r="D133" t="s">
        <v>2029</v>
      </c>
      <c r="E133">
        <v>23</v>
      </c>
    </row>
    <row r="134" spans="1:5">
      <c r="A134" t="s">
        <v>1184</v>
      </c>
      <c r="B134" t="s">
        <v>1544</v>
      </c>
      <c r="C134">
        <v>18.7</v>
      </c>
      <c r="D134" t="s">
        <v>2030</v>
      </c>
      <c r="E134">
        <v>24</v>
      </c>
    </row>
    <row r="135" spans="1:5">
      <c r="A135" t="s">
        <v>1183</v>
      </c>
      <c r="B135" t="s">
        <v>1544</v>
      </c>
      <c r="C135">
        <v>18.7</v>
      </c>
      <c r="D135" t="s">
        <v>2030</v>
      </c>
      <c r="E135">
        <v>24</v>
      </c>
    </row>
    <row r="136" spans="1:5">
      <c r="A136" t="s">
        <v>1182</v>
      </c>
      <c r="B136" t="s">
        <v>1544</v>
      </c>
      <c r="C136">
        <v>20.399999999999999</v>
      </c>
      <c r="D136" t="s">
        <v>2026</v>
      </c>
      <c r="E136">
        <v>26.5</v>
      </c>
    </row>
    <row r="137" spans="1:5">
      <c r="A137" t="s">
        <v>1181</v>
      </c>
      <c r="B137" t="s">
        <v>1544</v>
      </c>
      <c r="C137">
        <v>20.399999999999999</v>
      </c>
      <c r="D137" t="s">
        <v>2026</v>
      </c>
      <c r="E137">
        <v>26.5</v>
      </c>
    </row>
    <row r="138" spans="1:5">
      <c r="A138" t="s">
        <v>1180</v>
      </c>
      <c r="B138" t="s">
        <v>1544</v>
      </c>
      <c r="C138">
        <v>17.7</v>
      </c>
      <c r="D138" t="s">
        <v>2031</v>
      </c>
      <c r="E138">
        <v>23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1544</v>
      </c>
      <c r="C140">
        <v>19.100000000000001</v>
      </c>
      <c r="D140" t="s">
        <v>2032</v>
      </c>
      <c r="E140">
        <v>25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1544</v>
      </c>
      <c r="C148">
        <v>18</v>
      </c>
      <c r="D148" t="s">
        <v>2033</v>
      </c>
      <c r="E148">
        <v>23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1544</v>
      </c>
      <c r="C150">
        <v>17.2</v>
      </c>
      <c r="D150" t="s">
        <v>2034</v>
      </c>
      <c r="E150">
        <v>23</v>
      </c>
    </row>
    <row r="151" spans="1:5">
      <c r="A151" t="s">
        <v>1169</v>
      </c>
      <c r="B151" t="s">
        <v>1544</v>
      </c>
      <c r="C151">
        <v>17.2</v>
      </c>
      <c r="D151" t="s">
        <v>2034</v>
      </c>
      <c r="E151">
        <v>23</v>
      </c>
    </row>
    <row r="152" spans="1:5">
      <c r="A152" t="s">
        <v>1168</v>
      </c>
      <c r="B152" t="s">
        <v>1544</v>
      </c>
      <c r="C152">
        <v>17.600000000000001</v>
      </c>
      <c r="D152" t="s">
        <v>2025</v>
      </c>
      <c r="E152">
        <v>23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1544</v>
      </c>
      <c r="C154">
        <v>17.7</v>
      </c>
      <c r="D154" t="s">
        <v>2031</v>
      </c>
      <c r="E154">
        <v>23</v>
      </c>
    </row>
    <row r="155" spans="1:5">
      <c r="A155" t="s">
        <v>1165</v>
      </c>
      <c r="B155" t="s">
        <v>1544</v>
      </c>
      <c r="C155">
        <v>17.7</v>
      </c>
      <c r="D155" t="s">
        <v>2031</v>
      </c>
      <c r="E155">
        <v>23</v>
      </c>
    </row>
    <row r="156" spans="1:5">
      <c r="A156" t="s">
        <v>287</v>
      </c>
      <c r="B156" t="s">
        <v>1544</v>
      </c>
      <c r="C156">
        <v>17.600000000000001</v>
      </c>
      <c r="D156" t="s">
        <v>2025</v>
      </c>
      <c r="E156">
        <v>23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1544</v>
      </c>
      <c r="C158">
        <v>19.5</v>
      </c>
      <c r="D158" t="s">
        <v>2035</v>
      </c>
      <c r="E158">
        <v>25</v>
      </c>
    </row>
    <row r="159" spans="1:5">
      <c r="A159" t="s">
        <v>1164</v>
      </c>
      <c r="B159" t="s">
        <v>1544</v>
      </c>
      <c r="C159">
        <v>19.5</v>
      </c>
      <c r="D159" t="s">
        <v>2035</v>
      </c>
      <c r="E159">
        <v>25</v>
      </c>
    </row>
    <row r="160" spans="1:5">
      <c r="A160" t="s">
        <v>1163</v>
      </c>
      <c r="B160" t="s">
        <v>1544</v>
      </c>
      <c r="C160">
        <v>17.399999999999999</v>
      </c>
      <c r="D160" t="s">
        <v>2036</v>
      </c>
      <c r="E160">
        <v>23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1544</v>
      </c>
      <c r="C162">
        <v>17</v>
      </c>
      <c r="D162" t="s">
        <v>2037</v>
      </c>
      <c r="E162">
        <v>22</v>
      </c>
    </row>
    <row r="163" spans="1:5">
      <c r="A163" t="s">
        <v>1160</v>
      </c>
      <c r="B163" t="s">
        <v>1544</v>
      </c>
      <c r="C163">
        <v>17</v>
      </c>
      <c r="D163" t="s">
        <v>2037</v>
      </c>
      <c r="E163">
        <v>22</v>
      </c>
    </row>
    <row r="164" spans="1:5">
      <c r="A164" t="s">
        <v>290</v>
      </c>
      <c r="B164" t="s">
        <v>1544</v>
      </c>
      <c r="C164">
        <v>20.3</v>
      </c>
      <c r="D164" t="s">
        <v>2038</v>
      </c>
      <c r="E164">
        <v>26.5</v>
      </c>
    </row>
    <row r="165" spans="1:5">
      <c r="A165" t="s">
        <v>1159</v>
      </c>
      <c r="B165" t="s">
        <v>1544</v>
      </c>
      <c r="C165">
        <v>20.3</v>
      </c>
      <c r="D165" t="s">
        <v>2038</v>
      </c>
      <c r="E165">
        <v>26.5</v>
      </c>
    </row>
    <row r="166" spans="1:5">
      <c r="A166" t="s">
        <v>1158</v>
      </c>
      <c r="B166" t="s">
        <v>1544</v>
      </c>
      <c r="C166">
        <v>17.7</v>
      </c>
      <c r="D166" t="s">
        <v>2031</v>
      </c>
      <c r="E166">
        <v>23</v>
      </c>
    </row>
    <row r="167" spans="1:5">
      <c r="A167" t="s">
        <v>1157</v>
      </c>
      <c r="B167" t="s">
        <v>1544</v>
      </c>
      <c r="C167">
        <v>17.7</v>
      </c>
      <c r="D167" t="s">
        <v>2031</v>
      </c>
      <c r="E167">
        <v>23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1544</v>
      </c>
      <c r="C169">
        <v>17.600000000000001</v>
      </c>
      <c r="D169" t="s">
        <v>2039</v>
      </c>
      <c r="E169">
        <v>36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1544</v>
      </c>
      <c r="C173">
        <v>18</v>
      </c>
      <c r="D173" t="s">
        <v>2040</v>
      </c>
      <c r="E173">
        <v>36</v>
      </c>
    </row>
    <row r="174" spans="1:5">
      <c r="A174" t="s">
        <v>1151</v>
      </c>
      <c r="B174" t="s">
        <v>1544</v>
      </c>
      <c r="C174">
        <v>17.8</v>
      </c>
      <c r="D174" t="s">
        <v>2041</v>
      </c>
      <c r="E174">
        <v>23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1544</v>
      </c>
      <c r="C176">
        <v>19.2</v>
      </c>
      <c r="D176" t="s">
        <v>2042</v>
      </c>
      <c r="E176">
        <v>25</v>
      </c>
    </row>
    <row r="177" spans="1:5">
      <c r="A177" t="s">
        <v>1149</v>
      </c>
      <c r="B177" t="s">
        <v>1544</v>
      </c>
      <c r="C177">
        <v>19.2</v>
      </c>
      <c r="D177" t="s">
        <v>2042</v>
      </c>
      <c r="E177">
        <v>25</v>
      </c>
    </row>
    <row r="178" spans="1:5">
      <c r="A178" t="s">
        <v>293</v>
      </c>
      <c r="B178" t="s">
        <v>1544</v>
      </c>
      <c r="C178">
        <v>17.100000000000001</v>
      </c>
      <c r="D178" t="s">
        <v>2029</v>
      </c>
      <c r="E178">
        <v>23</v>
      </c>
    </row>
    <row r="179" spans="1:5">
      <c r="A179" t="s">
        <v>1148</v>
      </c>
      <c r="B179" t="s">
        <v>1544</v>
      </c>
      <c r="C179">
        <v>17.100000000000001</v>
      </c>
      <c r="D179" t="s">
        <v>2029</v>
      </c>
      <c r="E179">
        <v>23</v>
      </c>
    </row>
    <row r="180" spans="1:5">
      <c r="A180" t="s">
        <v>1147</v>
      </c>
      <c r="B180" t="s">
        <v>1544</v>
      </c>
      <c r="C180">
        <v>17.2</v>
      </c>
      <c r="D180" t="s">
        <v>2034</v>
      </c>
      <c r="E180">
        <v>23</v>
      </c>
    </row>
    <row r="181" spans="1:5">
      <c r="A181" t="s">
        <v>1146</v>
      </c>
      <c r="B181" t="s">
        <v>1544</v>
      </c>
      <c r="C181">
        <v>17.2</v>
      </c>
      <c r="D181" t="s">
        <v>2034</v>
      </c>
      <c r="E181">
        <v>23</v>
      </c>
    </row>
    <row r="182" spans="1:5">
      <c r="A182" t="s">
        <v>1145</v>
      </c>
      <c r="B182" t="s">
        <v>1544</v>
      </c>
      <c r="C182">
        <v>18</v>
      </c>
      <c r="D182" t="s">
        <v>2033</v>
      </c>
      <c r="E182">
        <v>23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1544</v>
      </c>
      <c r="C184">
        <v>17.100000000000001</v>
      </c>
      <c r="D184" t="s">
        <v>2029</v>
      </c>
      <c r="E184">
        <v>23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1544</v>
      </c>
      <c r="C186">
        <v>18</v>
      </c>
      <c r="D186" t="s">
        <v>2033</v>
      </c>
      <c r="E186">
        <v>24</v>
      </c>
    </row>
    <row r="187" spans="1:5">
      <c r="A187" t="s">
        <v>1141</v>
      </c>
      <c r="B187" t="s">
        <v>1544</v>
      </c>
      <c r="C187">
        <v>18</v>
      </c>
      <c r="D187" t="s">
        <v>2033</v>
      </c>
      <c r="E187">
        <v>24</v>
      </c>
    </row>
    <row r="188" spans="1:5">
      <c r="A188" t="s">
        <v>1140</v>
      </c>
      <c r="B188" t="s">
        <v>1544</v>
      </c>
      <c r="C188">
        <v>18.8</v>
      </c>
      <c r="D188" t="s">
        <v>2043</v>
      </c>
      <c r="E188">
        <v>24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1544</v>
      </c>
      <c r="C190">
        <v>17.899999999999999</v>
      </c>
      <c r="D190" t="s">
        <v>2044</v>
      </c>
      <c r="E190">
        <v>23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1544</v>
      </c>
      <c r="C192">
        <v>17.100000000000001</v>
      </c>
      <c r="D192" t="s">
        <v>2029</v>
      </c>
      <c r="E192">
        <v>23</v>
      </c>
    </row>
    <row r="193" spans="1:5">
      <c r="A193" t="s">
        <v>1137</v>
      </c>
      <c r="B193" t="s">
        <v>1544</v>
      </c>
      <c r="C193">
        <v>17.100000000000001</v>
      </c>
      <c r="D193" t="s">
        <v>2029</v>
      </c>
      <c r="E193">
        <v>23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1544</v>
      </c>
      <c r="C195">
        <v>17.8</v>
      </c>
      <c r="D195" t="s">
        <v>2045</v>
      </c>
      <c r="E195">
        <v>36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1544</v>
      </c>
      <c r="C197">
        <v>17.100000000000001</v>
      </c>
      <c r="D197" t="s">
        <v>2046</v>
      </c>
      <c r="E197">
        <v>35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1544</v>
      </c>
      <c r="C200">
        <v>17</v>
      </c>
      <c r="D200" t="s">
        <v>2037</v>
      </c>
      <c r="E200">
        <v>23</v>
      </c>
    </row>
    <row r="201" spans="1:5">
      <c r="A201" t="s">
        <v>1129</v>
      </c>
      <c r="B201" t="s">
        <v>1544</v>
      </c>
      <c r="C201">
        <v>17</v>
      </c>
      <c r="D201" t="s">
        <v>2037</v>
      </c>
      <c r="E201">
        <v>23</v>
      </c>
    </row>
    <row r="202" spans="1:5">
      <c r="A202" t="s">
        <v>1128</v>
      </c>
      <c r="B202" t="s">
        <v>1544</v>
      </c>
      <c r="C202">
        <v>18.899999999999999</v>
      </c>
      <c r="D202" t="s">
        <v>2047</v>
      </c>
      <c r="E202">
        <v>24</v>
      </c>
    </row>
    <row r="203" spans="1:5">
      <c r="A203" t="s">
        <v>1127</v>
      </c>
      <c r="B203" t="s">
        <v>1544</v>
      </c>
      <c r="C203">
        <v>18.899999999999999</v>
      </c>
      <c r="D203" t="s">
        <v>2047</v>
      </c>
      <c r="E203">
        <v>24</v>
      </c>
    </row>
    <row r="204" spans="1:5">
      <c r="A204" t="s">
        <v>1126</v>
      </c>
      <c r="B204" t="s">
        <v>1544</v>
      </c>
      <c r="C204">
        <v>17.7</v>
      </c>
      <c r="D204" t="s">
        <v>2031</v>
      </c>
      <c r="E204">
        <v>23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1544</v>
      </c>
      <c r="C206">
        <v>17.3</v>
      </c>
      <c r="D206" t="s">
        <v>2048</v>
      </c>
      <c r="E206">
        <v>23</v>
      </c>
    </row>
    <row r="207" spans="1:5">
      <c r="A207" t="s">
        <v>1123</v>
      </c>
      <c r="B207" t="s">
        <v>1544</v>
      </c>
      <c r="C207">
        <v>17.3</v>
      </c>
      <c r="D207" t="s">
        <v>2048</v>
      </c>
      <c r="E207">
        <v>23</v>
      </c>
    </row>
    <row r="208" spans="1:5">
      <c r="A208" t="s">
        <v>297</v>
      </c>
      <c r="B208" t="s">
        <v>1544</v>
      </c>
      <c r="C208">
        <v>18.100000000000001</v>
      </c>
      <c r="D208" t="s">
        <v>2049</v>
      </c>
      <c r="E208">
        <v>24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1544</v>
      </c>
      <c r="C210">
        <v>17.600000000000001</v>
      </c>
      <c r="D210" t="s">
        <v>2025</v>
      </c>
      <c r="E210">
        <v>23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1544</v>
      </c>
      <c r="C212">
        <v>20.6</v>
      </c>
      <c r="D212" t="s">
        <v>2050</v>
      </c>
      <c r="E212">
        <v>26.5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1544</v>
      </c>
      <c r="C214">
        <v>20</v>
      </c>
      <c r="D214" t="s">
        <v>2051</v>
      </c>
      <c r="E214">
        <v>26.5</v>
      </c>
    </row>
    <row r="215" spans="1:5">
      <c r="A215" t="s">
        <v>1119</v>
      </c>
      <c r="B215" t="s">
        <v>1544</v>
      </c>
      <c r="C215">
        <v>20</v>
      </c>
      <c r="D215" t="s">
        <v>2051</v>
      </c>
      <c r="E215">
        <v>26.5</v>
      </c>
    </row>
    <row r="216" spans="1:5">
      <c r="A216" t="s">
        <v>1118</v>
      </c>
      <c r="B216" t="s">
        <v>1544</v>
      </c>
      <c r="C216">
        <v>17.8</v>
      </c>
      <c r="D216" t="s">
        <v>2041</v>
      </c>
      <c r="E216">
        <v>23</v>
      </c>
    </row>
    <row r="217" spans="1:5">
      <c r="A217" t="s">
        <v>1117</v>
      </c>
      <c r="B217" t="s">
        <v>1544</v>
      </c>
      <c r="C217">
        <v>17.8</v>
      </c>
      <c r="D217" t="s">
        <v>2041</v>
      </c>
      <c r="E217">
        <v>23</v>
      </c>
    </row>
    <row r="218" spans="1:5">
      <c r="A218" t="s">
        <v>301</v>
      </c>
      <c r="B218" t="s">
        <v>1544</v>
      </c>
      <c r="C218">
        <v>17.3</v>
      </c>
      <c r="D218" t="s">
        <v>2048</v>
      </c>
      <c r="E218">
        <v>23</v>
      </c>
    </row>
    <row r="219" spans="1:5">
      <c r="A219" t="s">
        <v>302</v>
      </c>
      <c r="B219" t="s">
        <v>1544</v>
      </c>
      <c r="C219">
        <v>17.3</v>
      </c>
      <c r="D219" t="s">
        <v>2048</v>
      </c>
      <c r="E219">
        <v>23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1544</v>
      </c>
      <c r="C221">
        <v>17.100000000000001</v>
      </c>
      <c r="D221" t="s">
        <v>2052</v>
      </c>
      <c r="E221">
        <v>36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1544</v>
      </c>
      <c r="C225">
        <v>17.5</v>
      </c>
      <c r="D225" t="s">
        <v>2053</v>
      </c>
      <c r="E225">
        <v>36</v>
      </c>
    </row>
    <row r="226" spans="1:5">
      <c r="A226" t="s">
        <v>303</v>
      </c>
      <c r="B226" t="s">
        <v>1544</v>
      </c>
      <c r="C226">
        <v>18.5</v>
      </c>
      <c r="D226" t="s">
        <v>2054</v>
      </c>
      <c r="E226">
        <v>24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1544</v>
      </c>
      <c r="C228">
        <v>17.2</v>
      </c>
      <c r="D228" t="s">
        <v>2034</v>
      </c>
      <c r="E228">
        <v>23</v>
      </c>
    </row>
    <row r="229" spans="1:5">
      <c r="A229" t="s">
        <v>1109</v>
      </c>
      <c r="B229" t="s">
        <v>1544</v>
      </c>
      <c r="C229">
        <v>17.2</v>
      </c>
      <c r="D229" t="s">
        <v>2034</v>
      </c>
      <c r="E229">
        <v>23</v>
      </c>
    </row>
    <row r="230" spans="1:5">
      <c r="A230" t="s">
        <v>305</v>
      </c>
      <c r="B230" t="s">
        <v>1544</v>
      </c>
      <c r="C230">
        <v>17.600000000000001</v>
      </c>
      <c r="D230" t="s">
        <v>2025</v>
      </c>
      <c r="E230">
        <v>23</v>
      </c>
    </row>
    <row r="231" spans="1:5">
      <c r="A231" t="s">
        <v>1108</v>
      </c>
      <c r="B231" t="s">
        <v>1544</v>
      </c>
      <c r="C231">
        <v>17.600000000000001</v>
      </c>
      <c r="D231" t="s">
        <v>2025</v>
      </c>
      <c r="E231">
        <v>23</v>
      </c>
    </row>
    <row r="232" spans="1:5">
      <c r="A232" t="s">
        <v>1107</v>
      </c>
      <c r="B232" t="s">
        <v>1544</v>
      </c>
      <c r="C232">
        <v>17.7</v>
      </c>
      <c r="D232" t="s">
        <v>2031</v>
      </c>
      <c r="E232">
        <v>23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1544</v>
      </c>
      <c r="C234">
        <v>17.8</v>
      </c>
      <c r="D234" t="s">
        <v>2041</v>
      </c>
      <c r="E234">
        <v>23</v>
      </c>
    </row>
    <row r="235" spans="1:5">
      <c r="A235" t="s">
        <v>307</v>
      </c>
      <c r="B235" t="s">
        <v>1544</v>
      </c>
      <c r="C235">
        <v>17.8</v>
      </c>
      <c r="D235" t="s">
        <v>2041</v>
      </c>
      <c r="E235">
        <v>23</v>
      </c>
    </row>
    <row r="236" spans="1:5">
      <c r="A236" t="s">
        <v>308</v>
      </c>
      <c r="B236" t="s">
        <v>1544</v>
      </c>
      <c r="C236">
        <v>18.3</v>
      </c>
      <c r="D236" t="s">
        <v>2028</v>
      </c>
      <c r="E236">
        <v>24</v>
      </c>
    </row>
    <row r="237" spans="1:5">
      <c r="A237" t="s">
        <v>309</v>
      </c>
      <c r="B237" t="s">
        <v>1544</v>
      </c>
      <c r="C237">
        <v>18.3</v>
      </c>
      <c r="D237" t="s">
        <v>2028</v>
      </c>
      <c r="E237">
        <v>24</v>
      </c>
    </row>
    <row r="238" spans="1:5">
      <c r="A238" t="s">
        <v>310</v>
      </c>
      <c r="B238" t="s">
        <v>1544</v>
      </c>
      <c r="C238">
        <v>18.2</v>
      </c>
      <c r="D238" t="s">
        <v>2055</v>
      </c>
      <c r="E238">
        <v>24</v>
      </c>
    </row>
    <row r="239" spans="1:5">
      <c r="A239" t="s">
        <v>311</v>
      </c>
      <c r="B239" t="s">
        <v>1544</v>
      </c>
      <c r="C239">
        <v>18.2</v>
      </c>
      <c r="D239" t="s">
        <v>2055</v>
      </c>
      <c r="E239">
        <v>24</v>
      </c>
    </row>
    <row r="240" spans="1:5">
      <c r="A240" t="s">
        <v>312</v>
      </c>
      <c r="B240" t="s">
        <v>1544</v>
      </c>
      <c r="C240">
        <v>18.100000000000001</v>
      </c>
      <c r="D240" t="s">
        <v>2049</v>
      </c>
      <c r="E240">
        <v>24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1544</v>
      </c>
      <c r="C242">
        <v>17.3</v>
      </c>
      <c r="D242" t="s">
        <v>2048</v>
      </c>
      <c r="E242">
        <v>23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1544</v>
      </c>
      <c r="C244">
        <v>18.7</v>
      </c>
      <c r="D244" t="s">
        <v>2030</v>
      </c>
      <c r="E244">
        <v>24</v>
      </c>
    </row>
    <row r="245" spans="1:5">
      <c r="A245" t="s">
        <v>1102</v>
      </c>
      <c r="B245" t="s">
        <v>1544</v>
      </c>
      <c r="C245">
        <v>18.7</v>
      </c>
      <c r="D245" t="s">
        <v>2030</v>
      </c>
      <c r="E245">
        <v>24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1544</v>
      </c>
      <c r="C249">
        <v>18.8</v>
      </c>
      <c r="D249" t="s">
        <v>2056</v>
      </c>
      <c r="E249">
        <v>37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1544</v>
      </c>
      <c r="C253">
        <v>5</v>
      </c>
      <c r="D253" t="s">
        <v>2057</v>
      </c>
      <c r="E253">
        <v>10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1544</v>
      </c>
      <c r="C263">
        <v>4.5</v>
      </c>
      <c r="D263" t="s">
        <v>2058</v>
      </c>
      <c r="E263">
        <v>10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1544</v>
      </c>
      <c r="C267">
        <v>4.4000000000000004</v>
      </c>
      <c r="D267" t="s">
        <v>2059</v>
      </c>
      <c r="E267">
        <v>10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1544</v>
      </c>
      <c r="C269">
        <v>5.0999999999999996</v>
      </c>
      <c r="D269" t="s">
        <v>2060</v>
      </c>
      <c r="E269">
        <v>11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1544</v>
      </c>
      <c r="C271">
        <v>4.8</v>
      </c>
      <c r="D271" t="s">
        <v>2061</v>
      </c>
      <c r="E271">
        <v>10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1544</v>
      </c>
      <c r="C273">
        <v>4.8</v>
      </c>
      <c r="D273" t="s">
        <v>2061</v>
      </c>
      <c r="E273">
        <v>10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1544</v>
      </c>
      <c r="C275">
        <v>4.7</v>
      </c>
      <c r="D275" t="s">
        <v>2062</v>
      </c>
      <c r="E275">
        <v>10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1544</v>
      </c>
      <c r="C279">
        <v>5.2</v>
      </c>
      <c r="D279" t="s">
        <v>2063</v>
      </c>
      <c r="E279">
        <v>11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1544</v>
      </c>
      <c r="C283">
        <v>4.2</v>
      </c>
      <c r="D283" t="s">
        <v>2064</v>
      </c>
      <c r="E283">
        <v>10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1544</v>
      </c>
      <c r="C287">
        <v>4.7</v>
      </c>
      <c r="D287" t="s">
        <v>2062</v>
      </c>
      <c r="E287">
        <v>10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1544</v>
      </c>
      <c r="C295">
        <v>5.6</v>
      </c>
      <c r="D295" t="s">
        <v>2065</v>
      </c>
      <c r="E295">
        <v>11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1544</v>
      </c>
      <c r="C297">
        <v>4.8</v>
      </c>
      <c r="D297" t="s">
        <v>2061</v>
      </c>
      <c r="E297">
        <v>10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1544</v>
      </c>
      <c r="C299">
        <v>5.2</v>
      </c>
      <c r="D299" t="s">
        <v>2063</v>
      </c>
      <c r="E299">
        <v>11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1544</v>
      </c>
      <c r="C303">
        <v>5.3</v>
      </c>
      <c r="D303" t="s">
        <v>2066</v>
      </c>
      <c r="E303">
        <v>11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1544</v>
      </c>
      <c r="C307">
        <v>5.5</v>
      </c>
      <c r="D307" t="s">
        <v>2067</v>
      </c>
      <c r="E307">
        <v>11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1544</v>
      </c>
      <c r="C309">
        <v>4.2</v>
      </c>
      <c r="D309" t="s">
        <v>2068</v>
      </c>
      <c r="E309">
        <v>9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1544</v>
      </c>
      <c r="C313">
        <v>5.0999999999999996</v>
      </c>
      <c r="D313" t="s">
        <v>2060</v>
      </c>
      <c r="E313">
        <v>11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1544</v>
      </c>
      <c r="C317">
        <v>5.0999999999999996</v>
      </c>
      <c r="D317" t="s">
        <v>2060</v>
      </c>
      <c r="E317">
        <v>11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1544</v>
      </c>
      <c r="C321">
        <v>5.4</v>
      </c>
      <c r="D321" t="s">
        <v>2069</v>
      </c>
      <c r="E321">
        <v>11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1544</v>
      </c>
      <c r="C329">
        <v>4.7</v>
      </c>
      <c r="D329" t="s">
        <v>2062</v>
      </c>
      <c r="E329">
        <v>10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1544</v>
      </c>
      <c r="C331">
        <v>5</v>
      </c>
      <c r="D331" t="s">
        <v>2057</v>
      </c>
      <c r="E331">
        <v>10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1544</v>
      </c>
      <c r="C339">
        <v>5.3</v>
      </c>
      <c r="D339" t="s">
        <v>2066</v>
      </c>
      <c r="E339">
        <v>11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1544</v>
      </c>
      <c r="C341">
        <v>4.5999999999999996</v>
      </c>
      <c r="D341" t="s">
        <v>2070</v>
      </c>
      <c r="E341">
        <v>10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1544</v>
      </c>
      <c r="C343">
        <v>5.0999999999999996</v>
      </c>
      <c r="D343" t="s">
        <v>2060</v>
      </c>
      <c r="E343">
        <v>11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1544</v>
      </c>
      <c r="C349">
        <v>4.8</v>
      </c>
      <c r="D349" t="s">
        <v>2061</v>
      </c>
      <c r="E349">
        <v>10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1544</v>
      </c>
      <c r="C353">
        <v>4.5999999999999996</v>
      </c>
      <c r="D353" t="s">
        <v>2070</v>
      </c>
      <c r="E353">
        <v>10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1544</v>
      </c>
      <c r="C357">
        <v>4.8</v>
      </c>
      <c r="D357" t="s">
        <v>2061</v>
      </c>
      <c r="E357">
        <v>10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1544</v>
      </c>
      <c r="C361">
        <v>5.8</v>
      </c>
      <c r="D361" t="s">
        <v>2071</v>
      </c>
      <c r="E361">
        <v>11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1544</v>
      </c>
      <c r="C365">
        <v>5.3</v>
      </c>
      <c r="D365" t="s">
        <v>2066</v>
      </c>
      <c r="E365">
        <v>11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1544</v>
      </c>
      <c r="C371">
        <v>5.8</v>
      </c>
      <c r="D371" t="s">
        <v>2071</v>
      </c>
      <c r="E371">
        <v>11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1544</v>
      </c>
      <c r="C387">
        <v>5.0999999999999996</v>
      </c>
      <c r="D387" t="s">
        <v>2060</v>
      </c>
      <c r="E387">
        <v>11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1544</v>
      </c>
      <c r="C391">
        <v>4.4000000000000004</v>
      </c>
      <c r="D391" t="s">
        <v>2059</v>
      </c>
      <c r="E391">
        <v>10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1544</v>
      </c>
      <c r="C393">
        <v>4.5999999999999996</v>
      </c>
      <c r="D393" t="s">
        <v>2070</v>
      </c>
      <c r="E393">
        <v>10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1544</v>
      </c>
      <c r="C395">
        <v>4.7</v>
      </c>
      <c r="D395" t="s">
        <v>2062</v>
      </c>
      <c r="E395">
        <v>10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1544</v>
      </c>
      <c r="C397">
        <v>4.2</v>
      </c>
      <c r="D397" t="s">
        <v>2072</v>
      </c>
      <c r="E397">
        <v>9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1544</v>
      </c>
      <c r="C399">
        <v>5.9</v>
      </c>
      <c r="D399" t="s">
        <v>2073</v>
      </c>
      <c r="E399">
        <v>11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1544</v>
      </c>
      <c r="C403">
        <v>5</v>
      </c>
      <c r="D403" t="s">
        <v>2057</v>
      </c>
      <c r="E403">
        <v>10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1544</v>
      </c>
      <c r="C411">
        <v>4.8</v>
      </c>
      <c r="D411" t="s">
        <v>2061</v>
      </c>
      <c r="E411">
        <v>10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1544</v>
      </c>
      <c r="C417">
        <v>4.5</v>
      </c>
      <c r="D417" t="s">
        <v>2058</v>
      </c>
      <c r="E417">
        <v>10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1544</v>
      </c>
      <c r="C419">
        <v>4.4000000000000004</v>
      </c>
      <c r="D419" t="s">
        <v>2059</v>
      </c>
      <c r="E419">
        <v>10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1544</v>
      </c>
      <c r="C421">
        <v>4.4000000000000004</v>
      </c>
      <c r="D421" t="s">
        <v>2059</v>
      </c>
      <c r="E421">
        <v>10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1544</v>
      </c>
      <c r="C429">
        <v>4.2</v>
      </c>
      <c r="D429" t="s">
        <v>2064</v>
      </c>
      <c r="E429">
        <v>10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1544</v>
      </c>
      <c r="C433">
        <v>4.3</v>
      </c>
      <c r="D433" t="s">
        <v>2074</v>
      </c>
      <c r="E433">
        <v>10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1544</v>
      </c>
      <c r="C437">
        <v>4.5999999999999996</v>
      </c>
      <c r="D437" t="s">
        <v>2070</v>
      </c>
      <c r="E437">
        <v>10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1544</v>
      </c>
      <c r="C443">
        <v>4.8</v>
      </c>
      <c r="D443" t="s">
        <v>2061</v>
      </c>
      <c r="E443">
        <v>10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1544</v>
      </c>
      <c r="C449">
        <v>4.3</v>
      </c>
      <c r="D449" t="s">
        <v>2074</v>
      </c>
      <c r="E449">
        <v>10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1544</v>
      </c>
      <c r="C451">
        <v>4.3</v>
      </c>
      <c r="D451" t="s">
        <v>2074</v>
      </c>
      <c r="E451">
        <v>10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1544</v>
      </c>
      <c r="C453">
        <v>4.7</v>
      </c>
      <c r="D453" t="s">
        <v>2062</v>
      </c>
      <c r="E453">
        <v>10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1544</v>
      </c>
      <c r="C457">
        <v>5.3</v>
      </c>
      <c r="D457" t="s">
        <v>2066</v>
      </c>
      <c r="E457">
        <v>11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1544</v>
      </c>
      <c r="C459">
        <v>4.3</v>
      </c>
      <c r="D459" t="s">
        <v>2074</v>
      </c>
      <c r="E459">
        <v>10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1544</v>
      </c>
      <c r="C461">
        <v>4.5</v>
      </c>
      <c r="D461" t="s">
        <v>2058</v>
      </c>
      <c r="E461">
        <v>10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1544</v>
      </c>
      <c r="C463">
        <v>4.5</v>
      </c>
      <c r="D463" t="s">
        <v>2058</v>
      </c>
      <c r="E463">
        <v>10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1544</v>
      </c>
      <c r="C465">
        <v>4.3</v>
      </c>
      <c r="D465" t="s">
        <v>2074</v>
      </c>
      <c r="E465">
        <v>10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1544</v>
      </c>
      <c r="C467">
        <v>5.2</v>
      </c>
      <c r="D467" t="s">
        <v>2063</v>
      </c>
      <c r="E467">
        <v>11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1544</v>
      </c>
      <c r="C469">
        <v>4.5</v>
      </c>
      <c r="D469" t="s">
        <v>2058</v>
      </c>
      <c r="E469">
        <v>10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1544</v>
      </c>
      <c r="C477">
        <v>4.5</v>
      </c>
      <c r="D477" t="s">
        <v>2058</v>
      </c>
      <c r="E477">
        <v>10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1544</v>
      </c>
      <c r="C479">
        <v>4.5999999999999996</v>
      </c>
      <c r="D479" t="s">
        <v>2070</v>
      </c>
      <c r="E479">
        <v>10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1544</v>
      </c>
      <c r="C483">
        <v>4.2</v>
      </c>
      <c r="D483" t="s">
        <v>2075</v>
      </c>
      <c r="E483">
        <v>10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1544</v>
      </c>
      <c r="C485">
        <v>5.2</v>
      </c>
      <c r="D485" t="s">
        <v>2063</v>
      </c>
      <c r="E485">
        <v>11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1544</v>
      </c>
      <c r="C487">
        <v>4.2</v>
      </c>
      <c r="D487" t="s">
        <v>2064</v>
      </c>
      <c r="E487">
        <v>10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1544</v>
      </c>
      <c r="C489">
        <v>4.4000000000000004</v>
      </c>
      <c r="D489" t="s">
        <v>2059</v>
      </c>
      <c r="E489">
        <v>10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1544</v>
      </c>
      <c r="C493">
        <v>4.2</v>
      </c>
      <c r="D493" t="s">
        <v>2064</v>
      </c>
      <c r="E493">
        <v>10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1544</v>
      </c>
      <c r="C497">
        <v>4.3</v>
      </c>
      <c r="D497" t="s">
        <v>2074</v>
      </c>
      <c r="E497">
        <v>10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1544</v>
      </c>
      <c r="C499">
        <v>4.8</v>
      </c>
      <c r="D499" t="s">
        <v>2061</v>
      </c>
      <c r="E499">
        <v>10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1544</v>
      </c>
      <c r="C503">
        <v>5.2</v>
      </c>
      <c r="D503" t="s">
        <v>2063</v>
      </c>
      <c r="E503">
        <v>11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1544</v>
      </c>
      <c r="C509">
        <v>4.5999999999999996</v>
      </c>
      <c r="D509" t="s">
        <v>2070</v>
      </c>
      <c r="E509">
        <v>10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1544</v>
      </c>
      <c r="C513">
        <v>5.0999999999999996</v>
      </c>
      <c r="D513" t="s">
        <v>2060</v>
      </c>
      <c r="E513">
        <v>11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1544</v>
      </c>
      <c r="C517">
        <v>4.2</v>
      </c>
      <c r="D517" t="s">
        <v>2064</v>
      </c>
      <c r="E517">
        <v>10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1544</v>
      </c>
      <c r="C521">
        <v>4.2</v>
      </c>
      <c r="D521" t="s">
        <v>2064</v>
      </c>
      <c r="E521">
        <v>10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1544</v>
      </c>
      <c r="C525">
        <v>4.2</v>
      </c>
      <c r="D525" t="s">
        <v>2064</v>
      </c>
      <c r="E525">
        <v>10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1544</v>
      </c>
      <c r="C531">
        <v>5.5</v>
      </c>
      <c r="D531" t="s">
        <v>2067</v>
      </c>
      <c r="E531">
        <v>11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1544</v>
      </c>
      <c r="C535">
        <v>4.4000000000000004</v>
      </c>
      <c r="D535" t="s">
        <v>2059</v>
      </c>
      <c r="E535">
        <v>10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1544</v>
      </c>
      <c r="C545">
        <v>4.5</v>
      </c>
      <c r="D545" t="s">
        <v>2058</v>
      </c>
      <c r="E545">
        <v>10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1544</v>
      </c>
      <c r="C547">
        <v>4.5999999999999996</v>
      </c>
      <c r="D547" t="s">
        <v>2070</v>
      </c>
      <c r="E547">
        <v>10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1544</v>
      </c>
      <c r="C551">
        <v>5.2</v>
      </c>
      <c r="D551" t="s">
        <v>2063</v>
      </c>
      <c r="E551">
        <v>11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1544</v>
      </c>
      <c r="C553">
        <v>4.5</v>
      </c>
      <c r="D553" t="s">
        <v>2058</v>
      </c>
      <c r="E553">
        <v>10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1544</v>
      </c>
      <c r="C567">
        <v>4.8</v>
      </c>
      <c r="D567" t="s">
        <v>2061</v>
      </c>
      <c r="E567">
        <v>10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1544</v>
      </c>
      <c r="C571">
        <v>4.2</v>
      </c>
      <c r="D571" t="s">
        <v>2076</v>
      </c>
      <c r="E571">
        <v>9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1544</v>
      </c>
      <c r="C573">
        <v>5.2</v>
      </c>
      <c r="D573" t="s">
        <v>2063</v>
      </c>
      <c r="E573">
        <v>11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1544</v>
      </c>
      <c r="C579">
        <v>11.5</v>
      </c>
      <c r="D579" t="s">
        <v>2077</v>
      </c>
      <c r="E579">
        <v>17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1544</v>
      </c>
      <c r="C583">
        <v>12.8</v>
      </c>
      <c r="D583" t="s">
        <v>2078</v>
      </c>
      <c r="E583">
        <v>18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1544</v>
      </c>
      <c r="C591">
        <v>9</v>
      </c>
      <c r="D591" t="s">
        <v>2079</v>
      </c>
      <c r="E591">
        <v>15</v>
      </c>
    </row>
    <row r="592" spans="1:5">
      <c r="A592" t="s">
        <v>776</v>
      </c>
      <c r="B592" t="s">
        <v>1544</v>
      </c>
      <c r="C592">
        <v>15.7</v>
      </c>
      <c r="D592" t="s">
        <v>2080</v>
      </c>
      <c r="E592">
        <v>21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1544</v>
      </c>
      <c r="C595">
        <v>11.5</v>
      </c>
      <c r="D595" t="s">
        <v>2077</v>
      </c>
      <c r="E595">
        <v>17</v>
      </c>
    </row>
    <row r="596" spans="1:5">
      <c r="A596" t="s">
        <v>335</v>
      </c>
      <c r="B596" t="s">
        <v>1544</v>
      </c>
      <c r="C596">
        <v>16.3</v>
      </c>
      <c r="D596" t="s">
        <v>2081</v>
      </c>
      <c r="E596">
        <v>22</v>
      </c>
    </row>
    <row r="597" spans="1:5">
      <c r="A597" t="s">
        <v>772</v>
      </c>
      <c r="B597" t="s">
        <v>1544</v>
      </c>
      <c r="C597">
        <v>16.3</v>
      </c>
      <c r="D597" t="s">
        <v>2081</v>
      </c>
      <c r="E597">
        <v>22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1544</v>
      </c>
      <c r="C599">
        <v>11.5</v>
      </c>
      <c r="D599" t="s">
        <v>2077</v>
      </c>
      <c r="E599">
        <v>17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1544</v>
      </c>
      <c r="C603">
        <v>12.5</v>
      </c>
      <c r="D603" t="s">
        <v>2082</v>
      </c>
      <c r="E603">
        <v>18</v>
      </c>
    </row>
    <row r="604" spans="1:5">
      <c r="A604" t="s">
        <v>765</v>
      </c>
      <c r="B604" t="s">
        <v>1544</v>
      </c>
      <c r="C604">
        <v>15.8</v>
      </c>
      <c r="D604" t="s">
        <v>2083</v>
      </c>
      <c r="E604">
        <v>21</v>
      </c>
    </row>
    <row r="605" spans="1:5">
      <c r="A605" t="s">
        <v>764</v>
      </c>
      <c r="B605" t="s">
        <v>1544</v>
      </c>
      <c r="C605">
        <v>15.8</v>
      </c>
      <c r="D605" t="s">
        <v>2083</v>
      </c>
      <c r="E605">
        <v>21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1544</v>
      </c>
      <c r="C607">
        <v>4.5</v>
      </c>
      <c r="D607" t="s">
        <v>2058</v>
      </c>
      <c r="E607">
        <v>10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1544</v>
      </c>
      <c r="C613">
        <v>11.9</v>
      </c>
      <c r="D613" t="s">
        <v>2084</v>
      </c>
      <c r="E613">
        <v>17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1544</v>
      </c>
      <c r="C615">
        <v>12.4</v>
      </c>
      <c r="D615" t="s">
        <v>2085</v>
      </c>
      <c r="E615">
        <v>18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1544</v>
      </c>
      <c r="C617">
        <v>12.3</v>
      </c>
      <c r="D617" t="s">
        <v>2086</v>
      </c>
      <c r="E617">
        <v>18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1544</v>
      </c>
      <c r="C628">
        <v>4.2</v>
      </c>
      <c r="D628" t="s">
        <v>2087</v>
      </c>
      <c r="E628">
        <v>5</v>
      </c>
    </row>
    <row r="629" spans="1:5">
      <c r="A629" t="s">
        <v>749</v>
      </c>
      <c r="B629" t="s">
        <v>1544</v>
      </c>
      <c r="C629">
        <v>4.2</v>
      </c>
      <c r="D629" t="s">
        <v>2087</v>
      </c>
      <c r="E629">
        <v>5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1544</v>
      </c>
      <c r="C631">
        <v>4.2</v>
      </c>
      <c r="D631" t="s">
        <v>2087</v>
      </c>
      <c r="E631">
        <v>5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1544</v>
      </c>
      <c r="C634">
        <v>4.2</v>
      </c>
      <c r="D634" t="s">
        <v>2087</v>
      </c>
      <c r="E634">
        <v>5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1544</v>
      </c>
      <c r="C639">
        <v>4.2</v>
      </c>
      <c r="D639" t="s">
        <v>2087</v>
      </c>
      <c r="E639">
        <v>5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1544</v>
      </c>
      <c r="C645">
        <v>4.2</v>
      </c>
      <c r="D645" t="s">
        <v>2087</v>
      </c>
      <c r="E645">
        <v>5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1434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1434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1544</v>
      </c>
      <c r="C654">
        <v>4.2</v>
      </c>
      <c r="D654" t="s">
        <v>2087</v>
      </c>
      <c r="E654">
        <v>5</v>
      </c>
    </row>
    <row r="655" spans="1:5">
      <c r="A655" t="s">
        <v>350</v>
      </c>
      <c r="B655" t="s">
        <v>1544</v>
      </c>
      <c r="C655">
        <v>4.2</v>
      </c>
      <c r="D655" t="s">
        <v>2087</v>
      </c>
      <c r="E655">
        <v>5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1544</v>
      </c>
      <c r="C660">
        <v>4.2</v>
      </c>
      <c r="D660" t="s">
        <v>2087</v>
      </c>
      <c r="E660">
        <v>5</v>
      </c>
    </row>
    <row r="661" spans="1:5">
      <c r="A661" t="s">
        <v>354</v>
      </c>
      <c r="B661" t="s">
        <v>1544</v>
      </c>
      <c r="C661">
        <v>4.2</v>
      </c>
      <c r="D661" t="s">
        <v>2087</v>
      </c>
      <c r="E661">
        <v>5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1544</v>
      </c>
      <c r="C665">
        <v>4.2</v>
      </c>
      <c r="D665" t="s">
        <v>2087</v>
      </c>
      <c r="E665">
        <v>5</v>
      </c>
    </row>
    <row r="666" spans="1:5">
      <c r="A666" t="s">
        <v>357</v>
      </c>
      <c r="B666" t="s">
        <v>1544</v>
      </c>
      <c r="C666">
        <v>4.2</v>
      </c>
      <c r="D666" t="s">
        <v>2087</v>
      </c>
      <c r="E666">
        <v>5</v>
      </c>
    </row>
    <row r="667" spans="1:5">
      <c r="A667" t="s">
        <v>358</v>
      </c>
      <c r="B667" t="s">
        <v>1544</v>
      </c>
      <c r="C667">
        <v>4.2</v>
      </c>
      <c r="D667" t="s">
        <v>2087</v>
      </c>
      <c r="E667">
        <v>5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1544</v>
      </c>
      <c r="C669">
        <v>4.2</v>
      </c>
      <c r="D669" t="s">
        <v>2087</v>
      </c>
      <c r="E669">
        <v>5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1544</v>
      </c>
      <c r="C671">
        <v>4.2</v>
      </c>
      <c r="D671" t="s">
        <v>2087</v>
      </c>
      <c r="E671">
        <v>5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1544</v>
      </c>
      <c r="C676">
        <v>4.2</v>
      </c>
      <c r="D676" t="s">
        <v>2087</v>
      </c>
      <c r="E676">
        <v>5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1544</v>
      </c>
      <c r="C679">
        <v>4.2</v>
      </c>
      <c r="D679" t="s">
        <v>2087</v>
      </c>
      <c r="E679">
        <v>5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1434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1544</v>
      </c>
      <c r="C687">
        <v>4.2</v>
      </c>
      <c r="D687" t="s">
        <v>2087</v>
      </c>
      <c r="E687">
        <v>5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1544</v>
      </c>
      <c r="C694">
        <v>4.2</v>
      </c>
      <c r="D694" t="s">
        <v>2087</v>
      </c>
      <c r="E694">
        <v>5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1544</v>
      </c>
      <c r="C697">
        <v>4.2</v>
      </c>
      <c r="D697" t="s">
        <v>2087</v>
      </c>
      <c r="E697">
        <v>5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1544</v>
      </c>
      <c r="C699">
        <v>4.2</v>
      </c>
      <c r="D699" t="s">
        <v>2087</v>
      </c>
      <c r="E699">
        <v>5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1544</v>
      </c>
      <c r="C703">
        <v>4.2</v>
      </c>
      <c r="D703" t="s">
        <v>2087</v>
      </c>
      <c r="E703">
        <v>5</v>
      </c>
    </row>
    <row r="704" spans="1:5">
      <c r="A704" t="s">
        <v>371</v>
      </c>
      <c r="B704" t="s">
        <v>1544</v>
      </c>
      <c r="C704">
        <v>4.2</v>
      </c>
      <c r="D704" t="s">
        <v>2087</v>
      </c>
      <c r="E704">
        <v>5</v>
      </c>
    </row>
    <row r="705" spans="1:5">
      <c r="A705" t="s">
        <v>372</v>
      </c>
      <c r="B705" t="s">
        <v>1544</v>
      </c>
      <c r="C705">
        <v>4.2</v>
      </c>
      <c r="D705" t="s">
        <v>2087</v>
      </c>
      <c r="E705">
        <v>5</v>
      </c>
    </row>
    <row r="706" spans="1:5">
      <c r="A706" t="s">
        <v>700</v>
      </c>
      <c r="B706" t="s">
        <v>1544</v>
      </c>
      <c r="C706">
        <v>4.2</v>
      </c>
      <c r="D706" t="s">
        <v>2087</v>
      </c>
      <c r="E706">
        <v>5</v>
      </c>
    </row>
    <row r="707" spans="1:5">
      <c r="A707" t="s">
        <v>699</v>
      </c>
      <c r="B707" t="s">
        <v>1544</v>
      </c>
      <c r="C707">
        <v>4.2</v>
      </c>
      <c r="D707" t="s">
        <v>2087</v>
      </c>
      <c r="E707">
        <v>5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1544</v>
      </c>
      <c r="C711">
        <v>4.2</v>
      </c>
      <c r="D711" t="s">
        <v>2087</v>
      </c>
      <c r="E711">
        <v>5</v>
      </c>
    </row>
    <row r="712" spans="1:5">
      <c r="A712" t="s">
        <v>695</v>
      </c>
      <c r="B712" t="s">
        <v>1434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1434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1434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1544</v>
      </c>
      <c r="C719">
        <v>4.2</v>
      </c>
      <c r="D719" t="s">
        <v>2087</v>
      </c>
      <c r="E719">
        <v>5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1544</v>
      </c>
      <c r="C721">
        <v>4.2</v>
      </c>
      <c r="D721" t="s">
        <v>2087</v>
      </c>
      <c r="E721">
        <v>5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1544</v>
      </c>
      <c r="C731">
        <v>4.2</v>
      </c>
      <c r="D731" t="s">
        <v>2087</v>
      </c>
      <c r="E731">
        <v>5</v>
      </c>
    </row>
    <row r="732" spans="1:5">
      <c r="A732" t="s">
        <v>378</v>
      </c>
      <c r="B732" t="s">
        <v>1544</v>
      </c>
      <c r="C732">
        <v>4.2</v>
      </c>
      <c r="D732" t="s">
        <v>2087</v>
      </c>
      <c r="E732">
        <v>5</v>
      </c>
    </row>
    <row r="733" spans="1:5">
      <c r="A733" t="s">
        <v>379</v>
      </c>
      <c r="B733" t="s">
        <v>1544</v>
      </c>
      <c r="C733">
        <v>4.2</v>
      </c>
      <c r="D733" t="s">
        <v>2087</v>
      </c>
      <c r="E733">
        <v>5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1544</v>
      </c>
      <c r="C735">
        <v>4.2</v>
      </c>
      <c r="D735" t="s">
        <v>2087</v>
      </c>
      <c r="E735">
        <v>5</v>
      </c>
    </row>
    <row r="736" spans="1:5">
      <c r="A736" t="s">
        <v>380</v>
      </c>
      <c r="B736" t="s">
        <v>1544</v>
      </c>
      <c r="C736">
        <v>4.2</v>
      </c>
      <c r="D736" t="s">
        <v>2087</v>
      </c>
      <c r="E736">
        <v>5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1544</v>
      </c>
      <c r="C739">
        <v>4.2</v>
      </c>
      <c r="D739" t="s">
        <v>2087</v>
      </c>
      <c r="E739">
        <v>5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1544</v>
      </c>
      <c r="C741">
        <v>4.2</v>
      </c>
      <c r="D741" t="s">
        <v>2087</v>
      </c>
      <c r="E741">
        <v>5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1544</v>
      </c>
      <c r="C743">
        <v>4.2</v>
      </c>
      <c r="D743" t="s">
        <v>2087</v>
      </c>
      <c r="E743">
        <v>5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1434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1434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1434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1544</v>
      </c>
      <c r="C751">
        <v>4.2</v>
      </c>
      <c r="D751" t="s">
        <v>2087</v>
      </c>
      <c r="E751">
        <v>5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1544</v>
      </c>
      <c r="C755">
        <v>4.2</v>
      </c>
      <c r="D755" t="s">
        <v>2087</v>
      </c>
      <c r="E755">
        <v>5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1544</v>
      </c>
      <c r="C759">
        <v>4.2</v>
      </c>
      <c r="D759" t="s">
        <v>2087</v>
      </c>
      <c r="E759">
        <v>5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1544</v>
      </c>
      <c r="C761">
        <v>4.2</v>
      </c>
      <c r="D761" t="s">
        <v>2087</v>
      </c>
      <c r="E761">
        <v>5</v>
      </c>
    </row>
    <row r="762" spans="1:5">
      <c r="A762" t="s">
        <v>387</v>
      </c>
      <c r="B762" t="s">
        <v>1544</v>
      </c>
      <c r="C762">
        <v>4.2</v>
      </c>
      <c r="D762" t="s">
        <v>2087</v>
      </c>
      <c r="E762">
        <v>5</v>
      </c>
    </row>
    <row r="763" spans="1:5">
      <c r="A763" t="s">
        <v>658</v>
      </c>
      <c r="B763" t="s">
        <v>1544</v>
      </c>
      <c r="C763">
        <v>4.2</v>
      </c>
      <c r="D763" t="s">
        <v>2087</v>
      </c>
      <c r="E763">
        <v>5</v>
      </c>
    </row>
    <row r="764" spans="1:5">
      <c r="A764" t="s">
        <v>657</v>
      </c>
      <c r="B764" t="s">
        <v>1544</v>
      </c>
      <c r="C764">
        <v>4.2</v>
      </c>
      <c r="D764" t="s">
        <v>2087</v>
      </c>
      <c r="E764">
        <v>5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1544</v>
      </c>
      <c r="C769">
        <v>4.2</v>
      </c>
      <c r="D769" t="s">
        <v>2087</v>
      </c>
      <c r="E769">
        <v>5</v>
      </c>
    </row>
    <row r="770" spans="1:5">
      <c r="A770" t="s">
        <v>389</v>
      </c>
      <c r="B770" t="s">
        <v>1544</v>
      </c>
      <c r="C770">
        <v>4.2</v>
      </c>
      <c r="D770" t="s">
        <v>2087</v>
      </c>
      <c r="E770">
        <v>5</v>
      </c>
    </row>
    <row r="771" spans="1:5">
      <c r="A771" t="s">
        <v>652</v>
      </c>
      <c r="B771" t="s">
        <v>1544</v>
      </c>
      <c r="C771">
        <v>4.2</v>
      </c>
      <c r="D771" t="s">
        <v>2087</v>
      </c>
      <c r="E771">
        <v>5</v>
      </c>
    </row>
    <row r="772" spans="1:5">
      <c r="A772" t="s">
        <v>651</v>
      </c>
      <c r="B772" t="s">
        <v>1544</v>
      </c>
      <c r="C772">
        <v>4.2</v>
      </c>
      <c r="D772" t="s">
        <v>2087</v>
      </c>
      <c r="E772">
        <v>5</v>
      </c>
    </row>
    <row r="773" spans="1:5">
      <c r="A773" t="s">
        <v>650</v>
      </c>
      <c r="B773" t="s">
        <v>1544</v>
      </c>
      <c r="C773">
        <v>4.2</v>
      </c>
      <c r="D773" t="s">
        <v>2087</v>
      </c>
      <c r="E773">
        <v>5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1544</v>
      </c>
      <c r="C775">
        <v>4.2</v>
      </c>
      <c r="D775" t="s">
        <v>2087</v>
      </c>
      <c r="E775">
        <v>5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1434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1544</v>
      </c>
      <c r="C797">
        <v>4.8</v>
      </c>
      <c r="D797" t="s">
        <v>2061</v>
      </c>
      <c r="E797">
        <v>10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1544</v>
      </c>
      <c r="C799">
        <v>7.1</v>
      </c>
      <c r="D799" t="s">
        <v>2088</v>
      </c>
      <c r="E799">
        <v>13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1544</v>
      </c>
      <c r="C801">
        <v>4.3</v>
      </c>
      <c r="D801" t="s">
        <v>2074</v>
      </c>
      <c r="E801">
        <v>10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1544</v>
      </c>
      <c r="C803">
        <v>4.2</v>
      </c>
      <c r="D803" t="s">
        <v>2089</v>
      </c>
      <c r="E803">
        <v>8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1544</v>
      </c>
      <c r="C807">
        <v>4.2</v>
      </c>
      <c r="D807" t="s">
        <v>2090</v>
      </c>
      <c r="E807">
        <v>8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1544</v>
      </c>
      <c r="C811">
        <v>7.5</v>
      </c>
      <c r="D811" t="s">
        <v>2091</v>
      </c>
      <c r="E811">
        <v>13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1544</v>
      </c>
      <c r="C819">
        <v>7.4</v>
      </c>
      <c r="D819" t="s">
        <v>2092</v>
      </c>
      <c r="E819">
        <v>13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1544</v>
      </c>
      <c r="C821">
        <v>7.5</v>
      </c>
      <c r="D821" t="s">
        <v>2091</v>
      </c>
      <c r="E821">
        <v>13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1544</v>
      </c>
      <c r="C823">
        <v>4.2</v>
      </c>
      <c r="D823" t="s">
        <v>2093</v>
      </c>
      <c r="E823">
        <v>7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1544</v>
      </c>
      <c r="C827">
        <v>6.8</v>
      </c>
      <c r="D827" t="s">
        <v>2094</v>
      </c>
      <c r="E827">
        <v>12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1544</v>
      </c>
      <c r="C831">
        <v>6.9</v>
      </c>
      <c r="D831" t="s">
        <v>2095</v>
      </c>
      <c r="E831">
        <v>12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1544</v>
      </c>
      <c r="C833">
        <v>4.2</v>
      </c>
      <c r="D833" t="s">
        <v>2090</v>
      </c>
      <c r="E833">
        <v>8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1544</v>
      </c>
      <c r="C835">
        <v>7.4</v>
      </c>
      <c r="D835" t="s">
        <v>2092</v>
      </c>
      <c r="E835">
        <v>13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1544</v>
      </c>
      <c r="C837">
        <v>4.2</v>
      </c>
      <c r="D837" t="s">
        <v>2096</v>
      </c>
      <c r="E837">
        <v>7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1544</v>
      </c>
      <c r="C839">
        <v>6.9</v>
      </c>
      <c r="D839" t="s">
        <v>2095</v>
      </c>
      <c r="E839">
        <v>12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1544</v>
      </c>
      <c r="C849">
        <v>4.2</v>
      </c>
      <c r="D849" t="s">
        <v>2093</v>
      </c>
      <c r="E849">
        <v>7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1544</v>
      </c>
      <c r="C851">
        <v>4.2</v>
      </c>
      <c r="D851" t="s">
        <v>2093</v>
      </c>
      <c r="E851">
        <v>7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1544</v>
      </c>
      <c r="C853">
        <v>4.2</v>
      </c>
      <c r="D853" t="s">
        <v>2093</v>
      </c>
      <c r="E853">
        <v>7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1544</v>
      </c>
      <c r="C857">
        <v>4.2</v>
      </c>
      <c r="D857" t="s">
        <v>2097</v>
      </c>
      <c r="E857">
        <v>8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1544</v>
      </c>
      <c r="C859">
        <v>7.5</v>
      </c>
      <c r="D859" t="s">
        <v>2091</v>
      </c>
      <c r="E859">
        <v>13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1727</v>
      </c>
      <c r="C862">
        <v>28.7</v>
      </c>
      <c r="D862" t="s">
        <v>2098</v>
      </c>
      <c r="E862">
        <v>38.5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1544</v>
      </c>
      <c r="C864">
        <v>21.6</v>
      </c>
      <c r="D864" t="s">
        <v>2099</v>
      </c>
      <c r="E864">
        <v>28</v>
      </c>
    </row>
    <row r="865" spans="1:5">
      <c r="A865" t="s">
        <v>398</v>
      </c>
      <c r="B865" t="s">
        <v>1544</v>
      </c>
      <c r="C865">
        <v>21.6</v>
      </c>
      <c r="D865" t="s">
        <v>2099</v>
      </c>
      <c r="E865">
        <v>28</v>
      </c>
    </row>
    <row r="866" spans="1:5">
      <c r="A866" t="s">
        <v>399</v>
      </c>
      <c r="B866" t="s">
        <v>1727</v>
      </c>
      <c r="C866">
        <v>18.2</v>
      </c>
      <c r="D866" t="s">
        <v>2055</v>
      </c>
      <c r="E866">
        <v>24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1544</v>
      </c>
      <c r="C868">
        <v>23.1</v>
      </c>
      <c r="D868" t="s">
        <v>2100</v>
      </c>
      <c r="E868">
        <v>31</v>
      </c>
    </row>
    <row r="869" spans="1:5">
      <c r="A869" t="s">
        <v>564</v>
      </c>
      <c r="B869" t="s">
        <v>1544</v>
      </c>
      <c r="C869">
        <v>23.1</v>
      </c>
      <c r="D869" t="s">
        <v>2100</v>
      </c>
      <c r="E869">
        <v>31</v>
      </c>
    </row>
    <row r="870" spans="1:5">
      <c r="A870" t="s">
        <v>563</v>
      </c>
      <c r="B870" t="s">
        <v>1727</v>
      </c>
      <c r="C870">
        <v>22.5</v>
      </c>
      <c r="D870" t="s">
        <v>2101</v>
      </c>
      <c r="E870">
        <v>29.5</v>
      </c>
    </row>
    <row r="871" spans="1:5">
      <c r="A871" t="s">
        <v>562</v>
      </c>
      <c r="B871" t="s">
        <v>1727</v>
      </c>
      <c r="C871">
        <v>22.5</v>
      </c>
      <c r="D871" t="s">
        <v>2101</v>
      </c>
      <c r="E871">
        <v>29.5</v>
      </c>
    </row>
    <row r="872" spans="1:5">
      <c r="A872" t="s">
        <v>561</v>
      </c>
      <c r="B872" t="s">
        <v>1727</v>
      </c>
      <c r="C872">
        <v>26.1</v>
      </c>
      <c r="D872" t="s">
        <v>2102</v>
      </c>
      <c r="E872">
        <v>35.5</v>
      </c>
    </row>
    <row r="873" spans="1:5">
      <c r="A873" t="s">
        <v>560</v>
      </c>
      <c r="B873" t="s">
        <v>1727</v>
      </c>
      <c r="C873">
        <v>26.1</v>
      </c>
      <c r="D873" t="s">
        <v>2102</v>
      </c>
      <c r="E873">
        <v>35.5</v>
      </c>
    </row>
    <row r="874" spans="1:5">
      <c r="A874" t="s">
        <v>401</v>
      </c>
      <c r="B874" t="s">
        <v>1727</v>
      </c>
      <c r="C874">
        <v>17.600000000000001</v>
      </c>
      <c r="D874" t="s">
        <v>2025</v>
      </c>
      <c r="E874">
        <v>23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1727</v>
      </c>
      <c r="C876">
        <v>17.7</v>
      </c>
      <c r="D876" t="s">
        <v>2031</v>
      </c>
      <c r="E876">
        <v>23</v>
      </c>
    </row>
    <row r="877" spans="1:5">
      <c r="A877" t="s">
        <v>558</v>
      </c>
      <c r="B877" t="s">
        <v>1727</v>
      </c>
      <c r="C877">
        <v>17.7</v>
      </c>
      <c r="D877" t="s">
        <v>2031</v>
      </c>
      <c r="E877">
        <v>23</v>
      </c>
    </row>
    <row r="878" spans="1:5">
      <c r="A878" t="s">
        <v>557</v>
      </c>
      <c r="B878" t="s">
        <v>1544</v>
      </c>
      <c r="C878">
        <v>22.9</v>
      </c>
      <c r="D878" t="s">
        <v>2103</v>
      </c>
      <c r="E878">
        <v>42.5</v>
      </c>
    </row>
    <row r="879" spans="1:5">
      <c r="A879" t="s">
        <v>556</v>
      </c>
      <c r="B879" t="s">
        <v>1544</v>
      </c>
      <c r="C879">
        <v>22.9</v>
      </c>
      <c r="D879" t="s">
        <v>2103</v>
      </c>
      <c r="E879">
        <v>42.5</v>
      </c>
    </row>
    <row r="880" spans="1:5">
      <c r="A880" t="s">
        <v>403</v>
      </c>
      <c r="B880" t="s">
        <v>1950</v>
      </c>
      <c r="C880">
        <v>22.1</v>
      </c>
      <c r="D880" t="s">
        <v>2104</v>
      </c>
      <c r="E880">
        <v>42.5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1950</v>
      </c>
      <c r="C882">
        <v>22.1</v>
      </c>
      <c r="D882" t="s">
        <v>2104</v>
      </c>
      <c r="E882">
        <v>42.5</v>
      </c>
    </row>
    <row r="883" spans="1:5">
      <c r="A883" t="s">
        <v>553</v>
      </c>
      <c r="B883" t="s">
        <v>1950</v>
      </c>
      <c r="C883">
        <v>22.1</v>
      </c>
      <c r="D883" t="s">
        <v>2104</v>
      </c>
      <c r="E883">
        <v>42.5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155</v>
      </c>
      <c r="C885">
        <v>17.899999999999999</v>
      </c>
      <c r="D885" t="s">
        <v>2105</v>
      </c>
      <c r="E885">
        <v>36</v>
      </c>
    </row>
    <row r="886" spans="1:5">
      <c r="A886" t="s">
        <v>404</v>
      </c>
      <c r="B886" t="s">
        <v>1544</v>
      </c>
      <c r="C886">
        <v>33.799999999999997</v>
      </c>
      <c r="D886" t="s">
        <v>2106</v>
      </c>
      <c r="E886">
        <v>65.5</v>
      </c>
    </row>
    <row r="887" spans="1:5">
      <c r="A887" t="s">
        <v>405</v>
      </c>
      <c r="B887" t="s">
        <v>1544</v>
      </c>
      <c r="C887">
        <v>33.799999999999997</v>
      </c>
      <c r="D887" t="s">
        <v>2106</v>
      </c>
      <c r="E887">
        <v>65.5</v>
      </c>
    </row>
    <row r="888" spans="1:5">
      <c r="A888" t="s">
        <v>406</v>
      </c>
      <c r="B888" t="s">
        <v>1727</v>
      </c>
      <c r="C888">
        <v>18.2</v>
      </c>
      <c r="D888" t="s">
        <v>2055</v>
      </c>
      <c r="E888">
        <v>24</v>
      </c>
    </row>
    <row r="889" spans="1:5">
      <c r="A889" t="s">
        <v>407</v>
      </c>
      <c r="B889" t="s">
        <v>1727</v>
      </c>
      <c r="C889">
        <v>18.2</v>
      </c>
      <c r="D889" t="s">
        <v>2055</v>
      </c>
      <c r="E889">
        <v>24</v>
      </c>
    </row>
    <row r="890" spans="1:5">
      <c r="A890" t="s">
        <v>408</v>
      </c>
      <c r="B890" t="s">
        <v>1727</v>
      </c>
      <c r="C890">
        <v>18.2</v>
      </c>
      <c r="D890" t="s">
        <v>2055</v>
      </c>
      <c r="E890">
        <v>24</v>
      </c>
    </row>
    <row r="891" spans="1:5">
      <c r="A891" t="s">
        <v>409</v>
      </c>
      <c r="B891" t="s">
        <v>1727</v>
      </c>
      <c r="C891">
        <v>18.2</v>
      </c>
      <c r="D891" t="s">
        <v>2055</v>
      </c>
      <c r="E891">
        <v>24</v>
      </c>
    </row>
    <row r="892" spans="1:5">
      <c r="A892" t="s">
        <v>550</v>
      </c>
      <c r="B892" t="s">
        <v>1544</v>
      </c>
      <c r="C892">
        <v>21.9</v>
      </c>
      <c r="D892" t="s">
        <v>2107</v>
      </c>
      <c r="E892">
        <v>28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1727</v>
      </c>
      <c r="C894">
        <v>18.2</v>
      </c>
      <c r="D894" t="s">
        <v>2055</v>
      </c>
      <c r="E894">
        <v>24</v>
      </c>
    </row>
    <row r="895" spans="1:5">
      <c r="A895" t="s">
        <v>547</v>
      </c>
      <c r="B895" t="s">
        <v>1727</v>
      </c>
      <c r="C895">
        <v>18.2</v>
      </c>
      <c r="D895" t="s">
        <v>2055</v>
      </c>
      <c r="E895">
        <v>24</v>
      </c>
    </row>
    <row r="896" spans="1:5">
      <c r="A896" t="s">
        <v>410</v>
      </c>
      <c r="B896" t="s">
        <v>1727</v>
      </c>
      <c r="C896">
        <v>16</v>
      </c>
      <c r="D896" t="s">
        <v>2108</v>
      </c>
      <c r="E896">
        <v>21</v>
      </c>
    </row>
    <row r="897" spans="1:5">
      <c r="A897" t="s">
        <v>546</v>
      </c>
      <c r="B897" t="s">
        <v>1727</v>
      </c>
      <c r="C897">
        <v>16</v>
      </c>
      <c r="D897" t="s">
        <v>2108</v>
      </c>
      <c r="E897">
        <v>21</v>
      </c>
    </row>
    <row r="898" spans="1:5">
      <c r="A898" t="s">
        <v>545</v>
      </c>
      <c r="B898" t="s">
        <v>1727</v>
      </c>
      <c r="C898">
        <v>22.1</v>
      </c>
      <c r="D898" t="s">
        <v>2109</v>
      </c>
      <c r="E898">
        <v>29.5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1544</v>
      </c>
      <c r="C900">
        <v>22.9</v>
      </c>
      <c r="D900" t="s">
        <v>2110</v>
      </c>
      <c r="E900">
        <v>29.5</v>
      </c>
    </row>
    <row r="901" spans="1:5">
      <c r="A901" t="s">
        <v>412</v>
      </c>
      <c r="B901" t="s">
        <v>1544</v>
      </c>
      <c r="C901">
        <v>22.9</v>
      </c>
      <c r="D901" t="s">
        <v>2110</v>
      </c>
      <c r="E901">
        <v>29.5</v>
      </c>
    </row>
    <row r="902" spans="1:5">
      <c r="A902" t="s">
        <v>543</v>
      </c>
      <c r="B902" t="s">
        <v>1544</v>
      </c>
      <c r="C902">
        <v>23.1</v>
      </c>
      <c r="D902" t="s">
        <v>2100</v>
      </c>
      <c r="E902">
        <v>31</v>
      </c>
    </row>
    <row r="903" spans="1:5">
      <c r="A903" t="s">
        <v>542</v>
      </c>
      <c r="B903" t="s">
        <v>1544</v>
      </c>
      <c r="C903">
        <v>23.1</v>
      </c>
      <c r="D903" t="s">
        <v>2100</v>
      </c>
      <c r="E903">
        <v>31</v>
      </c>
    </row>
    <row r="904" spans="1:5">
      <c r="A904" t="s">
        <v>541</v>
      </c>
      <c r="B904" t="s">
        <v>1727</v>
      </c>
      <c r="C904">
        <v>18.2</v>
      </c>
      <c r="D904" t="s">
        <v>2111</v>
      </c>
      <c r="E904">
        <v>37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1950</v>
      </c>
      <c r="C906">
        <v>21.8</v>
      </c>
      <c r="D906" t="s">
        <v>2112</v>
      </c>
      <c r="E906">
        <v>41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1950</v>
      </c>
      <c r="C910">
        <v>22.1</v>
      </c>
      <c r="D910" t="s">
        <v>2104</v>
      </c>
      <c r="E910">
        <v>42.5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1544</v>
      </c>
      <c r="C912">
        <v>33.799999999999997</v>
      </c>
      <c r="D912" t="s">
        <v>2113</v>
      </c>
      <c r="E912">
        <v>64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1727</v>
      </c>
      <c r="C914">
        <v>20.3</v>
      </c>
      <c r="D914" t="s">
        <v>2038</v>
      </c>
      <c r="E914">
        <v>26.5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1727</v>
      </c>
      <c r="C916">
        <v>18.2</v>
      </c>
      <c r="D916" t="s">
        <v>2055</v>
      </c>
      <c r="E916">
        <v>24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1544</v>
      </c>
      <c r="C918">
        <v>18.399999999999999</v>
      </c>
      <c r="D918" t="s">
        <v>2114</v>
      </c>
      <c r="E918">
        <v>24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1544</v>
      </c>
      <c r="C920">
        <v>22.1</v>
      </c>
      <c r="D920" t="s">
        <v>2109</v>
      </c>
      <c r="E920">
        <v>29.5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1544</v>
      </c>
      <c r="C922">
        <v>17.7</v>
      </c>
      <c r="D922" t="s">
        <v>2031</v>
      </c>
      <c r="E922">
        <v>23</v>
      </c>
    </row>
    <row r="923" spans="1:5">
      <c r="A923" t="s">
        <v>525</v>
      </c>
      <c r="B923" t="s">
        <v>1544</v>
      </c>
      <c r="C923">
        <v>17.7</v>
      </c>
      <c r="D923" t="s">
        <v>2031</v>
      </c>
      <c r="E923">
        <v>23</v>
      </c>
    </row>
    <row r="924" spans="1:5">
      <c r="A924" t="s">
        <v>416</v>
      </c>
      <c r="B924" t="s">
        <v>1727</v>
      </c>
      <c r="C924">
        <v>16.7</v>
      </c>
      <c r="D924" t="s">
        <v>2115</v>
      </c>
      <c r="E924">
        <v>22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1727</v>
      </c>
      <c r="C926">
        <v>28.6</v>
      </c>
      <c r="D926" t="s">
        <v>2116</v>
      </c>
      <c r="E926">
        <v>38.5</v>
      </c>
    </row>
    <row r="927" spans="1:5">
      <c r="A927" t="s">
        <v>418</v>
      </c>
      <c r="B927" t="s">
        <v>1727</v>
      </c>
      <c r="C927">
        <v>28.6</v>
      </c>
      <c r="D927" t="s">
        <v>2116</v>
      </c>
      <c r="E927">
        <v>38.5</v>
      </c>
    </row>
    <row r="928" spans="1:5">
      <c r="A928" t="s">
        <v>419</v>
      </c>
      <c r="B928" t="s">
        <v>1544</v>
      </c>
      <c r="C928">
        <v>22.8</v>
      </c>
      <c r="D928" t="s">
        <v>2117</v>
      </c>
      <c r="E928">
        <v>29.5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1727</v>
      </c>
      <c r="C930">
        <v>18.2</v>
      </c>
      <c r="D930" t="s">
        <v>2111</v>
      </c>
      <c r="E930">
        <v>37</v>
      </c>
    </row>
    <row r="931" spans="1:5">
      <c r="A931" t="s">
        <v>421</v>
      </c>
      <c r="B931" t="s">
        <v>1727</v>
      </c>
      <c r="C931">
        <v>18.2</v>
      </c>
      <c r="D931" t="s">
        <v>2111</v>
      </c>
      <c r="E931">
        <v>37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155</v>
      </c>
      <c r="C933">
        <v>22.5</v>
      </c>
      <c r="D933" t="s">
        <v>2118</v>
      </c>
      <c r="E933">
        <v>42.5</v>
      </c>
    </row>
    <row r="934" spans="1:5">
      <c r="A934" t="s">
        <v>422</v>
      </c>
      <c r="B934" t="s">
        <v>1950</v>
      </c>
      <c r="C934">
        <v>20.6</v>
      </c>
      <c r="D934" t="s">
        <v>2119</v>
      </c>
      <c r="E934">
        <v>39.5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1727</v>
      </c>
      <c r="C938">
        <v>33.799999999999997</v>
      </c>
      <c r="D938" t="s">
        <v>2120</v>
      </c>
      <c r="E938">
        <v>64</v>
      </c>
    </row>
    <row r="939" spans="1:5">
      <c r="A939" t="s">
        <v>424</v>
      </c>
      <c r="B939" t="s">
        <v>1727</v>
      </c>
      <c r="C939">
        <v>33.799999999999997</v>
      </c>
      <c r="D939" t="s">
        <v>2120</v>
      </c>
      <c r="E939">
        <v>64</v>
      </c>
    </row>
    <row r="940" spans="1:5">
      <c r="A940" t="s">
        <v>517</v>
      </c>
      <c r="B940" t="s">
        <v>1727</v>
      </c>
      <c r="C940">
        <v>25.6</v>
      </c>
      <c r="D940" t="s">
        <v>2121</v>
      </c>
      <c r="E940">
        <v>34</v>
      </c>
    </row>
    <row r="941" spans="1:5">
      <c r="A941" t="s">
        <v>516</v>
      </c>
      <c r="B941" t="s">
        <v>1727</v>
      </c>
      <c r="C941">
        <v>25.6</v>
      </c>
      <c r="D941" t="s">
        <v>2121</v>
      </c>
      <c r="E941">
        <v>34</v>
      </c>
    </row>
    <row r="942" spans="1:5">
      <c r="A942" t="s">
        <v>425</v>
      </c>
      <c r="B942" t="s">
        <v>1544</v>
      </c>
      <c r="C942">
        <v>19.5</v>
      </c>
      <c r="D942" t="s">
        <v>2035</v>
      </c>
      <c r="E942">
        <v>25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1727</v>
      </c>
      <c r="C944">
        <v>17.7</v>
      </c>
      <c r="D944" t="s">
        <v>2031</v>
      </c>
      <c r="E944">
        <v>23</v>
      </c>
    </row>
    <row r="945" spans="1:5">
      <c r="A945" t="s">
        <v>515</v>
      </c>
      <c r="B945" t="s">
        <v>1727</v>
      </c>
      <c r="C945">
        <v>17.7</v>
      </c>
      <c r="D945" t="s">
        <v>2031</v>
      </c>
      <c r="E945">
        <v>23</v>
      </c>
    </row>
    <row r="946" spans="1:5">
      <c r="A946" t="s">
        <v>514</v>
      </c>
      <c r="B946" t="s">
        <v>1727</v>
      </c>
      <c r="C946">
        <v>17.7</v>
      </c>
      <c r="D946" t="s">
        <v>2031</v>
      </c>
      <c r="E946">
        <v>23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1727</v>
      </c>
      <c r="C948">
        <v>16</v>
      </c>
      <c r="D948" t="s">
        <v>2108</v>
      </c>
      <c r="E948">
        <v>21</v>
      </c>
    </row>
    <row r="949" spans="1:5">
      <c r="A949" t="s">
        <v>512</v>
      </c>
      <c r="B949" t="s">
        <v>1727</v>
      </c>
      <c r="C949">
        <v>16</v>
      </c>
      <c r="D949" t="s">
        <v>2108</v>
      </c>
      <c r="E949">
        <v>21</v>
      </c>
    </row>
    <row r="950" spans="1:5">
      <c r="A950" t="s">
        <v>429</v>
      </c>
      <c r="B950" t="s">
        <v>1727</v>
      </c>
      <c r="C950">
        <v>17.899999999999999</v>
      </c>
      <c r="D950" t="s">
        <v>2044</v>
      </c>
      <c r="E950">
        <v>23</v>
      </c>
    </row>
    <row r="951" spans="1:5">
      <c r="A951" t="s">
        <v>511</v>
      </c>
      <c r="B951" t="s">
        <v>1727</v>
      </c>
      <c r="C951">
        <v>17.899999999999999</v>
      </c>
      <c r="D951" t="s">
        <v>2044</v>
      </c>
      <c r="E951">
        <v>23</v>
      </c>
    </row>
    <row r="952" spans="1:5">
      <c r="A952" t="s">
        <v>430</v>
      </c>
      <c r="B952" t="s">
        <v>1727</v>
      </c>
      <c r="C952">
        <v>18.2</v>
      </c>
      <c r="D952" t="s">
        <v>2055</v>
      </c>
      <c r="E952">
        <v>24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1544</v>
      </c>
      <c r="C954">
        <v>18</v>
      </c>
      <c r="D954" t="s">
        <v>2033</v>
      </c>
      <c r="E954">
        <v>23</v>
      </c>
    </row>
    <row r="955" spans="1:5">
      <c r="A955" t="s">
        <v>508</v>
      </c>
      <c r="B955" t="s">
        <v>1544</v>
      </c>
      <c r="C955">
        <v>18</v>
      </c>
      <c r="D955" t="s">
        <v>2033</v>
      </c>
      <c r="E955">
        <v>23</v>
      </c>
    </row>
    <row r="956" spans="1:5">
      <c r="A956" t="s">
        <v>431</v>
      </c>
      <c r="B956" t="s">
        <v>1727</v>
      </c>
      <c r="C956">
        <v>18.100000000000001</v>
      </c>
      <c r="D956" t="s">
        <v>2122</v>
      </c>
      <c r="E956">
        <v>37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155</v>
      </c>
      <c r="C961">
        <v>21.7</v>
      </c>
      <c r="D961" t="s">
        <v>2123</v>
      </c>
      <c r="E961">
        <v>41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155</v>
      </c>
      <c r="C963">
        <v>17.600000000000001</v>
      </c>
      <c r="D963" t="s">
        <v>2039</v>
      </c>
      <c r="E963">
        <v>36</v>
      </c>
    </row>
    <row r="964" spans="1:5">
      <c r="A964" t="s">
        <v>432</v>
      </c>
      <c r="B964" t="s">
        <v>1544</v>
      </c>
      <c r="C964">
        <v>33.799999999999997</v>
      </c>
      <c r="D964" t="s">
        <v>2124</v>
      </c>
      <c r="E964">
        <v>67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1727</v>
      </c>
      <c r="C966">
        <v>18</v>
      </c>
      <c r="D966" t="s">
        <v>2033</v>
      </c>
      <c r="E966">
        <v>24</v>
      </c>
    </row>
    <row r="967" spans="1:5">
      <c r="A967" t="s">
        <v>499</v>
      </c>
      <c r="B967" t="s">
        <v>1727</v>
      </c>
      <c r="C967">
        <v>18</v>
      </c>
      <c r="D967" t="s">
        <v>2033</v>
      </c>
      <c r="E967">
        <v>24</v>
      </c>
    </row>
    <row r="968" spans="1:5">
      <c r="A968" t="s">
        <v>498</v>
      </c>
      <c r="B968" t="s">
        <v>1544</v>
      </c>
      <c r="C968">
        <v>23.1</v>
      </c>
      <c r="D968" t="s">
        <v>2100</v>
      </c>
      <c r="E968">
        <v>31</v>
      </c>
    </row>
    <row r="969" spans="1:5">
      <c r="A969" t="s">
        <v>497</v>
      </c>
      <c r="B969" t="s">
        <v>1544</v>
      </c>
      <c r="C969">
        <v>23.1</v>
      </c>
      <c r="D969" t="s">
        <v>2100</v>
      </c>
      <c r="E969">
        <v>31</v>
      </c>
    </row>
    <row r="970" spans="1:5">
      <c r="A970" t="s">
        <v>434</v>
      </c>
      <c r="B970" t="s">
        <v>1727</v>
      </c>
      <c r="C970">
        <v>18.399999999999999</v>
      </c>
      <c r="D970" t="s">
        <v>2114</v>
      </c>
      <c r="E970">
        <v>24</v>
      </c>
    </row>
    <row r="971" spans="1:5">
      <c r="A971" t="s">
        <v>435</v>
      </c>
      <c r="B971" t="s">
        <v>1727</v>
      </c>
      <c r="C971">
        <v>18.399999999999999</v>
      </c>
      <c r="D971" t="s">
        <v>2114</v>
      </c>
      <c r="E971">
        <v>24</v>
      </c>
    </row>
    <row r="972" spans="1:5">
      <c r="A972" t="s">
        <v>436</v>
      </c>
      <c r="B972" t="s">
        <v>1727</v>
      </c>
      <c r="C972">
        <v>18.3</v>
      </c>
      <c r="D972" t="s">
        <v>2028</v>
      </c>
      <c r="E972">
        <v>24</v>
      </c>
    </row>
    <row r="973" spans="1:5">
      <c r="A973" t="s">
        <v>496</v>
      </c>
      <c r="B973" t="s">
        <v>1727</v>
      </c>
      <c r="C973">
        <v>18.3</v>
      </c>
      <c r="D973" t="s">
        <v>2028</v>
      </c>
      <c r="E973">
        <v>24</v>
      </c>
    </row>
    <row r="974" spans="1:5">
      <c r="A974" t="s">
        <v>437</v>
      </c>
      <c r="B974" t="s">
        <v>1727</v>
      </c>
      <c r="C974">
        <v>18.5</v>
      </c>
      <c r="D974" t="s">
        <v>2054</v>
      </c>
      <c r="E974">
        <v>24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1727</v>
      </c>
      <c r="C976">
        <v>23.5</v>
      </c>
      <c r="D976" t="s">
        <v>2125</v>
      </c>
      <c r="E976">
        <v>31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1544</v>
      </c>
      <c r="C978">
        <v>23.2</v>
      </c>
      <c r="D978" t="s">
        <v>2126</v>
      </c>
      <c r="E978">
        <v>31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1544</v>
      </c>
      <c r="C980">
        <v>18.3</v>
      </c>
      <c r="D980" t="s">
        <v>2028</v>
      </c>
      <c r="E980">
        <v>24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1544</v>
      </c>
      <c r="C983">
        <v>22</v>
      </c>
      <c r="D983" t="s">
        <v>2127</v>
      </c>
      <c r="E983">
        <v>42.5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1950</v>
      </c>
      <c r="C986">
        <v>22</v>
      </c>
      <c r="D986" t="s">
        <v>2127</v>
      </c>
      <c r="E986">
        <v>41</v>
      </c>
    </row>
    <row r="987" spans="1:5">
      <c r="A987" t="s">
        <v>487</v>
      </c>
      <c r="B987" t="s">
        <v>1950</v>
      </c>
      <c r="C987">
        <v>22</v>
      </c>
      <c r="D987" t="s">
        <v>2127</v>
      </c>
      <c r="E987">
        <v>41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1544</v>
      </c>
      <c r="C990">
        <v>33.799999999999997</v>
      </c>
      <c r="D990" t="s">
        <v>2128</v>
      </c>
      <c r="E990">
        <v>67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1727</v>
      </c>
      <c r="C992">
        <v>14</v>
      </c>
      <c r="D992" t="s">
        <v>2129</v>
      </c>
      <c r="E992">
        <v>20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1727</v>
      </c>
      <c r="C994">
        <v>10.199999999999999</v>
      </c>
      <c r="D994" t="s">
        <v>2130</v>
      </c>
      <c r="E994">
        <v>16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1727</v>
      </c>
      <c r="C996">
        <v>20.2</v>
      </c>
      <c r="D996" t="s">
        <v>2131</v>
      </c>
      <c r="E996">
        <v>26.5</v>
      </c>
    </row>
    <row r="997" spans="1:5">
      <c r="A997" t="s">
        <v>479</v>
      </c>
      <c r="B997" t="s">
        <v>1727</v>
      </c>
      <c r="C997">
        <v>20.2</v>
      </c>
      <c r="D997" t="s">
        <v>2131</v>
      </c>
      <c r="E997">
        <v>26.5</v>
      </c>
    </row>
    <row r="998" spans="1:5">
      <c r="A998" t="s">
        <v>478</v>
      </c>
      <c r="B998" t="s">
        <v>1727</v>
      </c>
      <c r="C998">
        <v>14.3</v>
      </c>
      <c r="D998" t="s">
        <v>2132</v>
      </c>
      <c r="E998">
        <v>20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1727</v>
      </c>
      <c r="C1000">
        <v>20.3</v>
      </c>
      <c r="D1000" t="s">
        <v>2038</v>
      </c>
      <c r="E1000">
        <v>26.5</v>
      </c>
    </row>
    <row r="1001" spans="1:5">
      <c r="A1001" t="s">
        <v>475</v>
      </c>
      <c r="B1001" t="s">
        <v>1727</v>
      </c>
      <c r="C1001">
        <v>20.3</v>
      </c>
      <c r="D1001" t="s">
        <v>2038</v>
      </c>
      <c r="E1001">
        <v>26.5</v>
      </c>
    </row>
    <row r="1002" spans="1:5">
      <c r="A1002" t="s">
        <v>474</v>
      </c>
      <c r="B1002" t="s">
        <v>1727</v>
      </c>
      <c r="C1002">
        <v>18</v>
      </c>
      <c r="D1002" t="s">
        <v>2033</v>
      </c>
      <c r="E1002">
        <v>23</v>
      </c>
    </row>
    <row r="1003" spans="1:5">
      <c r="A1003" t="s">
        <v>473</v>
      </c>
      <c r="B1003" t="s">
        <v>1727</v>
      </c>
      <c r="C1003">
        <v>18</v>
      </c>
      <c r="D1003" t="s">
        <v>2033</v>
      </c>
      <c r="E1003">
        <v>23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1727</v>
      </c>
      <c r="C1005">
        <v>9</v>
      </c>
      <c r="D1005" t="s">
        <v>2079</v>
      </c>
      <c r="E1005">
        <v>14</v>
      </c>
    </row>
    <row r="1006" spans="1:5">
      <c r="A1006" t="s">
        <v>471</v>
      </c>
      <c r="B1006" t="s">
        <v>1727</v>
      </c>
      <c r="C1006">
        <v>17.100000000000001</v>
      </c>
      <c r="D1006" t="s">
        <v>2029</v>
      </c>
      <c r="E1006">
        <v>23</v>
      </c>
    </row>
    <row r="1007" spans="1:5">
      <c r="A1007" t="s">
        <v>470</v>
      </c>
      <c r="B1007" t="s">
        <v>1727</v>
      </c>
      <c r="C1007">
        <v>17.100000000000001</v>
      </c>
      <c r="D1007" t="s">
        <v>2029</v>
      </c>
      <c r="E1007">
        <v>23</v>
      </c>
    </row>
    <row r="1008" spans="1:5">
      <c r="A1008" t="s">
        <v>469</v>
      </c>
      <c r="B1008" t="s">
        <v>1727</v>
      </c>
      <c r="C1008">
        <v>18.899999999999999</v>
      </c>
      <c r="D1008" t="s">
        <v>2047</v>
      </c>
      <c r="E1008">
        <v>24</v>
      </c>
    </row>
    <row r="1009" spans="1:5">
      <c r="A1009" t="s">
        <v>468</v>
      </c>
      <c r="B1009" t="s">
        <v>1727</v>
      </c>
      <c r="C1009">
        <v>18.899999999999999</v>
      </c>
      <c r="D1009" t="s">
        <v>2047</v>
      </c>
      <c r="E1009">
        <v>24</v>
      </c>
    </row>
    <row r="1010" spans="1:5">
      <c r="A1010" t="s">
        <v>445</v>
      </c>
      <c r="B1010" t="s">
        <v>1727</v>
      </c>
      <c r="C1010">
        <v>20.5</v>
      </c>
      <c r="D1010" t="s">
        <v>2133</v>
      </c>
      <c r="E1010">
        <v>26.5</v>
      </c>
    </row>
    <row r="1011" spans="1:5">
      <c r="A1011" t="s">
        <v>467</v>
      </c>
      <c r="B1011" t="s">
        <v>1727</v>
      </c>
      <c r="C1011">
        <v>20.5</v>
      </c>
      <c r="D1011" t="s">
        <v>2133</v>
      </c>
      <c r="E1011">
        <v>26.5</v>
      </c>
    </row>
    <row r="1012" spans="1:5">
      <c r="A1012" t="s">
        <v>446</v>
      </c>
      <c r="B1012" t="s">
        <v>1727</v>
      </c>
      <c r="C1012">
        <v>20.399999999999999</v>
      </c>
      <c r="D1012" t="s">
        <v>2026</v>
      </c>
      <c r="E1012">
        <v>26.5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1544</v>
      </c>
      <c r="C1014">
        <v>4.2</v>
      </c>
      <c r="D1014" t="s">
        <v>2087</v>
      </c>
      <c r="E1014">
        <v>5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1727</v>
      </c>
      <c r="C1018">
        <v>17.399999999999999</v>
      </c>
      <c r="D1018" t="s">
        <v>2036</v>
      </c>
      <c r="E1018">
        <v>23</v>
      </c>
    </row>
    <row r="1019" spans="1:5">
      <c r="A1019" t="s">
        <v>450</v>
      </c>
      <c r="B1019" t="s">
        <v>1727</v>
      </c>
      <c r="C1019">
        <v>17.399999999999999</v>
      </c>
      <c r="D1019" t="s">
        <v>2036</v>
      </c>
      <c r="E1019">
        <v>23</v>
      </c>
    </row>
    <row r="1020" spans="1:5">
      <c r="A1020" t="s">
        <v>451</v>
      </c>
      <c r="B1020" t="s">
        <v>1727</v>
      </c>
      <c r="C1020">
        <v>14.1</v>
      </c>
      <c r="D1020" t="s">
        <v>2134</v>
      </c>
      <c r="E1020">
        <v>20</v>
      </c>
    </row>
    <row r="1021" spans="1:5">
      <c r="A1021" t="s">
        <v>452</v>
      </c>
      <c r="B1021" t="s">
        <v>1727</v>
      </c>
      <c r="C1021">
        <v>14.1</v>
      </c>
      <c r="D1021" t="s">
        <v>2134</v>
      </c>
      <c r="E1021">
        <v>20</v>
      </c>
    </row>
    <row r="1022" spans="1:5">
      <c r="A1022" t="s">
        <v>463</v>
      </c>
      <c r="B1022" t="s">
        <v>1727</v>
      </c>
      <c r="C1022">
        <v>10.3</v>
      </c>
      <c r="D1022" t="s">
        <v>2135</v>
      </c>
      <c r="E1022">
        <v>16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1727</v>
      </c>
      <c r="C1024">
        <v>7.5</v>
      </c>
      <c r="D1024" t="s">
        <v>2091</v>
      </c>
      <c r="E1024">
        <v>13</v>
      </c>
    </row>
    <row r="1025" spans="1:5">
      <c r="A1025" t="s">
        <v>461</v>
      </c>
      <c r="B1025" t="s">
        <v>1727</v>
      </c>
      <c r="C1025">
        <v>7.5</v>
      </c>
      <c r="D1025" t="s">
        <v>2091</v>
      </c>
      <c r="E1025">
        <v>13</v>
      </c>
    </row>
    <row r="1026" spans="1:5">
      <c r="A1026" t="s">
        <v>460</v>
      </c>
      <c r="B1026" t="s">
        <v>1727</v>
      </c>
      <c r="C1026">
        <v>16.8</v>
      </c>
      <c r="D1026" t="s">
        <v>2136</v>
      </c>
      <c r="E1026">
        <v>22</v>
      </c>
    </row>
    <row r="1027" spans="1:5">
      <c r="A1027" t="s">
        <v>459</v>
      </c>
      <c r="B1027" t="s">
        <v>1727</v>
      </c>
      <c r="C1027">
        <v>16.8</v>
      </c>
      <c r="D1027" t="s">
        <v>2136</v>
      </c>
      <c r="E1027">
        <v>22</v>
      </c>
    </row>
    <row r="1028" spans="1:5">
      <c r="A1028" t="s">
        <v>458</v>
      </c>
      <c r="B1028" t="s">
        <v>1727</v>
      </c>
      <c r="C1028">
        <v>14.1</v>
      </c>
      <c r="D1028" t="s">
        <v>2134</v>
      </c>
      <c r="E1028">
        <v>20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1727</v>
      </c>
      <c r="C1030">
        <v>14.4</v>
      </c>
      <c r="D1030" t="s">
        <v>2137</v>
      </c>
      <c r="E1030">
        <v>20</v>
      </c>
    </row>
    <row r="1031" spans="1:5">
      <c r="A1031" t="s">
        <v>455</v>
      </c>
      <c r="B1031" t="s">
        <v>1727</v>
      </c>
      <c r="C1031">
        <v>14.4</v>
      </c>
      <c r="D1031" t="s">
        <v>2137</v>
      </c>
      <c r="E1031">
        <v>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A1004"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1538</v>
      </c>
      <c r="C2">
        <v>9.1</v>
      </c>
      <c r="D2" t="s">
        <v>2138</v>
      </c>
      <c r="E2">
        <v>14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1538</v>
      </c>
      <c r="C4">
        <v>9.1</v>
      </c>
      <c r="D4" t="s">
        <v>2139</v>
      </c>
      <c r="E4">
        <v>19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1538</v>
      </c>
      <c r="C6">
        <v>9.1</v>
      </c>
      <c r="D6" t="s">
        <v>2140</v>
      </c>
      <c r="E6">
        <v>13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1294</v>
      </c>
      <c r="C8">
        <v>9.1</v>
      </c>
      <c r="D8" t="s">
        <v>2141</v>
      </c>
      <c r="E8">
        <v>15</v>
      </c>
    </row>
    <row r="9" spans="1:5">
      <c r="A9" t="s">
        <v>1286</v>
      </c>
      <c r="B9" t="s">
        <v>1294</v>
      </c>
      <c r="C9">
        <v>9.1</v>
      </c>
      <c r="D9" t="s">
        <v>2141</v>
      </c>
      <c r="E9">
        <v>15</v>
      </c>
    </row>
    <row r="10" spans="1:5">
      <c r="A10" t="s">
        <v>1285</v>
      </c>
      <c r="B10" t="s">
        <v>1538</v>
      </c>
      <c r="C10">
        <v>5.4</v>
      </c>
      <c r="D10" t="s">
        <v>2142</v>
      </c>
      <c r="E10">
        <v>11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1544</v>
      </c>
      <c r="C15">
        <v>9.6999999999999993</v>
      </c>
      <c r="D15" t="s">
        <v>2143</v>
      </c>
      <c r="E15">
        <v>19</v>
      </c>
    </row>
    <row r="16" spans="1:5">
      <c r="A16" t="s">
        <v>1279</v>
      </c>
      <c r="B16" t="s">
        <v>1544</v>
      </c>
      <c r="C16">
        <v>9.6999999999999993</v>
      </c>
      <c r="D16" t="s">
        <v>2144</v>
      </c>
      <c r="E16">
        <v>10</v>
      </c>
    </row>
    <row r="17" spans="1:5">
      <c r="A17" t="s">
        <v>1278</v>
      </c>
      <c r="B17" t="s">
        <v>1544</v>
      </c>
      <c r="C17">
        <v>9.6999999999999993</v>
      </c>
      <c r="D17" t="s">
        <v>2144</v>
      </c>
      <c r="E17">
        <v>10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1544</v>
      </c>
      <c r="C21">
        <v>9.6999999999999993</v>
      </c>
      <c r="D21" t="s">
        <v>2145</v>
      </c>
      <c r="E21">
        <v>16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1538</v>
      </c>
      <c r="C26">
        <v>9.1</v>
      </c>
      <c r="D26" t="s">
        <v>2146</v>
      </c>
      <c r="E26">
        <v>17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1538</v>
      </c>
      <c r="C28">
        <v>9.1</v>
      </c>
      <c r="D28" t="s">
        <v>2147</v>
      </c>
      <c r="E28">
        <v>20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1538</v>
      </c>
      <c r="C30">
        <v>9.1</v>
      </c>
      <c r="D30" t="s">
        <v>2148</v>
      </c>
      <c r="E30">
        <v>19</v>
      </c>
    </row>
    <row r="31" spans="1:5">
      <c r="A31" t="s">
        <v>1266</v>
      </c>
      <c r="B31" t="s">
        <v>1538</v>
      </c>
      <c r="C31">
        <v>9.1</v>
      </c>
      <c r="D31" t="s">
        <v>2148</v>
      </c>
      <c r="E31">
        <v>19</v>
      </c>
    </row>
    <row r="32" spans="1:5">
      <c r="A32" t="s">
        <v>264</v>
      </c>
      <c r="B32" t="s">
        <v>1538</v>
      </c>
      <c r="C32">
        <v>9.8000000000000007</v>
      </c>
      <c r="D32" t="s">
        <v>2149</v>
      </c>
      <c r="E32">
        <v>20</v>
      </c>
    </row>
    <row r="33" spans="1:5">
      <c r="A33" t="s">
        <v>1265</v>
      </c>
      <c r="B33" t="s">
        <v>1538</v>
      </c>
      <c r="C33">
        <v>9.8000000000000007</v>
      </c>
      <c r="D33" t="s">
        <v>2149</v>
      </c>
      <c r="E33">
        <v>20</v>
      </c>
    </row>
    <row r="34" spans="1:5">
      <c r="A34" t="s">
        <v>265</v>
      </c>
      <c r="B34" t="s">
        <v>1538</v>
      </c>
      <c r="C34">
        <v>5.4</v>
      </c>
      <c r="D34" t="s">
        <v>2150</v>
      </c>
      <c r="E34">
        <v>11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1544</v>
      </c>
      <c r="C41">
        <v>9.6999999999999993</v>
      </c>
      <c r="D41" t="s">
        <v>2151</v>
      </c>
      <c r="E41">
        <v>20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1544</v>
      </c>
      <c r="C43">
        <v>9.6999999999999993</v>
      </c>
      <c r="D43" t="s">
        <v>2152</v>
      </c>
      <c r="E43">
        <v>14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1544</v>
      </c>
      <c r="C45">
        <v>9.6999999999999993</v>
      </c>
      <c r="D45" t="s">
        <v>2153</v>
      </c>
      <c r="E45">
        <v>20</v>
      </c>
    </row>
    <row r="46" spans="1:5">
      <c r="A46" t="s">
        <v>267</v>
      </c>
      <c r="B46" t="s">
        <v>1727</v>
      </c>
      <c r="C46">
        <v>9.6999999999999993</v>
      </c>
      <c r="D46" t="s">
        <v>2154</v>
      </c>
      <c r="E46">
        <v>13</v>
      </c>
    </row>
    <row r="47" spans="1:5">
      <c r="A47" t="s">
        <v>268</v>
      </c>
      <c r="B47" t="s">
        <v>1727</v>
      </c>
      <c r="C47">
        <v>9.6999999999999993</v>
      </c>
      <c r="D47" t="s">
        <v>2154</v>
      </c>
      <c r="E47">
        <v>13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1538</v>
      </c>
      <c r="C50">
        <v>9.1</v>
      </c>
      <c r="D50" t="s">
        <v>2155</v>
      </c>
      <c r="E50">
        <v>15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1538</v>
      </c>
      <c r="C52">
        <v>9.1</v>
      </c>
      <c r="D52" t="s">
        <v>2156</v>
      </c>
      <c r="E52">
        <v>16</v>
      </c>
    </row>
    <row r="53" spans="1:5">
      <c r="A53" t="s">
        <v>1252</v>
      </c>
      <c r="B53" t="s">
        <v>1538</v>
      </c>
      <c r="C53">
        <v>9.1</v>
      </c>
      <c r="D53" t="s">
        <v>2156</v>
      </c>
      <c r="E53">
        <v>16</v>
      </c>
    </row>
    <row r="54" spans="1:5">
      <c r="A54" t="s">
        <v>272</v>
      </c>
      <c r="B54" t="s">
        <v>1538</v>
      </c>
      <c r="C54">
        <v>9.1999999999999993</v>
      </c>
      <c r="D54" t="s">
        <v>2157</v>
      </c>
      <c r="E54">
        <v>20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1538</v>
      </c>
      <c r="C56">
        <v>9.1</v>
      </c>
      <c r="D56" t="s">
        <v>2158</v>
      </c>
      <c r="E56">
        <v>16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1538</v>
      </c>
      <c r="C58">
        <v>5.4</v>
      </c>
      <c r="D58" t="s">
        <v>2159</v>
      </c>
      <c r="E58">
        <v>8</v>
      </c>
    </row>
    <row r="59" spans="1:5">
      <c r="A59" t="s">
        <v>1248</v>
      </c>
      <c r="B59" t="s">
        <v>1538</v>
      </c>
      <c r="C59">
        <v>5.4</v>
      </c>
      <c r="D59" t="s">
        <v>2159</v>
      </c>
      <c r="E59">
        <v>8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1544</v>
      </c>
      <c r="C61">
        <v>9.6999999999999993</v>
      </c>
      <c r="D61" t="s">
        <v>2145</v>
      </c>
      <c r="E61">
        <v>16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1544</v>
      </c>
      <c r="C63">
        <v>9.6999999999999993</v>
      </c>
      <c r="D63" t="s">
        <v>2160</v>
      </c>
      <c r="E63">
        <v>17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1544</v>
      </c>
      <c r="C65">
        <v>9.6999999999999993</v>
      </c>
      <c r="D65" t="s">
        <v>2161</v>
      </c>
      <c r="E65">
        <v>16</v>
      </c>
    </row>
    <row r="66" spans="1:5">
      <c r="A66" t="s">
        <v>1241</v>
      </c>
      <c r="B66" t="s">
        <v>1544</v>
      </c>
      <c r="C66">
        <v>9.6999999999999993</v>
      </c>
      <c r="D66" t="s">
        <v>2162</v>
      </c>
      <c r="E66">
        <v>13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1544</v>
      </c>
      <c r="C69">
        <v>9.6999999999999993</v>
      </c>
      <c r="D69" t="s">
        <v>2151</v>
      </c>
      <c r="E69">
        <v>20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1544</v>
      </c>
      <c r="C71">
        <v>9.6999999999999993</v>
      </c>
      <c r="D71" t="s">
        <v>2163</v>
      </c>
      <c r="E71">
        <v>16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1538</v>
      </c>
      <c r="C74">
        <v>9.1</v>
      </c>
      <c r="D74" t="s">
        <v>2164</v>
      </c>
      <c r="E74">
        <v>13</v>
      </c>
    </row>
    <row r="75" spans="1:5">
      <c r="A75" t="s">
        <v>277</v>
      </c>
      <c r="B75" t="s">
        <v>1538</v>
      </c>
      <c r="C75">
        <v>9.1</v>
      </c>
      <c r="D75" t="s">
        <v>2164</v>
      </c>
      <c r="E75">
        <v>13</v>
      </c>
    </row>
    <row r="76" spans="1:5">
      <c r="A76" t="s">
        <v>278</v>
      </c>
      <c r="B76" t="s">
        <v>1538</v>
      </c>
      <c r="C76">
        <v>9.1</v>
      </c>
      <c r="D76" t="s">
        <v>2156</v>
      </c>
      <c r="E76">
        <v>16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1538</v>
      </c>
      <c r="C78">
        <v>9.1</v>
      </c>
      <c r="D78" t="s">
        <v>2165</v>
      </c>
      <c r="E78">
        <v>14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1538</v>
      </c>
      <c r="C80">
        <v>9.1999999999999993</v>
      </c>
      <c r="D80" t="s">
        <v>2157</v>
      </c>
      <c r="E80">
        <v>20</v>
      </c>
    </row>
    <row r="81" spans="1:5">
      <c r="A81" t="s">
        <v>1233</v>
      </c>
      <c r="B81" t="s">
        <v>1538</v>
      </c>
      <c r="C81">
        <v>9.1999999999999993</v>
      </c>
      <c r="D81" t="s">
        <v>2157</v>
      </c>
      <c r="E81">
        <v>20</v>
      </c>
    </row>
    <row r="82" spans="1:5">
      <c r="A82" t="s">
        <v>1232</v>
      </c>
      <c r="B82" t="s">
        <v>1538</v>
      </c>
      <c r="C82">
        <v>9.1999999999999993</v>
      </c>
      <c r="D82" t="s">
        <v>2166</v>
      </c>
      <c r="E82">
        <v>16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1544</v>
      </c>
      <c r="C87">
        <v>9.6999999999999993</v>
      </c>
      <c r="D87" t="s">
        <v>2167</v>
      </c>
      <c r="E87">
        <v>20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1727</v>
      </c>
      <c r="C90">
        <v>9.6999999999999993</v>
      </c>
      <c r="D90" t="s">
        <v>2168</v>
      </c>
      <c r="E90">
        <v>15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1544</v>
      </c>
      <c r="C93">
        <v>9.6999999999999993</v>
      </c>
      <c r="D93" t="s">
        <v>2169</v>
      </c>
      <c r="E93">
        <v>12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1544</v>
      </c>
      <c r="C95">
        <v>9.6999999999999993</v>
      </c>
      <c r="D95" t="s">
        <v>2170</v>
      </c>
      <c r="E95">
        <v>20</v>
      </c>
    </row>
    <row r="96" spans="1:5">
      <c r="A96" t="s">
        <v>1219</v>
      </c>
      <c r="B96" t="s">
        <v>1544</v>
      </c>
      <c r="C96">
        <v>9.6999999999999993</v>
      </c>
      <c r="D96" t="s">
        <v>2171</v>
      </c>
      <c r="E96">
        <v>12</v>
      </c>
    </row>
    <row r="97" spans="1:5">
      <c r="A97" t="s">
        <v>1218</v>
      </c>
      <c r="B97" t="s">
        <v>1544</v>
      </c>
      <c r="C97">
        <v>9.6999999999999993</v>
      </c>
      <c r="D97" t="s">
        <v>2171</v>
      </c>
      <c r="E97">
        <v>12</v>
      </c>
    </row>
    <row r="98" spans="1:5">
      <c r="A98" t="s">
        <v>1217</v>
      </c>
      <c r="B98" t="s">
        <v>1538</v>
      </c>
      <c r="C98">
        <v>9.1</v>
      </c>
      <c r="D98" t="s">
        <v>2172</v>
      </c>
      <c r="E98">
        <v>18</v>
      </c>
    </row>
    <row r="99" spans="1:5">
      <c r="A99" t="s">
        <v>1216</v>
      </c>
      <c r="B99" t="s">
        <v>1538</v>
      </c>
      <c r="C99">
        <v>9.1</v>
      </c>
      <c r="D99" t="s">
        <v>2172</v>
      </c>
      <c r="E99">
        <v>18</v>
      </c>
    </row>
    <row r="100" spans="1:5">
      <c r="A100" t="s">
        <v>1215</v>
      </c>
      <c r="B100" t="s">
        <v>1538</v>
      </c>
      <c r="C100">
        <v>9.6</v>
      </c>
      <c r="D100" t="s">
        <v>2173</v>
      </c>
      <c r="E100">
        <v>20</v>
      </c>
    </row>
    <row r="101" spans="1:5">
      <c r="A101" t="s">
        <v>1214</v>
      </c>
      <c r="B101" t="s">
        <v>1538</v>
      </c>
      <c r="C101">
        <v>9.6</v>
      </c>
      <c r="D101" t="s">
        <v>2173</v>
      </c>
      <c r="E101">
        <v>20</v>
      </c>
    </row>
    <row r="102" spans="1:5">
      <c r="A102" t="s">
        <v>1213</v>
      </c>
      <c r="B102" t="s">
        <v>1538</v>
      </c>
      <c r="C102">
        <v>9.1</v>
      </c>
      <c r="D102" t="s">
        <v>2174</v>
      </c>
      <c r="E102">
        <v>16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1538</v>
      </c>
      <c r="C104">
        <v>9.1</v>
      </c>
      <c r="D104" t="s">
        <v>2175</v>
      </c>
      <c r="E104">
        <v>13</v>
      </c>
    </row>
    <row r="105" spans="1:5">
      <c r="A105" t="s">
        <v>1210</v>
      </c>
      <c r="B105" t="s">
        <v>1538</v>
      </c>
      <c r="C105">
        <v>9.1</v>
      </c>
      <c r="D105" t="s">
        <v>2175</v>
      </c>
      <c r="E105">
        <v>13</v>
      </c>
    </row>
    <row r="106" spans="1:5">
      <c r="A106" t="s">
        <v>282</v>
      </c>
      <c r="B106" t="s">
        <v>1538</v>
      </c>
      <c r="C106">
        <v>5.4</v>
      </c>
      <c r="D106" t="s">
        <v>2176</v>
      </c>
      <c r="E106">
        <v>9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1544</v>
      </c>
      <c r="C109">
        <v>9.6999999999999993</v>
      </c>
      <c r="D109" t="s">
        <v>2177</v>
      </c>
      <c r="E109">
        <v>15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1544</v>
      </c>
      <c r="C115">
        <v>9.6999999999999993</v>
      </c>
      <c r="D115" t="s">
        <v>2167</v>
      </c>
      <c r="E115">
        <v>20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1544</v>
      </c>
      <c r="C117">
        <v>9.6999999999999993</v>
      </c>
      <c r="D117" t="s">
        <v>2152</v>
      </c>
      <c r="E117">
        <v>14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1544</v>
      </c>
      <c r="C119">
        <v>9.6999999999999993</v>
      </c>
      <c r="D119" t="s">
        <v>2178</v>
      </c>
      <c r="E119">
        <v>18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1544</v>
      </c>
      <c r="C121">
        <v>9.6999999999999993</v>
      </c>
      <c r="D121" t="s">
        <v>2153</v>
      </c>
      <c r="E121">
        <v>20</v>
      </c>
    </row>
    <row r="122" spans="1:5">
      <c r="A122" t="s">
        <v>1195</v>
      </c>
      <c r="B122" t="s">
        <v>147</v>
      </c>
      <c r="C122">
        <v>9.1</v>
      </c>
      <c r="D122" t="s">
        <v>2179</v>
      </c>
      <c r="E122">
        <v>16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147</v>
      </c>
      <c r="C124">
        <v>9.1</v>
      </c>
      <c r="D124" t="s">
        <v>2180</v>
      </c>
      <c r="E124">
        <v>15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147</v>
      </c>
      <c r="C126">
        <v>9.1</v>
      </c>
      <c r="D126" t="s">
        <v>2181</v>
      </c>
      <c r="E126">
        <v>15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147</v>
      </c>
      <c r="C128">
        <v>9.1</v>
      </c>
      <c r="D128" t="s">
        <v>2182</v>
      </c>
      <c r="E128">
        <v>16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147</v>
      </c>
      <c r="C130">
        <v>9.1</v>
      </c>
      <c r="D130" t="s">
        <v>2183</v>
      </c>
      <c r="E130">
        <v>15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147</v>
      </c>
      <c r="C132">
        <v>9.1</v>
      </c>
      <c r="D132" t="s">
        <v>2174</v>
      </c>
      <c r="E132">
        <v>16</v>
      </c>
    </row>
    <row r="133" spans="1:5">
      <c r="A133" t="s">
        <v>1185</v>
      </c>
      <c r="B133" t="s">
        <v>147</v>
      </c>
      <c r="C133">
        <v>9.1</v>
      </c>
      <c r="D133" t="s">
        <v>2174</v>
      </c>
      <c r="E133">
        <v>16</v>
      </c>
    </row>
    <row r="134" spans="1:5">
      <c r="A134" t="s">
        <v>1184</v>
      </c>
      <c r="B134" t="s">
        <v>147</v>
      </c>
      <c r="C134">
        <v>9.1</v>
      </c>
      <c r="D134" t="s">
        <v>2184</v>
      </c>
      <c r="E134">
        <v>16</v>
      </c>
    </row>
    <row r="135" spans="1:5">
      <c r="A135" t="s">
        <v>1183</v>
      </c>
      <c r="B135" t="s">
        <v>147</v>
      </c>
      <c r="C135">
        <v>9.1</v>
      </c>
      <c r="D135" t="s">
        <v>2184</v>
      </c>
      <c r="E135">
        <v>16</v>
      </c>
    </row>
    <row r="136" spans="1:5">
      <c r="A136" t="s">
        <v>1182</v>
      </c>
      <c r="B136" t="s">
        <v>147</v>
      </c>
      <c r="C136">
        <v>9.1</v>
      </c>
      <c r="D136" t="s">
        <v>2185</v>
      </c>
      <c r="E136">
        <v>15</v>
      </c>
    </row>
    <row r="137" spans="1:5">
      <c r="A137" t="s">
        <v>1181</v>
      </c>
      <c r="B137" t="s">
        <v>147</v>
      </c>
      <c r="C137">
        <v>9.1</v>
      </c>
      <c r="D137" t="s">
        <v>2185</v>
      </c>
      <c r="E137">
        <v>15</v>
      </c>
    </row>
    <row r="138" spans="1:5">
      <c r="A138" t="s">
        <v>1180</v>
      </c>
      <c r="B138" t="s">
        <v>147</v>
      </c>
      <c r="C138">
        <v>9.1</v>
      </c>
      <c r="D138" t="s">
        <v>2186</v>
      </c>
      <c r="E138">
        <v>16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147</v>
      </c>
      <c r="C140">
        <v>9.1</v>
      </c>
      <c r="D140" t="s">
        <v>2183</v>
      </c>
      <c r="E140">
        <v>15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147</v>
      </c>
      <c r="C148">
        <v>9.1</v>
      </c>
      <c r="D148" t="s">
        <v>2187</v>
      </c>
      <c r="E148">
        <v>16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147</v>
      </c>
      <c r="C150">
        <v>9.1</v>
      </c>
      <c r="D150" t="s">
        <v>2179</v>
      </c>
      <c r="E150">
        <v>16</v>
      </c>
    </row>
    <row r="151" spans="1:5">
      <c r="A151" t="s">
        <v>1169</v>
      </c>
      <c r="B151" t="s">
        <v>147</v>
      </c>
      <c r="C151">
        <v>9.1</v>
      </c>
      <c r="D151" t="s">
        <v>2179</v>
      </c>
      <c r="E151">
        <v>16</v>
      </c>
    </row>
    <row r="152" spans="1:5">
      <c r="A152" t="s">
        <v>1168</v>
      </c>
      <c r="B152" t="s">
        <v>147</v>
      </c>
      <c r="C152">
        <v>9.1</v>
      </c>
      <c r="D152" t="s">
        <v>2188</v>
      </c>
      <c r="E152">
        <v>16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147</v>
      </c>
      <c r="C154">
        <v>9.1</v>
      </c>
      <c r="D154" t="s">
        <v>2188</v>
      </c>
      <c r="E154">
        <v>16</v>
      </c>
    </row>
    <row r="155" spans="1:5">
      <c r="A155" t="s">
        <v>1165</v>
      </c>
      <c r="B155" t="s">
        <v>147</v>
      </c>
      <c r="C155">
        <v>9.1</v>
      </c>
      <c r="D155" t="s">
        <v>2188</v>
      </c>
      <c r="E155">
        <v>16</v>
      </c>
    </row>
    <row r="156" spans="1:5">
      <c r="A156" t="s">
        <v>287</v>
      </c>
      <c r="B156" t="s">
        <v>147</v>
      </c>
      <c r="C156">
        <v>9.1</v>
      </c>
      <c r="D156" t="s">
        <v>2186</v>
      </c>
      <c r="E156">
        <v>16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147</v>
      </c>
      <c r="C158">
        <v>9.1</v>
      </c>
      <c r="D158" t="s">
        <v>2180</v>
      </c>
      <c r="E158">
        <v>15</v>
      </c>
    </row>
    <row r="159" spans="1:5">
      <c r="A159" t="s">
        <v>1164</v>
      </c>
      <c r="B159" t="s">
        <v>147</v>
      </c>
      <c r="C159">
        <v>9.1</v>
      </c>
      <c r="D159" t="s">
        <v>2180</v>
      </c>
      <c r="E159">
        <v>15</v>
      </c>
    </row>
    <row r="160" spans="1:5">
      <c r="A160" t="s">
        <v>1163</v>
      </c>
      <c r="B160" t="s">
        <v>147</v>
      </c>
      <c r="C160">
        <v>9.1</v>
      </c>
      <c r="D160" t="s">
        <v>2189</v>
      </c>
      <c r="E160">
        <v>16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147</v>
      </c>
      <c r="C162">
        <v>9.1</v>
      </c>
      <c r="D162" t="s">
        <v>2184</v>
      </c>
      <c r="E162">
        <v>16</v>
      </c>
    </row>
    <row r="163" spans="1:5">
      <c r="A163" t="s">
        <v>1160</v>
      </c>
      <c r="B163" t="s">
        <v>147</v>
      </c>
      <c r="C163">
        <v>9.1</v>
      </c>
      <c r="D163" t="s">
        <v>2184</v>
      </c>
      <c r="E163">
        <v>16</v>
      </c>
    </row>
    <row r="164" spans="1:5">
      <c r="A164" t="s">
        <v>290</v>
      </c>
      <c r="B164" t="s">
        <v>147</v>
      </c>
      <c r="C164">
        <v>9.1</v>
      </c>
      <c r="D164" t="s">
        <v>2183</v>
      </c>
      <c r="E164">
        <v>15</v>
      </c>
    </row>
    <row r="165" spans="1:5">
      <c r="A165" t="s">
        <v>1159</v>
      </c>
      <c r="B165" t="s">
        <v>147</v>
      </c>
      <c r="C165">
        <v>9.1</v>
      </c>
      <c r="D165" t="s">
        <v>2183</v>
      </c>
      <c r="E165">
        <v>15</v>
      </c>
    </row>
    <row r="166" spans="1:5">
      <c r="A166" t="s">
        <v>1158</v>
      </c>
      <c r="B166" t="s">
        <v>147</v>
      </c>
      <c r="C166">
        <v>9.1</v>
      </c>
      <c r="D166" t="s">
        <v>2179</v>
      </c>
      <c r="E166">
        <v>16</v>
      </c>
    </row>
    <row r="167" spans="1:5">
      <c r="A167" t="s">
        <v>1157</v>
      </c>
      <c r="B167" t="s">
        <v>147</v>
      </c>
      <c r="C167">
        <v>9.1</v>
      </c>
      <c r="D167" t="s">
        <v>2179</v>
      </c>
      <c r="E167">
        <v>16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147</v>
      </c>
      <c r="C169">
        <v>5.9</v>
      </c>
      <c r="D169" t="s">
        <v>2190</v>
      </c>
      <c r="E169">
        <v>12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147</v>
      </c>
      <c r="C173">
        <v>5.5</v>
      </c>
      <c r="D173" t="s">
        <v>2191</v>
      </c>
      <c r="E173">
        <v>12</v>
      </c>
    </row>
    <row r="174" spans="1:5">
      <c r="A174" t="s">
        <v>1151</v>
      </c>
      <c r="B174" t="s">
        <v>147</v>
      </c>
      <c r="C174">
        <v>9.1</v>
      </c>
      <c r="D174" t="s">
        <v>2179</v>
      </c>
      <c r="E174">
        <v>16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147</v>
      </c>
      <c r="C176">
        <v>9.1</v>
      </c>
      <c r="D176" t="s">
        <v>2181</v>
      </c>
      <c r="E176">
        <v>15</v>
      </c>
    </row>
    <row r="177" spans="1:5">
      <c r="A177" t="s">
        <v>1149</v>
      </c>
      <c r="B177" t="s">
        <v>147</v>
      </c>
      <c r="C177">
        <v>9.1</v>
      </c>
      <c r="D177" t="s">
        <v>2181</v>
      </c>
      <c r="E177">
        <v>15</v>
      </c>
    </row>
    <row r="178" spans="1:5">
      <c r="A178" t="s">
        <v>293</v>
      </c>
      <c r="B178" t="s">
        <v>147</v>
      </c>
      <c r="C178">
        <v>9.1</v>
      </c>
      <c r="D178" t="s">
        <v>2187</v>
      </c>
      <c r="E178">
        <v>16</v>
      </c>
    </row>
    <row r="179" spans="1:5">
      <c r="A179" t="s">
        <v>1148</v>
      </c>
      <c r="B179" t="s">
        <v>147</v>
      </c>
      <c r="C179">
        <v>9.1</v>
      </c>
      <c r="D179" t="s">
        <v>2187</v>
      </c>
      <c r="E179">
        <v>16</v>
      </c>
    </row>
    <row r="180" spans="1:5">
      <c r="A180" t="s">
        <v>1147</v>
      </c>
      <c r="B180" t="s">
        <v>147</v>
      </c>
      <c r="C180">
        <v>9.1</v>
      </c>
      <c r="D180" t="s">
        <v>2187</v>
      </c>
      <c r="E180">
        <v>16</v>
      </c>
    </row>
    <row r="181" spans="1:5">
      <c r="A181" t="s">
        <v>1146</v>
      </c>
      <c r="B181" t="s">
        <v>147</v>
      </c>
      <c r="C181">
        <v>9.1</v>
      </c>
      <c r="D181" t="s">
        <v>2187</v>
      </c>
      <c r="E181">
        <v>16</v>
      </c>
    </row>
    <row r="182" spans="1:5">
      <c r="A182" t="s">
        <v>1145</v>
      </c>
      <c r="B182" t="s">
        <v>147</v>
      </c>
      <c r="C182">
        <v>9.1</v>
      </c>
      <c r="D182" t="s">
        <v>2174</v>
      </c>
      <c r="E182">
        <v>16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147</v>
      </c>
      <c r="C184">
        <v>9.1</v>
      </c>
      <c r="D184" t="s">
        <v>2187</v>
      </c>
      <c r="E184">
        <v>16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147</v>
      </c>
      <c r="C186">
        <v>9.1</v>
      </c>
      <c r="D186" t="s">
        <v>2174</v>
      </c>
      <c r="E186">
        <v>16</v>
      </c>
    </row>
    <row r="187" spans="1:5">
      <c r="A187" t="s">
        <v>1141</v>
      </c>
      <c r="B187" t="s">
        <v>147</v>
      </c>
      <c r="C187">
        <v>9.1</v>
      </c>
      <c r="D187" t="s">
        <v>2174</v>
      </c>
      <c r="E187">
        <v>16</v>
      </c>
    </row>
    <row r="188" spans="1:5">
      <c r="A188" t="s">
        <v>1140</v>
      </c>
      <c r="B188" t="s">
        <v>147</v>
      </c>
      <c r="C188">
        <v>9.1</v>
      </c>
      <c r="D188" t="s">
        <v>2156</v>
      </c>
      <c r="E188">
        <v>16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147</v>
      </c>
      <c r="C190">
        <v>9.1</v>
      </c>
      <c r="D190" t="s">
        <v>2187</v>
      </c>
      <c r="E190">
        <v>16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147</v>
      </c>
      <c r="C192">
        <v>9.1</v>
      </c>
      <c r="D192" t="s">
        <v>2174</v>
      </c>
      <c r="E192">
        <v>16</v>
      </c>
    </row>
    <row r="193" spans="1:5">
      <c r="A193" t="s">
        <v>1137</v>
      </c>
      <c r="B193" t="s">
        <v>147</v>
      </c>
      <c r="C193">
        <v>9.1</v>
      </c>
      <c r="D193" t="s">
        <v>2174</v>
      </c>
      <c r="E193">
        <v>16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147</v>
      </c>
      <c r="C195">
        <v>5.8</v>
      </c>
      <c r="D195" t="s">
        <v>2192</v>
      </c>
      <c r="E195">
        <v>12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147</v>
      </c>
      <c r="C197">
        <v>5.4</v>
      </c>
      <c r="D197" t="s">
        <v>2193</v>
      </c>
      <c r="E197">
        <v>12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147</v>
      </c>
      <c r="C200">
        <v>9.1</v>
      </c>
      <c r="D200" t="s">
        <v>2174</v>
      </c>
      <c r="E200">
        <v>16</v>
      </c>
    </row>
    <row r="201" spans="1:5">
      <c r="A201" t="s">
        <v>1129</v>
      </c>
      <c r="B201" t="s">
        <v>147</v>
      </c>
      <c r="C201">
        <v>9.1</v>
      </c>
      <c r="D201" t="s">
        <v>2174</v>
      </c>
      <c r="E201">
        <v>16</v>
      </c>
    </row>
    <row r="202" spans="1:5">
      <c r="A202" t="s">
        <v>1128</v>
      </c>
      <c r="B202" t="s">
        <v>147</v>
      </c>
      <c r="C202">
        <v>9.1</v>
      </c>
      <c r="D202" t="s">
        <v>2183</v>
      </c>
      <c r="E202">
        <v>15</v>
      </c>
    </row>
    <row r="203" spans="1:5">
      <c r="A203" t="s">
        <v>1127</v>
      </c>
      <c r="B203" t="s">
        <v>147</v>
      </c>
      <c r="C203">
        <v>9.1</v>
      </c>
      <c r="D203" t="s">
        <v>2183</v>
      </c>
      <c r="E203">
        <v>15</v>
      </c>
    </row>
    <row r="204" spans="1:5">
      <c r="A204" t="s">
        <v>1126</v>
      </c>
      <c r="B204" t="s">
        <v>147</v>
      </c>
      <c r="C204">
        <v>9.1</v>
      </c>
      <c r="D204" t="s">
        <v>2188</v>
      </c>
      <c r="E204">
        <v>16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147</v>
      </c>
      <c r="C206">
        <v>9.1</v>
      </c>
      <c r="D206" t="s">
        <v>2174</v>
      </c>
      <c r="E206">
        <v>16</v>
      </c>
    </row>
    <row r="207" spans="1:5">
      <c r="A207" t="s">
        <v>1123</v>
      </c>
      <c r="B207" t="s">
        <v>147</v>
      </c>
      <c r="C207">
        <v>9.1</v>
      </c>
      <c r="D207" t="s">
        <v>2174</v>
      </c>
      <c r="E207">
        <v>16</v>
      </c>
    </row>
    <row r="208" spans="1:5">
      <c r="A208" t="s">
        <v>297</v>
      </c>
      <c r="B208" t="s">
        <v>147</v>
      </c>
      <c r="C208">
        <v>9.1</v>
      </c>
      <c r="D208" t="s">
        <v>2183</v>
      </c>
      <c r="E208">
        <v>15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147</v>
      </c>
      <c r="C210">
        <v>9.1</v>
      </c>
      <c r="D210" t="s">
        <v>2189</v>
      </c>
      <c r="E210">
        <v>16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147</v>
      </c>
      <c r="C212">
        <v>9.1</v>
      </c>
      <c r="D212" t="s">
        <v>2194</v>
      </c>
      <c r="E212">
        <v>14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147</v>
      </c>
      <c r="C214">
        <v>9.1</v>
      </c>
      <c r="D214" t="s">
        <v>2195</v>
      </c>
      <c r="E214">
        <v>15</v>
      </c>
    </row>
    <row r="215" spans="1:5">
      <c r="A215" t="s">
        <v>1119</v>
      </c>
      <c r="B215" t="s">
        <v>147</v>
      </c>
      <c r="C215">
        <v>9.1</v>
      </c>
      <c r="D215" t="s">
        <v>2195</v>
      </c>
      <c r="E215">
        <v>15</v>
      </c>
    </row>
    <row r="216" spans="1:5">
      <c r="A216" t="s">
        <v>1118</v>
      </c>
      <c r="B216" t="s">
        <v>147</v>
      </c>
      <c r="C216">
        <v>9.1</v>
      </c>
      <c r="D216" t="s">
        <v>2179</v>
      </c>
      <c r="E216">
        <v>16</v>
      </c>
    </row>
    <row r="217" spans="1:5">
      <c r="A217" t="s">
        <v>1117</v>
      </c>
      <c r="B217" t="s">
        <v>147</v>
      </c>
      <c r="C217">
        <v>9.1</v>
      </c>
      <c r="D217" t="s">
        <v>2179</v>
      </c>
      <c r="E217">
        <v>16</v>
      </c>
    </row>
    <row r="218" spans="1:5">
      <c r="A218" t="s">
        <v>301</v>
      </c>
      <c r="B218" t="s">
        <v>147</v>
      </c>
      <c r="C218">
        <v>9.1</v>
      </c>
      <c r="D218" t="s">
        <v>2187</v>
      </c>
      <c r="E218">
        <v>16</v>
      </c>
    </row>
    <row r="219" spans="1:5">
      <c r="A219" t="s">
        <v>302</v>
      </c>
      <c r="B219" t="s">
        <v>147</v>
      </c>
      <c r="C219">
        <v>9.1</v>
      </c>
      <c r="D219" t="s">
        <v>2187</v>
      </c>
      <c r="E219">
        <v>16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147</v>
      </c>
      <c r="C221">
        <v>5.5</v>
      </c>
      <c r="D221" t="s">
        <v>2191</v>
      </c>
      <c r="E221">
        <v>12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147</v>
      </c>
      <c r="C225">
        <v>6</v>
      </c>
      <c r="D225" t="s">
        <v>2196</v>
      </c>
      <c r="E225">
        <v>13</v>
      </c>
    </row>
    <row r="226" spans="1:5">
      <c r="A226" t="s">
        <v>303</v>
      </c>
      <c r="B226" t="s">
        <v>147</v>
      </c>
      <c r="C226">
        <v>9.1</v>
      </c>
      <c r="D226" t="s">
        <v>2185</v>
      </c>
      <c r="E226">
        <v>15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147</v>
      </c>
      <c r="C228">
        <v>9.1</v>
      </c>
      <c r="D228" t="s">
        <v>2182</v>
      </c>
      <c r="E228">
        <v>16</v>
      </c>
    </row>
    <row r="229" spans="1:5">
      <c r="A229" t="s">
        <v>1109</v>
      </c>
      <c r="B229" t="s">
        <v>147</v>
      </c>
      <c r="C229">
        <v>9.1</v>
      </c>
      <c r="D229" t="s">
        <v>2182</v>
      </c>
      <c r="E229">
        <v>16</v>
      </c>
    </row>
    <row r="230" spans="1:5">
      <c r="A230" t="s">
        <v>305</v>
      </c>
      <c r="B230" t="s">
        <v>147</v>
      </c>
      <c r="C230">
        <v>9.1</v>
      </c>
      <c r="D230" t="s">
        <v>2186</v>
      </c>
      <c r="E230">
        <v>16</v>
      </c>
    </row>
    <row r="231" spans="1:5">
      <c r="A231" t="s">
        <v>1108</v>
      </c>
      <c r="B231" t="s">
        <v>147</v>
      </c>
      <c r="C231">
        <v>9.1</v>
      </c>
      <c r="D231" t="s">
        <v>2186</v>
      </c>
      <c r="E231">
        <v>16</v>
      </c>
    </row>
    <row r="232" spans="1:5">
      <c r="A232" t="s">
        <v>1107</v>
      </c>
      <c r="B232" t="s">
        <v>147</v>
      </c>
      <c r="C232">
        <v>9.1</v>
      </c>
      <c r="D232" t="s">
        <v>2188</v>
      </c>
      <c r="E232">
        <v>16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147</v>
      </c>
      <c r="C234">
        <v>9.1</v>
      </c>
      <c r="D234" t="s">
        <v>2197</v>
      </c>
      <c r="E234">
        <v>15</v>
      </c>
    </row>
    <row r="235" spans="1:5">
      <c r="A235" t="s">
        <v>307</v>
      </c>
      <c r="B235" t="s">
        <v>147</v>
      </c>
      <c r="C235">
        <v>9.1</v>
      </c>
      <c r="D235" t="s">
        <v>2197</v>
      </c>
      <c r="E235">
        <v>15</v>
      </c>
    </row>
    <row r="236" spans="1:5">
      <c r="A236" t="s">
        <v>308</v>
      </c>
      <c r="B236" t="s">
        <v>147</v>
      </c>
      <c r="C236">
        <v>9.1</v>
      </c>
      <c r="D236" t="s">
        <v>2182</v>
      </c>
      <c r="E236">
        <v>16</v>
      </c>
    </row>
    <row r="237" spans="1:5">
      <c r="A237" t="s">
        <v>309</v>
      </c>
      <c r="B237" t="s">
        <v>147</v>
      </c>
      <c r="C237">
        <v>9.1</v>
      </c>
      <c r="D237" t="s">
        <v>2182</v>
      </c>
      <c r="E237">
        <v>16</v>
      </c>
    </row>
    <row r="238" spans="1:5">
      <c r="A238" t="s">
        <v>310</v>
      </c>
      <c r="B238" t="s">
        <v>147</v>
      </c>
      <c r="C238">
        <v>9.1</v>
      </c>
      <c r="D238" t="s">
        <v>2187</v>
      </c>
      <c r="E238">
        <v>16</v>
      </c>
    </row>
    <row r="239" spans="1:5">
      <c r="A239" t="s">
        <v>311</v>
      </c>
      <c r="B239" t="s">
        <v>147</v>
      </c>
      <c r="C239">
        <v>9.1</v>
      </c>
      <c r="D239" t="s">
        <v>2187</v>
      </c>
      <c r="E239">
        <v>16</v>
      </c>
    </row>
    <row r="240" spans="1:5">
      <c r="A240" t="s">
        <v>312</v>
      </c>
      <c r="B240" t="s">
        <v>147</v>
      </c>
      <c r="C240">
        <v>9.1</v>
      </c>
      <c r="D240" t="s">
        <v>2183</v>
      </c>
      <c r="E240">
        <v>15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147</v>
      </c>
      <c r="C242">
        <v>9.1</v>
      </c>
      <c r="D242" t="s">
        <v>2188</v>
      </c>
      <c r="E242">
        <v>16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147</v>
      </c>
      <c r="C244">
        <v>9.1</v>
      </c>
      <c r="D244" t="s">
        <v>2158</v>
      </c>
      <c r="E244">
        <v>16</v>
      </c>
    </row>
    <row r="245" spans="1:5">
      <c r="A245" t="s">
        <v>1102</v>
      </c>
      <c r="B245" t="s">
        <v>147</v>
      </c>
      <c r="C245">
        <v>9.1</v>
      </c>
      <c r="D245" t="s">
        <v>2158</v>
      </c>
      <c r="E245">
        <v>16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147</v>
      </c>
      <c r="C249">
        <v>5.4</v>
      </c>
      <c r="D249" t="s">
        <v>2198</v>
      </c>
      <c r="E249">
        <v>12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147</v>
      </c>
      <c r="C253">
        <v>9.1</v>
      </c>
      <c r="D253" t="s">
        <v>2147</v>
      </c>
      <c r="E253">
        <v>20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147</v>
      </c>
      <c r="C263">
        <v>9.3000000000000007</v>
      </c>
      <c r="D263" t="s">
        <v>2199</v>
      </c>
      <c r="E263">
        <v>20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147</v>
      </c>
      <c r="C267">
        <v>9.3000000000000007</v>
      </c>
      <c r="D267" t="s">
        <v>2199</v>
      </c>
      <c r="E267">
        <v>20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147</v>
      </c>
      <c r="C269">
        <v>9.1</v>
      </c>
      <c r="D269" t="s">
        <v>2200</v>
      </c>
      <c r="E269">
        <v>19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147</v>
      </c>
      <c r="C271">
        <v>9.1</v>
      </c>
      <c r="D271" t="s">
        <v>2147</v>
      </c>
      <c r="E271">
        <v>20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147</v>
      </c>
      <c r="C273">
        <v>9.1</v>
      </c>
      <c r="D273" t="s">
        <v>2201</v>
      </c>
      <c r="E273">
        <v>19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147</v>
      </c>
      <c r="C275">
        <v>9.1999999999999993</v>
      </c>
      <c r="D275" t="s">
        <v>2157</v>
      </c>
      <c r="E275">
        <v>20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147</v>
      </c>
      <c r="C279">
        <v>9.1</v>
      </c>
      <c r="D279" t="s">
        <v>2202</v>
      </c>
      <c r="E279">
        <v>19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147</v>
      </c>
      <c r="C283">
        <v>9.6</v>
      </c>
      <c r="D283" t="s">
        <v>2173</v>
      </c>
      <c r="E283">
        <v>20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147</v>
      </c>
      <c r="C287">
        <v>9.3000000000000007</v>
      </c>
      <c r="D287" t="s">
        <v>2199</v>
      </c>
      <c r="E287">
        <v>20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147</v>
      </c>
      <c r="C295">
        <v>9.1</v>
      </c>
      <c r="D295" t="s">
        <v>2203</v>
      </c>
      <c r="E295">
        <v>18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147</v>
      </c>
      <c r="C297">
        <v>9.1</v>
      </c>
      <c r="D297" t="s">
        <v>2200</v>
      </c>
      <c r="E297">
        <v>19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147</v>
      </c>
      <c r="C299">
        <v>9.1</v>
      </c>
      <c r="D299" t="s">
        <v>2139</v>
      </c>
      <c r="E299">
        <v>19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147</v>
      </c>
      <c r="C303">
        <v>9.1</v>
      </c>
      <c r="D303" t="s">
        <v>2202</v>
      </c>
      <c r="E303">
        <v>19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147</v>
      </c>
      <c r="C307">
        <v>9.1</v>
      </c>
      <c r="D307" t="s">
        <v>2202</v>
      </c>
      <c r="E307">
        <v>19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147</v>
      </c>
      <c r="C309">
        <v>9.6999999999999993</v>
      </c>
      <c r="D309" t="s">
        <v>2204</v>
      </c>
      <c r="E309">
        <v>20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147</v>
      </c>
      <c r="C313">
        <v>9.1</v>
      </c>
      <c r="D313" t="s">
        <v>2201</v>
      </c>
      <c r="E313">
        <v>20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147</v>
      </c>
      <c r="C317">
        <v>9.1</v>
      </c>
      <c r="D317" t="s">
        <v>2148</v>
      </c>
      <c r="E317">
        <v>19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147</v>
      </c>
      <c r="C321">
        <v>9.1</v>
      </c>
      <c r="D321" t="s">
        <v>2202</v>
      </c>
      <c r="E321">
        <v>19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147</v>
      </c>
      <c r="C329">
        <v>9.1999999999999993</v>
      </c>
      <c r="D329" t="s">
        <v>2157</v>
      </c>
      <c r="E329">
        <v>20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147</v>
      </c>
      <c r="C331">
        <v>9.1</v>
      </c>
      <c r="D331" t="s">
        <v>2205</v>
      </c>
      <c r="E331">
        <v>19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147</v>
      </c>
      <c r="C339">
        <v>9.1</v>
      </c>
      <c r="D339" t="s">
        <v>2203</v>
      </c>
      <c r="E339">
        <v>19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147</v>
      </c>
      <c r="C341">
        <v>9.4</v>
      </c>
      <c r="D341" t="s">
        <v>2206</v>
      </c>
      <c r="E341">
        <v>20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147</v>
      </c>
      <c r="C343">
        <v>9.1</v>
      </c>
      <c r="D343" t="s">
        <v>2207</v>
      </c>
      <c r="E343">
        <v>19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147</v>
      </c>
      <c r="C349">
        <v>9.1</v>
      </c>
      <c r="D349" t="s">
        <v>2200</v>
      </c>
      <c r="E349">
        <v>19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147</v>
      </c>
      <c r="C353">
        <v>9.4</v>
      </c>
      <c r="D353" t="s">
        <v>2206</v>
      </c>
      <c r="E353">
        <v>20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147</v>
      </c>
      <c r="C357">
        <v>9.1</v>
      </c>
      <c r="D357" t="s">
        <v>2200</v>
      </c>
      <c r="E357">
        <v>19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147</v>
      </c>
      <c r="C361">
        <v>9.1</v>
      </c>
      <c r="D361" t="s">
        <v>2208</v>
      </c>
      <c r="E361">
        <v>18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147</v>
      </c>
      <c r="C365">
        <v>9.1</v>
      </c>
      <c r="D365" t="s">
        <v>2203</v>
      </c>
      <c r="E365">
        <v>19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147</v>
      </c>
      <c r="C371">
        <v>9.1</v>
      </c>
      <c r="D371" t="s">
        <v>2208</v>
      </c>
      <c r="E371">
        <v>18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147</v>
      </c>
      <c r="C387">
        <v>9.1</v>
      </c>
      <c r="D387" t="s">
        <v>2200</v>
      </c>
      <c r="E387">
        <v>19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147</v>
      </c>
      <c r="C391">
        <v>9.4</v>
      </c>
      <c r="D391" t="s">
        <v>2206</v>
      </c>
      <c r="E391">
        <v>20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147</v>
      </c>
      <c r="C393">
        <v>9.1999999999999993</v>
      </c>
      <c r="D393" t="s">
        <v>2157</v>
      </c>
      <c r="E393">
        <v>20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147</v>
      </c>
      <c r="C395">
        <v>9.1</v>
      </c>
      <c r="D395" t="s">
        <v>2147</v>
      </c>
      <c r="E395">
        <v>20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147</v>
      </c>
      <c r="C397">
        <v>9.9</v>
      </c>
      <c r="D397" t="s">
        <v>2209</v>
      </c>
      <c r="E397">
        <v>20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147</v>
      </c>
      <c r="C399">
        <v>9.1</v>
      </c>
      <c r="D399" t="s">
        <v>2172</v>
      </c>
      <c r="E399">
        <v>18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147</v>
      </c>
      <c r="C403">
        <v>9.1</v>
      </c>
      <c r="D403" t="s">
        <v>2205</v>
      </c>
      <c r="E403">
        <v>19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147</v>
      </c>
      <c r="C411">
        <v>9.1</v>
      </c>
      <c r="D411" t="s">
        <v>2210</v>
      </c>
      <c r="E411">
        <v>19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147</v>
      </c>
      <c r="C417">
        <v>9.1</v>
      </c>
      <c r="D417" t="s">
        <v>2201</v>
      </c>
      <c r="E417">
        <v>19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147</v>
      </c>
      <c r="C419">
        <v>9.1</v>
      </c>
      <c r="D419" t="s">
        <v>2207</v>
      </c>
      <c r="E419">
        <v>19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147</v>
      </c>
      <c r="C421">
        <v>9.1</v>
      </c>
      <c r="D421" t="s">
        <v>2147</v>
      </c>
      <c r="E421">
        <v>20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147</v>
      </c>
      <c r="C429">
        <v>9.1</v>
      </c>
      <c r="D429" t="s">
        <v>2211</v>
      </c>
      <c r="E429">
        <v>19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147</v>
      </c>
      <c r="C433">
        <v>9.1</v>
      </c>
      <c r="D433" t="s">
        <v>2147</v>
      </c>
      <c r="E433">
        <v>20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147</v>
      </c>
      <c r="C437">
        <v>9.1</v>
      </c>
      <c r="D437" t="s">
        <v>2200</v>
      </c>
      <c r="E437">
        <v>19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147</v>
      </c>
      <c r="C443">
        <v>9.1</v>
      </c>
      <c r="D443" t="s">
        <v>2200</v>
      </c>
      <c r="E443">
        <v>19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147</v>
      </c>
      <c r="C449">
        <v>9.1</v>
      </c>
      <c r="D449" t="s">
        <v>2210</v>
      </c>
      <c r="E449">
        <v>19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147</v>
      </c>
      <c r="C451">
        <v>9.1</v>
      </c>
      <c r="D451" t="s">
        <v>2205</v>
      </c>
      <c r="E451">
        <v>19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147</v>
      </c>
      <c r="C453">
        <v>9.1</v>
      </c>
      <c r="D453" t="s">
        <v>2211</v>
      </c>
      <c r="E453">
        <v>19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147</v>
      </c>
      <c r="C457">
        <v>9.1</v>
      </c>
      <c r="D457" t="s">
        <v>2212</v>
      </c>
      <c r="E457">
        <v>18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147</v>
      </c>
      <c r="C459">
        <v>9.1</v>
      </c>
      <c r="D459" t="s">
        <v>2147</v>
      </c>
      <c r="E459">
        <v>20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147</v>
      </c>
      <c r="C461">
        <v>9.1</v>
      </c>
      <c r="D461" t="s">
        <v>2201</v>
      </c>
      <c r="E461">
        <v>20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147</v>
      </c>
      <c r="C463">
        <v>9.1</v>
      </c>
      <c r="D463" t="s">
        <v>2211</v>
      </c>
      <c r="E463">
        <v>19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147</v>
      </c>
      <c r="C465">
        <v>9.1</v>
      </c>
      <c r="D465" t="s">
        <v>2210</v>
      </c>
      <c r="E465">
        <v>19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147</v>
      </c>
      <c r="C467">
        <v>9.1</v>
      </c>
      <c r="D467" t="s">
        <v>2213</v>
      </c>
      <c r="E467">
        <v>19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147</v>
      </c>
      <c r="C469">
        <v>9.1</v>
      </c>
      <c r="D469" t="s">
        <v>2201</v>
      </c>
      <c r="E469">
        <v>19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147</v>
      </c>
      <c r="C477">
        <v>9.1</v>
      </c>
      <c r="D477" t="s">
        <v>2205</v>
      </c>
      <c r="E477">
        <v>19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147</v>
      </c>
      <c r="C479">
        <v>9.1</v>
      </c>
      <c r="D479" t="s">
        <v>2139</v>
      </c>
      <c r="E479">
        <v>19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147</v>
      </c>
      <c r="C483">
        <v>9.3000000000000007</v>
      </c>
      <c r="D483" t="s">
        <v>2199</v>
      </c>
      <c r="E483">
        <v>20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147</v>
      </c>
      <c r="C485">
        <v>9.1</v>
      </c>
      <c r="D485" t="s">
        <v>2212</v>
      </c>
      <c r="E485">
        <v>18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147</v>
      </c>
      <c r="C487">
        <v>9.1999999999999993</v>
      </c>
      <c r="D487" t="s">
        <v>2157</v>
      </c>
      <c r="E487">
        <v>20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147</v>
      </c>
      <c r="C489">
        <v>9.1</v>
      </c>
      <c r="D489" t="s">
        <v>2147</v>
      </c>
      <c r="E489">
        <v>20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147</v>
      </c>
      <c r="C493">
        <v>9.3000000000000007</v>
      </c>
      <c r="D493" t="s">
        <v>2199</v>
      </c>
      <c r="E493">
        <v>20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147</v>
      </c>
      <c r="C497">
        <v>9.1</v>
      </c>
      <c r="D497" t="s">
        <v>2207</v>
      </c>
      <c r="E497">
        <v>19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147</v>
      </c>
      <c r="C499">
        <v>9.1</v>
      </c>
      <c r="D499" t="s">
        <v>2200</v>
      </c>
      <c r="E499">
        <v>19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147</v>
      </c>
      <c r="C503">
        <v>9.1</v>
      </c>
      <c r="D503" t="s">
        <v>2213</v>
      </c>
      <c r="E503">
        <v>19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147</v>
      </c>
      <c r="C509">
        <v>9.1</v>
      </c>
      <c r="D509" t="s">
        <v>2139</v>
      </c>
      <c r="E509">
        <v>19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147</v>
      </c>
      <c r="C513">
        <v>9.1</v>
      </c>
      <c r="D513" t="s">
        <v>2205</v>
      </c>
      <c r="E513">
        <v>19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147</v>
      </c>
      <c r="C517">
        <v>9.1</v>
      </c>
      <c r="D517" t="s">
        <v>2211</v>
      </c>
      <c r="E517">
        <v>19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147</v>
      </c>
      <c r="C521">
        <v>9.1</v>
      </c>
      <c r="D521" t="s">
        <v>2211</v>
      </c>
      <c r="E521">
        <v>19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147</v>
      </c>
      <c r="C525">
        <v>9.3000000000000007</v>
      </c>
      <c r="D525" t="s">
        <v>2199</v>
      </c>
      <c r="E525">
        <v>20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147</v>
      </c>
      <c r="C531">
        <v>9.1</v>
      </c>
      <c r="D531" t="s">
        <v>2214</v>
      </c>
      <c r="E531">
        <v>18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147</v>
      </c>
      <c r="C535">
        <v>9.1</v>
      </c>
      <c r="D535" t="s">
        <v>2211</v>
      </c>
      <c r="E535">
        <v>19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147</v>
      </c>
      <c r="C545">
        <v>9.1</v>
      </c>
      <c r="D545" t="s">
        <v>2211</v>
      </c>
      <c r="E545">
        <v>19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147</v>
      </c>
      <c r="C547">
        <v>9.1</v>
      </c>
      <c r="D547" t="s">
        <v>2139</v>
      </c>
      <c r="E547">
        <v>19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147</v>
      </c>
      <c r="C551">
        <v>9.1</v>
      </c>
      <c r="D551" t="s">
        <v>2213</v>
      </c>
      <c r="E551">
        <v>19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147</v>
      </c>
      <c r="C553">
        <v>9.1</v>
      </c>
      <c r="D553" t="s">
        <v>2207</v>
      </c>
      <c r="E553">
        <v>19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147</v>
      </c>
      <c r="C567">
        <v>9.1</v>
      </c>
      <c r="D567" t="s">
        <v>2207</v>
      </c>
      <c r="E567">
        <v>19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147</v>
      </c>
      <c r="C571">
        <v>9.1</v>
      </c>
      <c r="D571" t="s">
        <v>2201</v>
      </c>
      <c r="E571">
        <v>20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147</v>
      </c>
      <c r="C573">
        <v>9.3000000000000007</v>
      </c>
      <c r="D573" t="s">
        <v>2215</v>
      </c>
      <c r="E573">
        <v>17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147</v>
      </c>
      <c r="C579">
        <v>9.3000000000000007</v>
      </c>
      <c r="D579" t="s">
        <v>2216</v>
      </c>
      <c r="E579">
        <v>12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147</v>
      </c>
      <c r="C583">
        <v>9.3000000000000007</v>
      </c>
      <c r="D583" t="s">
        <v>2217</v>
      </c>
      <c r="E583">
        <v>12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147</v>
      </c>
      <c r="C591">
        <v>9.3000000000000007</v>
      </c>
      <c r="D591" t="s">
        <v>2218</v>
      </c>
      <c r="E591">
        <v>15</v>
      </c>
    </row>
    <row r="592" spans="1:5">
      <c r="A592" t="s">
        <v>776</v>
      </c>
      <c r="B592" t="s">
        <v>147</v>
      </c>
      <c r="C592">
        <v>9.3000000000000007</v>
      </c>
      <c r="D592" t="s">
        <v>2219</v>
      </c>
      <c r="E592">
        <v>10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147</v>
      </c>
      <c r="C595">
        <v>9.3000000000000007</v>
      </c>
      <c r="D595" t="s">
        <v>2216</v>
      </c>
      <c r="E595">
        <v>12</v>
      </c>
    </row>
    <row r="596" spans="1:5">
      <c r="A596" t="s">
        <v>335</v>
      </c>
      <c r="B596" t="s">
        <v>147</v>
      </c>
      <c r="C596">
        <v>9.3000000000000007</v>
      </c>
      <c r="D596" t="s">
        <v>2220</v>
      </c>
      <c r="E596">
        <v>15</v>
      </c>
    </row>
    <row r="597" spans="1:5">
      <c r="A597" t="s">
        <v>772</v>
      </c>
      <c r="B597" t="s">
        <v>147</v>
      </c>
      <c r="C597">
        <v>9.3000000000000007</v>
      </c>
      <c r="D597" t="s">
        <v>2220</v>
      </c>
      <c r="E597">
        <v>15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147</v>
      </c>
      <c r="C599">
        <v>9.3000000000000007</v>
      </c>
      <c r="D599" t="s">
        <v>2216</v>
      </c>
      <c r="E599">
        <v>12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147</v>
      </c>
      <c r="C603">
        <v>9.3000000000000007</v>
      </c>
      <c r="D603" t="s">
        <v>2221</v>
      </c>
      <c r="E603">
        <v>11</v>
      </c>
    </row>
    <row r="604" spans="1:5">
      <c r="A604" t="s">
        <v>765</v>
      </c>
      <c r="B604" t="s">
        <v>147</v>
      </c>
      <c r="C604">
        <v>9.3000000000000007</v>
      </c>
      <c r="D604" t="s">
        <v>2219</v>
      </c>
      <c r="E604">
        <v>10</v>
      </c>
    </row>
    <row r="605" spans="1:5">
      <c r="A605" t="s">
        <v>764</v>
      </c>
      <c r="B605" t="s">
        <v>147</v>
      </c>
      <c r="C605">
        <v>9.3000000000000007</v>
      </c>
      <c r="D605" t="s">
        <v>2219</v>
      </c>
      <c r="E605">
        <v>10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147</v>
      </c>
      <c r="C607">
        <v>9.3000000000000007</v>
      </c>
      <c r="D607" t="s">
        <v>2222</v>
      </c>
      <c r="E607">
        <v>18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147</v>
      </c>
      <c r="C613">
        <v>9.3000000000000007</v>
      </c>
      <c r="D613" t="s">
        <v>2223</v>
      </c>
      <c r="E613">
        <v>11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147</v>
      </c>
      <c r="C615">
        <v>9.3000000000000007</v>
      </c>
      <c r="D615" t="s">
        <v>2221</v>
      </c>
      <c r="E615">
        <v>11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147</v>
      </c>
      <c r="C617">
        <v>9.3000000000000007</v>
      </c>
      <c r="D617" t="s">
        <v>2221</v>
      </c>
      <c r="E617">
        <v>11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147</v>
      </c>
      <c r="C628">
        <v>21.8</v>
      </c>
      <c r="D628" t="s">
        <v>2224</v>
      </c>
      <c r="E628">
        <v>33</v>
      </c>
    </row>
    <row r="629" spans="1:5">
      <c r="A629" t="s">
        <v>749</v>
      </c>
      <c r="B629" t="s">
        <v>147</v>
      </c>
      <c r="C629">
        <v>21.8</v>
      </c>
      <c r="D629" t="s">
        <v>2224</v>
      </c>
      <c r="E629">
        <v>33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147</v>
      </c>
      <c r="C631">
        <v>17.8</v>
      </c>
      <c r="D631" t="s">
        <v>2225</v>
      </c>
      <c r="E631">
        <v>28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147</v>
      </c>
      <c r="C634">
        <v>19.399999999999999</v>
      </c>
      <c r="D634" t="s">
        <v>2226</v>
      </c>
      <c r="E634">
        <v>30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147</v>
      </c>
      <c r="C639">
        <v>18.399999999999999</v>
      </c>
      <c r="D639" t="s">
        <v>2227</v>
      </c>
      <c r="E639">
        <v>29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147</v>
      </c>
      <c r="C645">
        <v>18.399999999999999</v>
      </c>
      <c r="D645" t="s">
        <v>2227</v>
      </c>
      <c r="E645">
        <v>29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147</v>
      </c>
      <c r="C651">
        <v>19.5</v>
      </c>
      <c r="D651" t="s">
        <v>2228</v>
      </c>
      <c r="E651">
        <v>38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147</v>
      </c>
      <c r="C653">
        <v>18.5</v>
      </c>
      <c r="D653" t="s">
        <v>2229</v>
      </c>
      <c r="E653">
        <v>37</v>
      </c>
    </row>
    <row r="654" spans="1:5">
      <c r="A654" t="s">
        <v>349</v>
      </c>
      <c r="B654" t="s">
        <v>147</v>
      </c>
      <c r="C654">
        <v>19.600000000000001</v>
      </c>
      <c r="D654" t="s">
        <v>2230</v>
      </c>
      <c r="E654">
        <v>30</v>
      </c>
    </row>
    <row r="655" spans="1:5">
      <c r="A655" t="s">
        <v>350</v>
      </c>
      <c r="B655" t="s">
        <v>147</v>
      </c>
      <c r="C655">
        <v>19.600000000000001</v>
      </c>
      <c r="D655" t="s">
        <v>2230</v>
      </c>
      <c r="E655">
        <v>30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147</v>
      </c>
      <c r="C660">
        <v>19.7</v>
      </c>
      <c r="D660" t="s">
        <v>2231</v>
      </c>
      <c r="E660">
        <v>30</v>
      </c>
    </row>
    <row r="661" spans="1:5">
      <c r="A661" t="s">
        <v>354</v>
      </c>
      <c r="B661" t="s">
        <v>147</v>
      </c>
      <c r="C661">
        <v>19.7</v>
      </c>
      <c r="D661" t="s">
        <v>2231</v>
      </c>
      <c r="E661">
        <v>30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147</v>
      </c>
      <c r="C665">
        <v>16.899999999999999</v>
      </c>
      <c r="D665" t="s">
        <v>2232</v>
      </c>
      <c r="E665">
        <v>27</v>
      </c>
    </row>
    <row r="666" spans="1:5">
      <c r="A666" t="s">
        <v>357</v>
      </c>
      <c r="B666" t="s">
        <v>147</v>
      </c>
      <c r="C666">
        <v>19.399999999999999</v>
      </c>
      <c r="D666" t="s">
        <v>2226</v>
      </c>
      <c r="E666">
        <v>30</v>
      </c>
    </row>
    <row r="667" spans="1:5">
      <c r="A667" t="s">
        <v>358</v>
      </c>
      <c r="B667" t="s">
        <v>147</v>
      </c>
      <c r="C667">
        <v>19.399999999999999</v>
      </c>
      <c r="D667" t="s">
        <v>2226</v>
      </c>
      <c r="E667">
        <v>30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147</v>
      </c>
      <c r="C669">
        <v>18.8</v>
      </c>
      <c r="D669" t="s">
        <v>2233</v>
      </c>
      <c r="E669">
        <v>29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147</v>
      </c>
      <c r="C671">
        <v>18.399999999999999</v>
      </c>
      <c r="D671" t="s">
        <v>2227</v>
      </c>
      <c r="E671">
        <v>29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147</v>
      </c>
      <c r="C676">
        <v>19.3</v>
      </c>
      <c r="D676" t="s">
        <v>2234</v>
      </c>
      <c r="E676">
        <v>30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147</v>
      </c>
      <c r="C679">
        <v>18.5</v>
      </c>
      <c r="D679" t="s">
        <v>2235</v>
      </c>
      <c r="E679">
        <v>29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147</v>
      </c>
      <c r="C682">
        <v>19.600000000000001</v>
      </c>
      <c r="D682" t="s">
        <v>2236</v>
      </c>
      <c r="E682">
        <v>38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147</v>
      </c>
      <c r="C687">
        <v>18.399999999999999</v>
      </c>
      <c r="D687" t="s">
        <v>2227</v>
      </c>
      <c r="E687">
        <v>29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147</v>
      </c>
      <c r="C694">
        <v>19.399999999999999</v>
      </c>
      <c r="D694" t="s">
        <v>2226</v>
      </c>
      <c r="E694">
        <v>30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147</v>
      </c>
      <c r="C697">
        <v>16</v>
      </c>
      <c r="D697" t="s">
        <v>2237</v>
      </c>
      <c r="E697">
        <v>27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147</v>
      </c>
      <c r="C699">
        <v>19.100000000000001</v>
      </c>
      <c r="D699" t="s">
        <v>2238</v>
      </c>
      <c r="E699">
        <v>30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147</v>
      </c>
      <c r="C703">
        <v>18.399999999999999</v>
      </c>
      <c r="D703" t="s">
        <v>2227</v>
      </c>
      <c r="E703">
        <v>29</v>
      </c>
    </row>
    <row r="704" spans="1:5">
      <c r="A704" t="s">
        <v>371</v>
      </c>
      <c r="B704" t="s">
        <v>147</v>
      </c>
      <c r="C704">
        <v>22.5</v>
      </c>
      <c r="D704" t="s">
        <v>2239</v>
      </c>
      <c r="E704">
        <v>34.5</v>
      </c>
    </row>
    <row r="705" spans="1:5">
      <c r="A705" t="s">
        <v>372</v>
      </c>
      <c r="B705" t="s">
        <v>147</v>
      </c>
      <c r="C705">
        <v>22.5</v>
      </c>
      <c r="D705" t="s">
        <v>2239</v>
      </c>
      <c r="E705">
        <v>34.5</v>
      </c>
    </row>
    <row r="706" spans="1:5">
      <c r="A706" t="s">
        <v>700</v>
      </c>
      <c r="B706" t="s">
        <v>147</v>
      </c>
      <c r="C706">
        <v>21.8</v>
      </c>
      <c r="D706" t="s">
        <v>2224</v>
      </c>
      <c r="E706">
        <v>33</v>
      </c>
    </row>
    <row r="707" spans="1:5">
      <c r="A707" t="s">
        <v>699</v>
      </c>
      <c r="B707" t="s">
        <v>147</v>
      </c>
      <c r="C707">
        <v>21.8</v>
      </c>
      <c r="D707" t="s">
        <v>2224</v>
      </c>
      <c r="E707">
        <v>33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147</v>
      </c>
      <c r="C711">
        <v>16.899999999999999</v>
      </c>
      <c r="D711" t="s">
        <v>2232</v>
      </c>
      <c r="E711">
        <v>27</v>
      </c>
    </row>
    <row r="712" spans="1:5">
      <c r="A712" t="s">
        <v>695</v>
      </c>
      <c r="B712" t="s">
        <v>147</v>
      </c>
      <c r="C712">
        <v>19.600000000000001</v>
      </c>
      <c r="D712" t="s">
        <v>2236</v>
      </c>
      <c r="E712">
        <v>38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147</v>
      </c>
      <c r="C715">
        <v>19.2</v>
      </c>
      <c r="D715" t="s">
        <v>2240</v>
      </c>
      <c r="E715">
        <v>38</v>
      </c>
    </row>
    <row r="716" spans="1:5">
      <c r="A716" t="s">
        <v>691</v>
      </c>
      <c r="B716" t="s">
        <v>147</v>
      </c>
      <c r="C716">
        <v>19.600000000000001</v>
      </c>
      <c r="D716" t="s">
        <v>2236</v>
      </c>
      <c r="E716">
        <v>38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147</v>
      </c>
      <c r="C719">
        <v>18.600000000000001</v>
      </c>
      <c r="D719" t="s">
        <v>2241</v>
      </c>
      <c r="E719">
        <v>29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147</v>
      </c>
      <c r="C721">
        <v>18.100000000000001</v>
      </c>
      <c r="D721" t="s">
        <v>2242</v>
      </c>
      <c r="E721">
        <v>29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147</v>
      </c>
      <c r="C731">
        <v>18.8</v>
      </c>
      <c r="D731" t="s">
        <v>2233</v>
      </c>
      <c r="E731">
        <v>29</v>
      </c>
    </row>
    <row r="732" spans="1:5">
      <c r="A732" t="s">
        <v>378</v>
      </c>
      <c r="B732" t="s">
        <v>147</v>
      </c>
      <c r="C732">
        <v>19.399999999999999</v>
      </c>
      <c r="D732" t="s">
        <v>2226</v>
      </c>
      <c r="E732">
        <v>30</v>
      </c>
    </row>
    <row r="733" spans="1:5">
      <c r="A733" t="s">
        <v>379</v>
      </c>
      <c r="B733" t="s">
        <v>147</v>
      </c>
      <c r="C733">
        <v>19.399999999999999</v>
      </c>
      <c r="D733" t="s">
        <v>2226</v>
      </c>
      <c r="E733">
        <v>30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147</v>
      </c>
      <c r="C735">
        <v>18.600000000000001</v>
      </c>
      <c r="D735" t="s">
        <v>2241</v>
      </c>
      <c r="E735">
        <v>29</v>
      </c>
    </row>
    <row r="736" spans="1:5">
      <c r="A736" t="s">
        <v>380</v>
      </c>
      <c r="B736" t="s">
        <v>147</v>
      </c>
      <c r="C736">
        <v>19.7</v>
      </c>
      <c r="D736" t="s">
        <v>2231</v>
      </c>
      <c r="E736">
        <v>30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147</v>
      </c>
      <c r="C739">
        <v>16.5</v>
      </c>
      <c r="D739" t="s">
        <v>2243</v>
      </c>
      <c r="E739">
        <v>27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147</v>
      </c>
      <c r="C741">
        <v>18.8</v>
      </c>
      <c r="D741" t="s">
        <v>2233</v>
      </c>
      <c r="E741">
        <v>29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147</v>
      </c>
      <c r="C743">
        <v>17.5</v>
      </c>
      <c r="D743" t="s">
        <v>2244</v>
      </c>
      <c r="E743">
        <v>28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147</v>
      </c>
      <c r="C745">
        <v>18.600000000000001</v>
      </c>
      <c r="D745" t="s">
        <v>2245</v>
      </c>
      <c r="E745">
        <v>37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147</v>
      </c>
      <c r="C747">
        <v>21.8</v>
      </c>
      <c r="D747" t="s">
        <v>2246</v>
      </c>
      <c r="E747">
        <v>41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147</v>
      </c>
      <c r="C749">
        <v>18.899999999999999</v>
      </c>
      <c r="D749" t="s">
        <v>2247</v>
      </c>
      <c r="E749">
        <v>37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147</v>
      </c>
      <c r="C751">
        <v>17.899999999999999</v>
      </c>
      <c r="D751" t="s">
        <v>2248</v>
      </c>
      <c r="E751">
        <v>28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147</v>
      </c>
      <c r="C755">
        <v>18.5</v>
      </c>
      <c r="D755" t="s">
        <v>2235</v>
      </c>
      <c r="E755">
        <v>29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147</v>
      </c>
      <c r="C759">
        <v>18.3</v>
      </c>
      <c r="D759" t="s">
        <v>2249</v>
      </c>
      <c r="E759">
        <v>29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147</v>
      </c>
      <c r="C761">
        <v>15.3</v>
      </c>
      <c r="D761" t="s">
        <v>2250</v>
      </c>
      <c r="E761">
        <v>26</v>
      </c>
    </row>
    <row r="762" spans="1:5">
      <c r="A762" t="s">
        <v>387</v>
      </c>
      <c r="B762" t="s">
        <v>147</v>
      </c>
      <c r="C762">
        <v>18.3</v>
      </c>
      <c r="D762" t="s">
        <v>2249</v>
      </c>
      <c r="E762">
        <v>29</v>
      </c>
    </row>
    <row r="763" spans="1:5">
      <c r="A763" t="s">
        <v>658</v>
      </c>
      <c r="B763" t="s">
        <v>147</v>
      </c>
      <c r="C763">
        <v>18.3</v>
      </c>
      <c r="D763" t="s">
        <v>2249</v>
      </c>
      <c r="E763">
        <v>29</v>
      </c>
    </row>
    <row r="764" spans="1:5">
      <c r="A764" t="s">
        <v>657</v>
      </c>
      <c r="B764" t="s">
        <v>147</v>
      </c>
      <c r="C764">
        <v>19.600000000000001</v>
      </c>
      <c r="D764" t="s">
        <v>2230</v>
      </c>
      <c r="E764">
        <v>30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147</v>
      </c>
      <c r="C769">
        <v>18.2</v>
      </c>
      <c r="D769" t="s">
        <v>2251</v>
      </c>
      <c r="E769">
        <v>29</v>
      </c>
    </row>
    <row r="770" spans="1:5">
      <c r="A770" t="s">
        <v>389</v>
      </c>
      <c r="B770" t="s">
        <v>147</v>
      </c>
      <c r="C770">
        <v>18.3</v>
      </c>
      <c r="D770" t="s">
        <v>2249</v>
      </c>
      <c r="E770">
        <v>29</v>
      </c>
    </row>
    <row r="771" spans="1:5">
      <c r="A771" t="s">
        <v>652</v>
      </c>
      <c r="B771" t="s">
        <v>147</v>
      </c>
      <c r="C771">
        <v>18.3</v>
      </c>
      <c r="D771" t="s">
        <v>2249</v>
      </c>
      <c r="E771">
        <v>29</v>
      </c>
    </row>
    <row r="772" spans="1:5">
      <c r="A772" t="s">
        <v>651</v>
      </c>
      <c r="B772" t="s">
        <v>147</v>
      </c>
      <c r="C772">
        <v>19.2</v>
      </c>
      <c r="D772" t="s">
        <v>2252</v>
      </c>
      <c r="E772">
        <v>30</v>
      </c>
    </row>
    <row r="773" spans="1:5">
      <c r="A773" t="s">
        <v>650</v>
      </c>
      <c r="B773" t="s">
        <v>147</v>
      </c>
      <c r="C773">
        <v>19.2</v>
      </c>
      <c r="D773" t="s">
        <v>2252</v>
      </c>
      <c r="E773">
        <v>30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147</v>
      </c>
      <c r="C775">
        <v>18.899999999999999</v>
      </c>
      <c r="D775" t="s">
        <v>2253</v>
      </c>
      <c r="E775">
        <v>29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147</v>
      </c>
      <c r="C779">
        <v>18.5</v>
      </c>
      <c r="D779" t="s">
        <v>2229</v>
      </c>
      <c r="E779">
        <v>37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147</v>
      </c>
      <c r="C797">
        <v>12.1</v>
      </c>
      <c r="D797" t="s">
        <v>2254</v>
      </c>
      <c r="E797">
        <v>23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147</v>
      </c>
      <c r="C799">
        <v>10.4</v>
      </c>
      <c r="D799" t="s">
        <v>2255</v>
      </c>
      <c r="E799">
        <v>21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147</v>
      </c>
      <c r="C801">
        <v>12.2</v>
      </c>
      <c r="D801" t="s">
        <v>2256</v>
      </c>
      <c r="E801">
        <v>23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147</v>
      </c>
      <c r="C803">
        <v>10</v>
      </c>
      <c r="D803" t="s">
        <v>2257</v>
      </c>
      <c r="E803">
        <v>21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147</v>
      </c>
      <c r="C807">
        <v>14.5</v>
      </c>
      <c r="D807" t="s">
        <v>2258</v>
      </c>
      <c r="E807">
        <v>25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147</v>
      </c>
      <c r="C811">
        <v>10.1</v>
      </c>
      <c r="D811" t="s">
        <v>2259</v>
      </c>
      <c r="E811">
        <v>21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147</v>
      </c>
      <c r="C819">
        <v>9.9</v>
      </c>
      <c r="D819" t="s">
        <v>2209</v>
      </c>
      <c r="E819">
        <v>20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147</v>
      </c>
      <c r="C821">
        <v>10.5</v>
      </c>
      <c r="D821" t="s">
        <v>2260</v>
      </c>
      <c r="E821">
        <v>21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147</v>
      </c>
      <c r="C823">
        <v>16.100000000000001</v>
      </c>
      <c r="D823" t="s">
        <v>2261</v>
      </c>
      <c r="E823">
        <v>27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147</v>
      </c>
      <c r="C827">
        <v>10.3</v>
      </c>
      <c r="D827" t="s">
        <v>2262</v>
      </c>
      <c r="E827">
        <v>21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147</v>
      </c>
      <c r="C831">
        <v>10.4</v>
      </c>
      <c r="D831" t="s">
        <v>2255</v>
      </c>
      <c r="E831">
        <v>21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147</v>
      </c>
      <c r="C833">
        <v>14.5</v>
      </c>
      <c r="D833" t="s">
        <v>2258</v>
      </c>
      <c r="E833">
        <v>25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147</v>
      </c>
      <c r="C835">
        <v>10.1</v>
      </c>
      <c r="D835" t="s">
        <v>2259</v>
      </c>
      <c r="E835">
        <v>21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147</v>
      </c>
      <c r="C837">
        <v>11.6</v>
      </c>
      <c r="D837" t="s">
        <v>2263</v>
      </c>
      <c r="E837">
        <v>22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147</v>
      </c>
      <c r="C839">
        <v>10.7</v>
      </c>
      <c r="D839" t="s">
        <v>2264</v>
      </c>
      <c r="E839">
        <v>21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147</v>
      </c>
      <c r="C849">
        <v>16.3</v>
      </c>
      <c r="D849" t="s">
        <v>2265</v>
      </c>
      <c r="E849">
        <v>27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147</v>
      </c>
      <c r="C851">
        <v>16.2</v>
      </c>
      <c r="D851" t="s">
        <v>2266</v>
      </c>
      <c r="E851">
        <v>27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147</v>
      </c>
      <c r="C853">
        <v>16.100000000000001</v>
      </c>
      <c r="D853" t="s">
        <v>2261</v>
      </c>
      <c r="E853">
        <v>27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147</v>
      </c>
      <c r="C857">
        <v>14.5</v>
      </c>
      <c r="D857" t="s">
        <v>2258</v>
      </c>
      <c r="E857">
        <v>25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147</v>
      </c>
      <c r="C859">
        <v>10.5</v>
      </c>
      <c r="D859" t="s">
        <v>2260</v>
      </c>
      <c r="E859">
        <v>21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147</v>
      </c>
      <c r="C862">
        <v>9.1</v>
      </c>
      <c r="D862" t="s">
        <v>2267</v>
      </c>
      <c r="E862">
        <v>10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147</v>
      </c>
      <c r="C864">
        <v>9.1</v>
      </c>
      <c r="D864" t="s">
        <v>2267</v>
      </c>
      <c r="E864">
        <v>10</v>
      </c>
    </row>
    <row r="865" spans="1:5">
      <c r="A865" t="s">
        <v>398</v>
      </c>
      <c r="B865" t="s">
        <v>147</v>
      </c>
      <c r="C865">
        <v>9.1</v>
      </c>
      <c r="D865" t="s">
        <v>2267</v>
      </c>
      <c r="E865">
        <v>10</v>
      </c>
    </row>
    <row r="866" spans="1:5">
      <c r="A866" t="s">
        <v>399</v>
      </c>
      <c r="B866" t="s">
        <v>147</v>
      </c>
      <c r="C866">
        <v>9.1</v>
      </c>
      <c r="D866" t="s">
        <v>2267</v>
      </c>
      <c r="E866">
        <v>10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1538</v>
      </c>
      <c r="C868">
        <v>9.1</v>
      </c>
      <c r="D868" t="s">
        <v>2268</v>
      </c>
      <c r="E868">
        <v>14</v>
      </c>
    </row>
    <row r="869" spans="1:5">
      <c r="A869" t="s">
        <v>564</v>
      </c>
      <c r="B869" t="s">
        <v>1538</v>
      </c>
      <c r="C869">
        <v>9.1</v>
      </c>
      <c r="D869" t="s">
        <v>2268</v>
      </c>
      <c r="E869">
        <v>14</v>
      </c>
    </row>
    <row r="870" spans="1:5">
      <c r="A870" t="s">
        <v>563</v>
      </c>
      <c r="B870" t="s">
        <v>147</v>
      </c>
      <c r="C870">
        <v>9.1</v>
      </c>
      <c r="D870" t="s">
        <v>2267</v>
      </c>
      <c r="E870">
        <v>10</v>
      </c>
    </row>
    <row r="871" spans="1:5">
      <c r="A871" t="s">
        <v>562</v>
      </c>
      <c r="B871" t="s">
        <v>147</v>
      </c>
      <c r="C871">
        <v>9.1</v>
      </c>
      <c r="D871" t="s">
        <v>2267</v>
      </c>
      <c r="E871">
        <v>10</v>
      </c>
    </row>
    <row r="872" spans="1:5">
      <c r="A872" t="s">
        <v>561</v>
      </c>
      <c r="B872" t="s">
        <v>147</v>
      </c>
      <c r="C872">
        <v>9.1</v>
      </c>
      <c r="D872" t="s">
        <v>2267</v>
      </c>
      <c r="E872">
        <v>10</v>
      </c>
    </row>
    <row r="873" spans="1:5">
      <c r="A873" t="s">
        <v>560</v>
      </c>
      <c r="B873" t="s">
        <v>147</v>
      </c>
      <c r="C873">
        <v>9.1</v>
      </c>
      <c r="D873" t="s">
        <v>2267</v>
      </c>
      <c r="E873">
        <v>10</v>
      </c>
    </row>
    <row r="874" spans="1:5">
      <c r="A874" t="s">
        <v>401</v>
      </c>
      <c r="B874" t="s">
        <v>147</v>
      </c>
      <c r="C874">
        <v>9.1</v>
      </c>
      <c r="D874" t="s">
        <v>2267</v>
      </c>
      <c r="E874">
        <v>10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147</v>
      </c>
      <c r="C876">
        <v>9.1</v>
      </c>
      <c r="D876" t="s">
        <v>2267</v>
      </c>
      <c r="E876">
        <v>10</v>
      </c>
    </row>
    <row r="877" spans="1:5">
      <c r="A877" t="s">
        <v>558</v>
      </c>
      <c r="B877" t="s">
        <v>147</v>
      </c>
      <c r="C877">
        <v>9.1</v>
      </c>
      <c r="D877" t="s">
        <v>2267</v>
      </c>
      <c r="E877">
        <v>10</v>
      </c>
    </row>
    <row r="878" spans="1:5">
      <c r="A878" t="s">
        <v>557</v>
      </c>
      <c r="B878" t="s">
        <v>147</v>
      </c>
      <c r="C878">
        <v>5.4</v>
      </c>
      <c r="D878" t="s">
        <v>1901</v>
      </c>
      <c r="E878">
        <v>6</v>
      </c>
    </row>
    <row r="879" spans="1:5">
      <c r="A879" t="s">
        <v>556</v>
      </c>
      <c r="B879" t="s">
        <v>147</v>
      </c>
      <c r="C879">
        <v>5.4</v>
      </c>
      <c r="D879" t="s">
        <v>1901</v>
      </c>
      <c r="E879">
        <v>6</v>
      </c>
    </row>
    <row r="880" spans="1:5">
      <c r="A880" t="s">
        <v>403</v>
      </c>
      <c r="B880" t="s">
        <v>1544</v>
      </c>
      <c r="C880">
        <v>4.3</v>
      </c>
      <c r="D880" t="s">
        <v>2269</v>
      </c>
      <c r="E880">
        <v>5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1544</v>
      </c>
      <c r="C882">
        <v>4.2</v>
      </c>
      <c r="D882" t="s">
        <v>2087</v>
      </c>
      <c r="E882">
        <v>5</v>
      </c>
    </row>
    <row r="883" spans="1:5">
      <c r="A883" t="s">
        <v>553</v>
      </c>
      <c r="B883" t="s">
        <v>1544</v>
      </c>
      <c r="C883">
        <v>4.2</v>
      </c>
      <c r="D883" t="s">
        <v>2087</v>
      </c>
      <c r="E883">
        <v>5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1434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1544</v>
      </c>
      <c r="C886">
        <v>9.6999999999999993</v>
      </c>
      <c r="D886" t="s">
        <v>2270</v>
      </c>
      <c r="E886">
        <v>15</v>
      </c>
    </row>
    <row r="887" spans="1:5">
      <c r="A887" t="s">
        <v>405</v>
      </c>
      <c r="B887" t="s">
        <v>1544</v>
      </c>
      <c r="C887">
        <v>9.6999999999999993</v>
      </c>
      <c r="D887" t="s">
        <v>2270</v>
      </c>
      <c r="E887">
        <v>15</v>
      </c>
    </row>
    <row r="888" spans="1:5">
      <c r="A888" t="s">
        <v>406</v>
      </c>
      <c r="B888" t="s">
        <v>147</v>
      </c>
      <c r="C888">
        <v>9.1</v>
      </c>
      <c r="D888" t="s">
        <v>2267</v>
      </c>
      <c r="E888">
        <v>10</v>
      </c>
    </row>
    <row r="889" spans="1:5">
      <c r="A889" t="s">
        <v>407</v>
      </c>
      <c r="B889" t="s">
        <v>147</v>
      </c>
      <c r="C889">
        <v>9.1</v>
      </c>
      <c r="D889" t="s">
        <v>2267</v>
      </c>
      <c r="E889">
        <v>10</v>
      </c>
    </row>
    <row r="890" spans="1:5">
      <c r="A890" t="s">
        <v>408</v>
      </c>
      <c r="B890" t="s">
        <v>147</v>
      </c>
      <c r="C890">
        <v>9.1</v>
      </c>
      <c r="D890" t="s">
        <v>2267</v>
      </c>
      <c r="E890">
        <v>10</v>
      </c>
    </row>
    <row r="891" spans="1:5">
      <c r="A891" t="s">
        <v>409</v>
      </c>
      <c r="B891" t="s">
        <v>147</v>
      </c>
      <c r="C891">
        <v>9.1</v>
      </c>
      <c r="D891" t="s">
        <v>2267</v>
      </c>
      <c r="E891">
        <v>10</v>
      </c>
    </row>
    <row r="892" spans="1:5">
      <c r="A892" t="s">
        <v>550</v>
      </c>
      <c r="B892" t="s">
        <v>1538</v>
      </c>
      <c r="C892">
        <v>9.1</v>
      </c>
      <c r="D892" t="s">
        <v>2155</v>
      </c>
      <c r="E892">
        <v>15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147</v>
      </c>
      <c r="C894">
        <v>9.1</v>
      </c>
      <c r="D894" t="s">
        <v>2267</v>
      </c>
      <c r="E894">
        <v>10</v>
      </c>
    </row>
    <row r="895" spans="1:5">
      <c r="A895" t="s">
        <v>547</v>
      </c>
      <c r="B895" t="s">
        <v>147</v>
      </c>
      <c r="C895">
        <v>9.1</v>
      </c>
      <c r="D895" t="s">
        <v>2267</v>
      </c>
      <c r="E895">
        <v>10</v>
      </c>
    </row>
    <row r="896" spans="1:5">
      <c r="A896" t="s">
        <v>410</v>
      </c>
      <c r="B896" t="s">
        <v>147</v>
      </c>
      <c r="C896">
        <v>9.1</v>
      </c>
      <c r="D896" t="s">
        <v>2267</v>
      </c>
      <c r="E896">
        <v>10</v>
      </c>
    </row>
    <row r="897" spans="1:5">
      <c r="A897" t="s">
        <v>546</v>
      </c>
      <c r="B897" t="s">
        <v>147</v>
      </c>
      <c r="C897">
        <v>9.1</v>
      </c>
      <c r="D897" t="s">
        <v>2267</v>
      </c>
      <c r="E897">
        <v>10</v>
      </c>
    </row>
    <row r="898" spans="1:5">
      <c r="A898" t="s">
        <v>545</v>
      </c>
      <c r="B898" t="s">
        <v>147</v>
      </c>
      <c r="C898">
        <v>9.1</v>
      </c>
      <c r="D898" t="s">
        <v>2267</v>
      </c>
      <c r="E898">
        <v>10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1538</v>
      </c>
      <c r="C900">
        <v>9.1</v>
      </c>
      <c r="D900" t="s">
        <v>2165</v>
      </c>
      <c r="E900">
        <v>14</v>
      </c>
    </row>
    <row r="901" spans="1:5">
      <c r="A901" t="s">
        <v>412</v>
      </c>
      <c r="B901" t="s">
        <v>1538</v>
      </c>
      <c r="C901">
        <v>9.1</v>
      </c>
      <c r="D901" t="s">
        <v>2165</v>
      </c>
      <c r="E901">
        <v>14</v>
      </c>
    </row>
    <row r="902" spans="1:5">
      <c r="A902" t="s">
        <v>543</v>
      </c>
      <c r="B902" t="s">
        <v>1538</v>
      </c>
      <c r="C902">
        <v>9.1</v>
      </c>
      <c r="D902" t="s">
        <v>2271</v>
      </c>
      <c r="E902">
        <v>14</v>
      </c>
    </row>
    <row r="903" spans="1:5">
      <c r="A903" t="s">
        <v>542</v>
      </c>
      <c r="B903" t="s">
        <v>1538</v>
      </c>
      <c r="C903">
        <v>9.1</v>
      </c>
      <c r="D903" t="s">
        <v>2271</v>
      </c>
      <c r="E903">
        <v>14</v>
      </c>
    </row>
    <row r="904" spans="1:5">
      <c r="A904" t="s">
        <v>541</v>
      </c>
      <c r="B904" t="s">
        <v>147</v>
      </c>
      <c r="C904">
        <v>5.4</v>
      </c>
      <c r="D904" t="s">
        <v>1901</v>
      </c>
      <c r="E904">
        <v>6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1544</v>
      </c>
      <c r="C906">
        <v>4.3</v>
      </c>
      <c r="D906" t="s">
        <v>2269</v>
      </c>
      <c r="E906">
        <v>5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1544</v>
      </c>
      <c r="C910">
        <v>4.2</v>
      </c>
      <c r="D910" t="s">
        <v>2087</v>
      </c>
      <c r="E910">
        <v>5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1544</v>
      </c>
      <c r="C912">
        <v>9.6999999999999993</v>
      </c>
      <c r="D912" t="s">
        <v>2272</v>
      </c>
      <c r="E912">
        <v>15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147</v>
      </c>
      <c r="C914">
        <v>9.1</v>
      </c>
      <c r="D914" t="s">
        <v>2267</v>
      </c>
      <c r="E914">
        <v>10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147</v>
      </c>
      <c r="C916">
        <v>9.1</v>
      </c>
      <c r="D916" t="s">
        <v>2267</v>
      </c>
      <c r="E916">
        <v>10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147</v>
      </c>
      <c r="C918">
        <v>9.1</v>
      </c>
      <c r="D918" t="s">
        <v>2267</v>
      </c>
      <c r="E918">
        <v>10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1538</v>
      </c>
      <c r="C920">
        <v>9.1</v>
      </c>
      <c r="D920" t="s">
        <v>2141</v>
      </c>
      <c r="E920">
        <v>15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147</v>
      </c>
      <c r="C922">
        <v>9.1</v>
      </c>
      <c r="D922" t="s">
        <v>2156</v>
      </c>
      <c r="E922">
        <v>16</v>
      </c>
    </row>
    <row r="923" spans="1:5">
      <c r="A923" t="s">
        <v>525</v>
      </c>
      <c r="B923" t="s">
        <v>147</v>
      </c>
      <c r="C923">
        <v>9.1</v>
      </c>
      <c r="D923" t="s">
        <v>2156</v>
      </c>
      <c r="E923">
        <v>16</v>
      </c>
    </row>
    <row r="924" spans="1:5">
      <c r="A924" t="s">
        <v>416</v>
      </c>
      <c r="B924" t="s">
        <v>147</v>
      </c>
      <c r="C924">
        <v>9.1</v>
      </c>
      <c r="D924" t="s">
        <v>2267</v>
      </c>
      <c r="E924">
        <v>10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147</v>
      </c>
      <c r="C926">
        <v>9.1</v>
      </c>
      <c r="D926" t="s">
        <v>2267</v>
      </c>
      <c r="E926">
        <v>10</v>
      </c>
    </row>
    <row r="927" spans="1:5">
      <c r="A927" t="s">
        <v>418</v>
      </c>
      <c r="B927" t="s">
        <v>147</v>
      </c>
      <c r="C927">
        <v>9.1</v>
      </c>
      <c r="D927" t="s">
        <v>2267</v>
      </c>
      <c r="E927">
        <v>10</v>
      </c>
    </row>
    <row r="928" spans="1:5">
      <c r="A928" t="s">
        <v>419</v>
      </c>
      <c r="B928" t="s">
        <v>147</v>
      </c>
      <c r="C928">
        <v>9.1</v>
      </c>
      <c r="D928" t="s">
        <v>2267</v>
      </c>
      <c r="E928">
        <v>10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147</v>
      </c>
      <c r="C930">
        <v>5.4</v>
      </c>
      <c r="D930" t="s">
        <v>1901</v>
      </c>
      <c r="E930">
        <v>6</v>
      </c>
    </row>
    <row r="931" spans="1:5">
      <c r="A931" t="s">
        <v>421</v>
      </c>
      <c r="B931" t="s">
        <v>147</v>
      </c>
      <c r="C931">
        <v>5.4</v>
      </c>
      <c r="D931" t="s">
        <v>1901</v>
      </c>
      <c r="E931">
        <v>6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1434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147</v>
      </c>
      <c r="C934">
        <v>4.0999999999999996</v>
      </c>
      <c r="D934" t="s">
        <v>1940</v>
      </c>
      <c r="E934">
        <v>5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1544</v>
      </c>
      <c r="C938">
        <v>9.6999999999999993</v>
      </c>
      <c r="D938" t="s">
        <v>2144</v>
      </c>
      <c r="E938">
        <v>10</v>
      </c>
    </row>
    <row r="939" spans="1:5">
      <c r="A939" t="s">
        <v>424</v>
      </c>
      <c r="B939" t="s">
        <v>1544</v>
      </c>
      <c r="C939">
        <v>9.6999999999999993</v>
      </c>
      <c r="D939" t="s">
        <v>2144</v>
      </c>
      <c r="E939">
        <v>10</v>
      </c>
    </row>
    <row r="940" spans="1:5">
      <c r="A940" t="s">
        <v>517</v>
      </c>
      <c r="B940" t="s">
        <v>147</v>
      </c>
      <c r="C940">
        <v>9.1</v>
      </c>
      <c r="D940" t="s">
        <v>2267</v>
      </c>
      <c r="E940">
        <v>10</v>
      </c>
    </row>
    <row r="941" spans="1:5">
      <c r="A941" t="s">
        <v>516</v>
      </c>
      <c r="B941" t="s">
        <v>147</v>
      </c>
      <c r="C941">
        <v>9.1</v>
      </c>
      <c r="D941" t="s">
        <v>2267</v>
      </c>
      <c r="E941">
        <v>10</v>
      </c>
    </row>
    <row r="942" spans="1:5">
      <c r="A942" t="s">
        <v>425</v>
      </c>
      <c r="B942" t="s">
        <v>147</v>
      </c>
      <c r="C942">
        <v>9.1</v>
      </c>
      <c r="D942" t="s">
        <v>2267</v>
      </c>
      <c r="E942">
        <v>10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147</v>
      </c>
      <c r="C944">
        <v>9.1</v>
      </c>
      <c r="D944" t="s">
        <v>2267</v>
      </c>
      <c r="E944">
        <v>10</v>
      </c>
    </row>
    <row r="945" spans="1:5">
      <c r="A945" t="s">
        <v>515</v>
      </c>
      <c r="B945" t="s">
        <v>147</v>
      </c>
      <c r="C945">
        <v>9.1</v>
      </c>
      <c r="D945" t="s">
        <v>2267</v>
      </c>
      <c r="E945">
        <v>10</v>
      </c>
    </row>
    <row r="946" spans="1:5">
      <c r="A946" t="s">
        <v>514</v>
      </c>
      <c r="B946" t="s">
        <v>147</v>
      </c>
      <c r="C946">
        <v>9.1</v>
      </c>
      <c r="D946" t="s">
        <v>2267</v>
      </c>
      <c r="E946">
        <v>10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147</v>
      </c>
      <c r="C948">
        <v>9.1</v>
      </c>
      <c r="D948" t="s">
        <v>2267</v>
      </c>
      <c r="E948">
        <v>10</v>
      </c>
    </row>
    <row r="949" spans="1:5">
      <c r="A949" t="s">
        <v>512</v>
      </c>
      <c r="B949" t="s">
        <v>147</v>
      </c>
      <c r="C949">
        <v>9.1</v>
      </c>
      <c r="D949" t="s">
        <v>2267</v>
      </c>
      <c r="E949">
        <v>10</v>
      </c>
    </row>
    <row r="950" spans="1:5">
      <c r="A950" t="s">
        <v>429</v>
      </c>
      <c r="B950" t="s">
        <v>147</v>
      </c>
      <c r="C950">
        <v>9.1</v>
      </c>
      <c r="D950" t="s">
        <v>2267</v>
      </c>
      <c r="E950">
        <v>10</v>
      </c>
    </row>
    <row r="951" spans="1:5">
      <c r="A951" t="s">
        <v>511</v>
      </c>
      <c r="B951" t="s">
        <v>147</v>
      </c>
      <c r="C951">
        <v>9.1</v>
      </c>
      <c r="D951" t="s">
        <v>2267</v>
      </c>
      <c r="E951">
        <v>10</v>
      </c>
    </row>
    <row r="952" spans="1:5">
      <c r="A952" t="s">
        <v>430</v>
      </c>
      <c r="B952" t="s">
        <v>147</v>
      </c>
      <c r="C952">
        <v>9.1</v>
      </c>
      <c r="D952" t="s">
        <v>2267</v>
      </c>
      <c r="E952">
        <v>10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147</v>
      </c>
      <c r="C954">
        <v>9.1</v>
      </c>
      <c r="D954" t="s">
        <v>2267</v>
      </c>
      <c r="E954">
        <v>10</v>
      </c>
    </row>
    <row r="955" spans="1:5">
      <c r="A955" t="s">
        <v>508</v>
      </c>
      <c r="B955" t="s">
        <v>147</v>
      </c>
      <c r="C955">
        <v>9.1</v>
      </c>
      <c r="D955" t="s">
        <v>2267</v>
      </c>
      <c r="E955">
        <v>10</v>
      </c>
    </row>
    <row r="956" spans="1:5">
      <c r="A956" t="s">
        <v>431</v>
      </c>
      <c r="B956" t="s">
        <v>147</v>
      </c>
      <c r="C956">
        <v>5.4</v>
      </c>
      <c r="D956" t="s">
        <v>1901</v>
      </c>
      <c r="E956">
        <v>6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1434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1434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1544</v>
      </c>
      <c r="C964">
        <v>9.6999999999999993</v>
      </c>
      <c r="D964" t="s">
        <v>2154</v>
      </c>
      <c r="E964">
        <v>13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147</v>
      </c>
      <c r="C966">
        <v>9.1</v>
      </c>
      <c r="D966" t="s">
        <v>2267</v>
      </c>
      <c r="E966">
        <v>10</v>
      </c>
    </row>
    <row r="967" spans="1:5">
      <c r="A967" t="s">
        <v>499</v>
      </c>
      <c r="B967" t="s">
        <v>147</v>
      </c>
      <c r="C967">
        <v>9.1</v>
      </c>
      <c r="D967" t="s">
        <v>2267</v>
      </c>
      <c r="E967">
        <v>10</v>
      </c>
    </row>
    <row r="968" spans="1:5">
      <c r="A968" t="s">
        <v>498</v>
      </c>
      <c r="B968" t="s">
        <v>1538</v>
      </c>
      <c r="C968">
        <v>9.1</v>
      </c>
      <c r="D968" t="s">
        <v>2271</v>
      </c>
      <c r="E968">
        <v>14</v>
      </c>
    </row>
    <row r="969" spans="1:5">
      <c r="A969" t="s">
        <v>497</v>
      </c>
      <c r="B969" t="s">
        <v>1538</v>
      </c>
      <c r="C969">
        <v>9.1</v>
      </c>
      <c r="D969" t="s">
        <v>2271</v>
      </c>
      <c r="E969">
        <v>14</v>
      </c>
    </row>
    <row r="970" spans="1:5">
      <c r="A970" t="s">
        <v>434</v>
      </c>
      <c r="B970" t="s">
        <v>147</v>
      </c>
      <c r="C970">
        <v>9.1</v>
      </c>
      <c r="D970" t="s">
        <v>2267</v>
      </c>
      <c r="E970">
        <v>10</v>
      </c>
    </row>
    <row r="971" spans="1:5">
      <c r="A971" t="s">
        <v>435</v>
      </c>
      <c r="B971" t="s">
        <v>147</v>
      </c>
      <c r="C971">
        <v>9.1</v>
      </c>
      <c r="D971" t="s">
        <v>2267</v>
      </c>
      <c r="E971">
        <v>10</v>
      </c>
    </row>
    <row r="972" spans="1:5">
      <c r="A972" t="s">
        <v>436</v>
      </c>
      <c r="B972" t="s">
        <v>147</v>
      </c>
      <c r="C972">
        <v>9.1</v>
      </c>
      <c r="D972" t="s">
        <v>2267</v>
      </c>
      <c r="E972">
        <v>10</v>
      </c>
    </row>
    <row r="973" spans="1:5">
      <c r="A973" t="s">
        <v>496</v>
      </c>
      <c r="B973" t="s">
        <v>147</v>
      </c>
      <c r="C973">
        <v>9.1</v>
      </c>
      <c r="D973" t="s">
        <v>2267</v>
      </c>
      <c r="E973">
        <v>10</v>
      </c>
    </row>
    <row r="974" spans="1:5">
      <c r="A974" t="s">
        <v>437</v>
      </c>
      <c r="B974" t="s">
        <v>147</v>
      </c>
      <c r="C974">
        <v>9.1</v>
      </c>
      <c r="D974" t="s">
        <v>2267</v>
      </c>
      <c r="E974">
        <v>10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147</v>
      </c>
      <c r="C976">
        <v>9.1</v>
      </c>
      <c r="D976" t="s">
        <v>2267</v>
      </c>
      <c r="E976">
        <v>10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1538</v>
      </c>
      <c r="C978">
        <v>9.1</v>
      </c>
      <c r="D978" t="s">
        <v>2140</v>
      </c>
      <c r="E978">
        <v>13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147</v>
      </c>
      <c r="C980">
        <v>9.1</v>
      </c>
      <c r="D980" t="s">
        <v>2267</v>
      </c>
      <c r="E980">
        <v>10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1538</v>
      </c>
      <c r="C983">
        <v>5.4</v>
      </c>
      <c r="D983" t="s">
        <v>2273</v>
      </c>
      <c r="E983">
        <v>11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1544</v>
      </c>
      <c r="C986">
        <v>4.3</v>
      </c>
      <c r="D986" t="s">
        <v>2269</v>
      </c>
      <c r="E986">
        <v>5</v>
      </c>
    </row>
    <row r="987" spans="1:5">
      <c r="A987" t="s">
        <v>487</v>
      </c>
      <c r="B987" t="s">
        <v>1544</v>
      </c>
      <c r="C987">
        <v>4.3</v>
      </c>
      <c r="D987" t="s">
        <v>2269</v>
      </c>
      <c r="E987">
        <v>5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1544</v>
      </c>
      <c r="C990">
        <v>9.6999999999999993</v>
      </c>
      <c r="D990" t="s">
        <v>2274</v>
      </c>
      <c r="E990">
        <v>14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143</v>
      </c>
      <c r="C992">
        <v>9.3000000000000007</v>
      </c>
      <c r="D992" t="s">
        <v>2275</v>
      </c>
      <c r="E992">
        <v>14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143</v>
      </c>
      <c r="C994">
        <v>9.3000000000000007</v>
      </c>
      <c r="D994" t="s">
        <v>2276</v>
      </c>
      <c r="E994">
        <v>17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143</v>
      </c>
      <c r="C996">
        <v>22.8</v>
      </c>
      <c r="D996" t="s">
        <v>2277</v>
      </c>
      <c r="E996">
        <v>34.5</v>
      </c>
    </row>
    <row r="997" spans="1:5">
      <c r="A997" t="s">
        <v>479</v>
      </c>
      <c r="B997" t="s">
        <v>143</v>
      </c>
      <c r="C997">
        <v>22.8</v>
      </c>
      <c r="D997" t="s">
        <v>2277</v>
      </c>
      <c r="E997">
        <v>34.5</v>
      </c>
    </row>
    <row r="998" spans="1:5">
      <c r="A998" t="s">
        <v>478</v>
      </c>
      <c r="B998" t="s">
        <v>143</v>
      </c>
      <c r="C998">
        <v>9.3000000000000007</v>
      </c>
      <c r="D998" t="s">
        <v>2275</v>
      </c>
      <c r="E998">
        <v>14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143</v>
      </c>
      <c r="C1000">
        <v>9.3000000000000007</v>
      </c>
      <c r="D1000" t="s">
        <v>2278</v>
      </c>
      <c r="E1000">
        <v>16</v>
      </c>
    </row>
    <row r="1001" spans="1:5">
      <c r="A1001" t="s">
        <v>475</v>
      </c>
      <c r="B1001" t="s">
        <v>143</v>
      </c>
      <c r="C1001">
        <v>9.3000000000000007</v>
      </c>
      <c r="D1001" t="s">
        <v>2278</v>
      </c>
      <c r="E1001">
        <v>16</v>
      </c>
    </row>
    <row r="1002" spans="1:5">
      <c r="A1002" t="s">
        <v>474</v>
      </c>
      <c r="B1002" t="s">
        <v>143</v>
      </c>
      <c r="C1002">
        <v>20.100000000000001</v>
      </c>
      <c r="D1002" t="s">
        <v>2279</v>
      </c>
      <c r="E1002">
        <v>31.5</v>
      </c>
    </row>
    <row r="1003" spans="1:5">
      <c r="A1003" t="s">
        <v>473</v>
      </c>
      <c r="B1003" t="s">
        <v>143</v>
      </c>
      <c r="C1003">
        <v>20.100000000000001</v>
      </c>
      <c r="D1003" t="s">
        <v>2279</v>
      </c>
      <c r="E1003">
        <v>31.5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143</v>
      </c>
      <c r="C1005">
        <v>9.3000000000000007</v>
      </c>
      <c r="D1005" t="s">
        <v>2220</v>
      </c>
      <c r="E1005">
        <v>15</v>
      </c>
    </row>
    <row r="1006" spans="1:5">
      <c r="A1006" t="s">
        <v>471</v>
      </c>
      <c r="B1006" t="s">
        <v>143</v>
      </c>
      <c r="C1006">
        <v>16.100000000000001</v>
      </c>
      <c r="D1006" t="s">
        <v>2280</v>
      </c>
      <c r="E1006">
        <v>27</v>
      </c>
    </row>
    <row r="1007" spans="1:5">
      <c r="A1007" t="s">
        <v>470</v>
      </c>
      <c r="B1007" t="s">
        <v>143</v>
      </c>
      <c r="C1007">
        <v>16.100000000000001</v>
      </c>
      <c r="D1007" t="s">
        <v>2280</v>
      </c>
      <c r="E1007">
        <v>27</v>
      </c>
    </row>
    <row r="1008" spans="1:5">
      <c r="A1008" t="s">
        <v>469</v>
      </c>
      <c r="B1008" t="s">
        <v>143</v>
      </c>
      <c r="C1008">
        <v>9.3000000000000007</v>
      </c>
      <c r="D1008" t="s">
        <v>2281</v>
      </c>
      <c r="E1008">
        <v>16</v>
      </c>
    </row>
    <row r="1009" spans="1:5">
      <c r="A1009" t="s">
        <v>468</v>
      </c>
      <c r="B1009" t="s">
        <v>143</v>
      </c>
      <c r="C1009">
        <v>9.3000000000000007</v>
      </c>
      <c r="D1009" t="s">
        <v>2281</v>
      </c>
      <c r="E1009">
        <v>16</v>
      </c>
    </row>
    <row r="1010" spans="1:5">
      <c r="A1010" t="s">
        <v>445</v>
      </c>
      <c r="B1010" t="s">
        <v>143</v>
      </c>
      <c r="C1010">
        <v>9.3000000000000007</v>
      </c>
      <c r="D1010" t="s">
        <v>2282</v>
      </c>
      <c r="E1010">
        <v>17</v>
      </c>
    </row>
    <row r="1011" spans="1:5">
      <c r="A1011" t="s">
        <v>467</v>
      </c>
      <c r="B1011" t="s">
        <v>143</v>
      </c>
      <c r="C1011">
        <v>9.3000000000000007</v>
      </c>
      <c r="D1011" t="s">
        <v>2282</v>
      </c>
      <c r="E1011">
        <v>17</v>
      </c>
    </row>
    <row r="1012" spans="1:5">
      <c r="A1012" t="s">
        <v>446</v>
      </c>
      <c r="B1012" t="s">
        <v>143</v>
      </c>
      <c r="C1012">
        <v>9.3000000000000007</v>
      </c>
      <c r="D1012" t="s">
        <v>2283</v>
      </c>
      <c r="E1012">
        <v>17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147</v>
      </c>
      <c r="C1014">
        <v>12.8</v>
      </c>
      <c r="D1014" t="s">
        <v>2284</v>
      </c>
      <c r="E1014">
        <v>23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143</v>
      </c>
      <c r="C1018">
        <v>9.3000000000000007</v>
      </c>
      <c r="D1018" t="s">
        <v>2285</v>
      </c>
      <c r="E1018">
        <v>12</v>
      </c>
    </row>
    <row r="1019" spans="1:5">
      <c r="A1019" t="s">
        <v>450</v>
      </c>
      <c r="B1019" t="s">
        <v>143</v>
      </c>
      <c r="C1019">
        <v>9.3000000000000007</v>
      </c>
      <c r="D1019" t="s">
        <v>2285</v>
      </c>
      <c r="E1019">
        <v>12</v>
      </c>
    </row>
    <row r="1020" spans="1:5">
      <c r="A1020" t="s">
        <v>451</v>
      </c>
      <c r="B1020" t="s">
        <v>143</v>
      </c>
      <c r="C1020">
        <v>9.3000000000000007</v>
      </c>
      <c r="D1020" t="s">
        <v>2275</v>
      </c>
      <c r="E1020">
        <v>14</v>
      </c>
    </row>
    <row r="1021" spans="1:5">
      <c r="A1021" t="s">
        <v>452</v>
      </c>
      <c r="B1021" t="s">
        <v>143</v>
      </c>
      <c r="C1021">
        <v>9.3000000000000007</v>
      </c>
      <c r="D1021" t="s">
        <v>2275</v>
      </c>
      <c r="E1021">
        <v>14</v>
      </c>
    </row>
    <row r="1022" spans="1:5">
      <c r="A1022" t="s">
        <v>463</v>
      </c>
      <c r="B1022" t="s">
        <v>143</v>
      </c>
      <c r="C1022">
        <v>9.3000000000000007</v>
      </c>
      <c r="D1022" t="s">
        <v>2286</v>
      </c>
      <c r="E1022">
        <v>16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143</v>
      </c>
      <c r="C1024">
        <v>10.199999999999999</v>
      </c>
      <c r="D1024" t="s">
        <v>2287</v>
      </c>
      <c r="E1024">
        <v>21</v>
      </c>
    </row>
    <row r="1025" spans="1:5">
      <c r="A1025" t="s">
        <v>461</v>
      </c>
      <c r="B1025" t="s">
        <v>143</v>
      </c>
      <c r="C1025">
        <v>10.199999999999999</v>
      </c>
      <c r="D1025" t="s">
        <v>2287</v>
      </c>
      <c r="E1025">
        <v>21</v>
      </c>
    </row>
    <row r="1026" spans="1:5">
      <c r="A1026" t="s">
        <v>460</v>
      </c>
      <c r="B1026" t="s">
        <v>147</v>
      </c>
      <c r="C1026">
        <v>9.3000000000000007</v>
      </c>
      <c r="D1026" t="s">
        <v>2219</v>
      </c>
      <c r="E1026">
        <v>10</v>
      </c>
    </row>
    <row r="1027" spans="1:5">
      <c r="A1027" t="s">
        <v>459</v>
      </c>
      <c r="B1027" t="s">
        <v>147</v>
      </c>
      <c r="C1027">
        <v>9.3000000000000007</v>
      </c>
      <c r="D1027" t="s">
        <v>2219</v>
      </c>
      <c r="E1027">
        <v>10</v>
      </c>
    </row>
    <row r="1028" spans="1:5">
      <c r="A1028" t="s">
        <v>458</v>
      </c>
      <c r="B1028" t="s">
        <v>143</v>
      </c>
      <c r="C1028">
        <v>9.3000000000000007</v>
      </c>
      <c r="D1028" t="s">
        <v>2288</v>
      </c>
      <c r="E1028">
        <v>14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143</v>
      </c>
      <c r="C1030">
        <v>9.3000000000000007</v>
      </c>
      <c r="D1030" t="s">
        <v>2289</v>
      </c>
      <c r="E1030">
        <v>14</v>
      </c>
    </row>
    <row r="1031" spans="1:5">
      <c r="A1031" t="s">
        <v>455</v>
      </c>
      <c r="B1031" t="s">
        <v>143</v>
      </c>
      <c r="C1031">
        <v>9.3000000000000007</v>
      </c>
      <c r="D1031" t="s">
        <v>2289</v>
      </c>
      <c r="E1031">
        <v>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A111"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1538</v>
      </c>
      <c r="C2">
        <v>16.600000000000001</v>
      </c>
      <c r="D2" t="s">
        <v>2290</v>
      </c>
      <c r="E2">
        <v>24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1538</v>
      </c>
      <c r="C4">
        <v>21.4</v>
      </c>
      <c r="D4" t="s">
        <v>2291</v>
      </c>
      <c r="E4">
        <v>30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1538</v>
      </c>
      <c r="C6">
        <v>15.6</v>
      </c>
      <c r="D6" t="s">
        <v>2292</v>
      </c>
      <c r="E6">
        <v>23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1538</v>
      </c>
      <c r="C8">
        <v>19.600000000000001</v>
      </c>
      <c r="D8" t="s">
        <v>2293</v>
      </c>
      <c r="E8">
        <v>27</v>
      </c>
    </row>
    <row r="9" spans="1:5">
      <c r="A9" t="s">
        <v>1286</v>
      </c>
      <c r="B9" t="s">
        <v>1538</v>
      </c>
      <c r="C9">
        <v>19.600000000000001</v>
      </c>
      <c r="D9" t="s">
        <v>2293</v>
      </c>
      <c r="E9">
        <v>27</v>
      </c>
    </row>
    <row r="10" spans="1:5">
      <c r="A10" t="s">
        <v>1285</v>
      </c>
      <c r="B10" t="s">
        <v>1544</v>
      </c>
      <c r="C10">
        <v>17.399999999999999</v>
      </c>
      <c r="D10" t="s">
        <v>2294</v>
      </c>
      <c r="E10">
        <v>29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1544</v>
      </c>
      <c r="C15">
        <v>22.8</v>
      </c>
      <c r="D15" t="s">
        <v>2295</v>
      </c>
      <c r="E15">
        <v>47.5</v>
      </c>
    </row>
    <row r="16" spans="1:5">
      <c r="A16" t="s">
        <v>1279</v>
      </c>
      <c r="B16" t="s">
        <v>1544</v>
      </c>
      <c r="C16">
        <v>22.8</v>
      </c>
      <c r="D16" t="s">
        <v>2296</v>
      </c>
      <c r="E16">
        <v>39.5</v>
      </c>
    </row>
    <row r="17" spans="1:5">
      <c r="A17" t="s">
        <v>1278</v>
      </c>
      <c r="B17" t="s">
        <v>1544</v>
      </c>
      <c r="C17">
        <v>22.8</v>
      </c>
      <c r="D17" t="s">
        <v>2296</v>
      </c>
      <c r="E17">
        <v>39.5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1544</v>
      </c>
      <c r="C21">
        <v>22.8</v>
      </c>
      <c r="D21" t="s">
        <v>2297</v>
      </c>
      <c r="E21">
        <v>43.5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1538</v>
      </c>
      <c r="C26">
        <v>18.5</v>
      </c>
      <c r="D26" t="s">
        <v>2298</v>
      </c>
      <c r="E26">
        <v>26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1538</v>
      </c>
      <c r="C28">
        <v>22.2</v>
      </c>
      <c r="D28" t="s">
        <v>2299</v>
      </c>
      <c r="E28">
        <v>31.5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1538</v>
      </c>
      <c r="C30">
        <v>21.5</v>
      </c>
      <c r="D30" t="s">
        <v>2300</v>
      </c>
      <c r="E30">
        <v>30</v>
      </c>
    </row>
    <row r="31" spans="1:5">
      <c r="A31" t="s">
        <v>1266</v>
      </c>
      <c r="B31" t="s">
        <v>1538</v>
      </c>
      <c r="C31">
        <v>21.5</v>
      </c>
      <c r="D31" t="s">
        <v>2300</v>
      </c>
      <c r="E31">
        <v>30</v>
      </c>
    </row>
    <row r="32" spans="1:5">
      <c r="A32" t="s">
        <v>264</v>
      </c>
      <c r="B32" t="s">
        <v>1538</v>
      </c>
      <c r="C32">
        <v>22.8</v>
      </c>
      <c r="D32" t="s">
        <v>2301</v>
      </c>
      <c r="E32">
        <v>31.5</v>
      </c>
    </row>
    <row r="33" spans="1:5">
      <c r="A33" t="s">
        <v>1265</v>
      </c>
      <c r="B33" t="s">
        <v>1538</v>
      </c>
      <c r="C33">
        <v>22.8</v>
      </c>
      <c r="D33" t="s">
        <v>2301</v>
      </c>
      <c r="E33">
        <v>31.5</v>
      </c>
    </row>
    <row r="34" spans="1:5">
      <c r="A34" t="s">
        <v>265</v>
      </c>
      <c r="B34" t="s">
        <v>1544</v>
      </c>
      <c r="C34">
        <v>19.100000000000001</v>
      </c>
      <c r="D34" t="s">
        <v>2302</v>
      </c>
      <c r="E34">
        <v>31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1544</v>
      </c>
      <c r="C41">
        <v>22.8</v>
      </c>
      <c r="D41" t="s">
        <v>2303</v>
      </c>
      <c r="E41">
        <v>49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1544</v>
      </c>
      <c r="C43">
        <v>22.8</v>
      </c>
      <c r="D43" t="s">
        <v>2304</v>
      </c>
      <c r="E43">
        <v>41.5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1544</v>
      </c>
      <c r="C45">
        <v>22.8</v>
      </c>
      <c r="D45" t="s">
        <v>2305</v>
      </c>
      <c r="E45">
        <v>49</v>
      </c>
    </row>
    <row r="46" spans="1:5">
      <c r="A46" t="s">
        <v>267</v>
      </c>
      <c r="B46" t="s">
        <v>1544</v>
      </c>
      <c r="C46">
        <v>22.8</v>
      </c>
      <c r="D46" t="s">
        <v>2306</v>
      </c>
      <c r="E46">
        <v>42.5</v>
      </c>
    </row>
    <row r="47" spans="1:5">
      <c r="A47" t="s">
        <v>268</v>
      </c>
      <c r="B47" t="s">
        <v>1544</v>
      </c>
      <c r="C47">
        <v>22.8</v>
      </c>
      <c r="D47" t="s">
        <v>2306</v>
      </c>
      <c r="E47">
        <v>42.5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1538</v>
      </c>
      <c r="C50">
        <v>17.100000000000001</v>
      </c>
      <c r="D50" t="s">
        <v>2307</v>
      </c>
      <c r="E50">
        <v>25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1538</v>
      </c>
      <c r="C52">
        <v>17.899999999999999</v>
      </c>
      <c r="D52" t="s">
        <v>2308</v>
      </c>
      <c r="E52">
        <v>25</v>
      </c>
    </row>
    <row r="53" spans="1:5">
      <c r="A53" t="s">
        <v>1252</v>
      </c>
      <c r="B53" t="s">
        <v>1538</v>
      </c>
      <c r="C53">
        <v>17.899999999999999</v>
      </c>
      <c r="D53" t="s">
        <v>2308</v>
      </c>
      <c r="E53">
        <v>25</v>
      </c>
    </row>
    <row r="54" spans="1:5">
      <c r="A54" t="s">
        <v>272</v>
      </c>
      <c r="B54" t="s">
        <v>1538</v>
      </c>
      <c r="C54">
        <v>22.2</v>
      </c>
      <c r="D54" t="s">
        <v>2299</v>
      </c>
      <c r="E54">
        <v>31.5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1538</v>
      </c>
      <c r="C56">
        <v>18.100000000000001</v>
      </c>
      <c r="D56" t="s">
        <v>2309</v>
      </c>
      <c r="E56">
        <v>26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1544</v>
      </c>
      <c r="C58">
        <v>16.3</v>
      </c>
      <c r="D58" t="s">
        <v>2310</v>
      </c>
      <c r="E58">
        <v>28</v>
      </c>
    </row>
    <row r="59" spans="1:5">
      <c r="A59" t="s">
        <v>1248</v>
      </c>
      <c r="B59" t="s">
        <v>1544</v>
      </c>
      <c r="C59">
        <v>16.3</v>
      </c>
      <c r="D59" t="s">
        <v>2310</v>
      </c>
      <c r="E59">
        <v>28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1544</v>
      </c>
      <c r="C61">
        <v>22.8</v>
      </c>
      <c r="D61" t="s">
        <v>2311</v>
      </c>
      <c r="E61">
        <v>43.5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1544</v>
      </c>
      <c r="C63">
        <v>22.8</v>
      </c>
      <c r="D63" t="s">
        <v>2312</v>
      </c>
      <c r="E63">
        <v>43.5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1544</v>
      </c>
      <c r="C65">
        <v>22.8</v>
      </c>
      <c r="D65" t="s">
        <v>2313</v>
      </c>
      <c r="E65">
        <v>42.5</v>
      </c>
    </row>
    <row r="66" spans="1:5">
      <c r="A66" t="s">
        <v>1241</v>
      </c>
      <c r="B66" t="s">
        <v>1544</v>
      </c>
      <c r="C66">
        <v>22.8</v>
      </c>
      <c r="D66" t="s">
        <v>2314</v>
      </c>
      <c r="E66">
        <v>40.5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1544</v>
      </c>
      <c r="C69">
        <v>22.8</v>
      </c>
      <c r="D69" t="s">
        <v>2303</v>
      </c>
      <c r="E69">
        <v>49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1544</v>
      </c>
      <c r="C71">
        <v>22.8</v>
      </c>
      <c r="D71" t="s">
        <v>2315</v>
      </c>
      <c r="E71">
        <v>46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1538</v>
      </c>
      <c r="C74">
        <v>13.8</v>
      </c>
      <c r="D74" t="s">
        <v>2316</v>
      </c>
      <c r="E74">
        <v>21</v>
      </c>
    </row>
    <row r="75" spans="1:5">
      <c r="A75" t="s">
        <v>277</v>
      </c>
      <c r="B75" t="s">
        <v>1538</v>
      </c>
      <c r="C75">
        <v>13.8</v>
      </c>
      <c r="D75" t="s">
        <v>2316</v>
      </c>
      <c r="E75">
        <v>21</v>
      </c>
    </row>
    <row r="76" spans="1:5">
      <c r="A76" t="s">
        <v>278</v>
      </c>
      <c r="B76" t="s">
        <v>1538</v>
      </c>
      <c r="C76">
        <v>19</v>
      </c>
      <c r="D76" t="s">
        <v>2317</v>
      </c>
      <c r="E76">
        <v>27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1538</v>
      </c>
      <c r="C78">
        <v>16</v>
      </c>
      <c r="D78" t="s">
        <v>2318</v>
      </c>
      <c r="E78">
        <v>23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1538</v>
      </c>
      <c r="C80">
        <v>22.2</v>
      </c>
      <c r="D80" t="s">
        <v>2299</v>
      </c>
      <c r="E80">
        <v>31.5</v>
      </c>
    </row>
    <row r="81" spans="1:5">
      <c r="A81" t="s">
        <v>1233</v>
      </c>
      <c r="B81" t="s">
        <v>1538</v>
      </c>
      <c r="C81">
        <v>22.2</v>
      </c>
      <c r="D81" t="s">
        <v>2299</v>
      </c>
      <c r="E81">
        <v>31.5</v>
      </c>
    </row>
    <row r="82" spans="1:5">
      <c r="A82" t="s">
        <v>1232</v>
      </c>
      <c r="B82" t="s">
        <v>1544</v>
      </c>
      <c r="C82">
        <v>22.4</v>
      </c>
      <c r="D82" t="s">
        <v>2319</v>
      </c>
      <c r="E82">
        <v>35.5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1544</v>
      </c>
      <c r="C87">
        <v>22.8</v>
      </c>
      <c r="D87" t="s">
        <v>2320</v>
      </c>
      <c r="E87">
        <v>49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1544</v>
      </c>
      <c r="C90">
        <v>22.8</v>
      </c>
      <c r="D90" t="s">
        <v>2321</v>
      </c>
      <c r="E90">
        <v>44.5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1544</v>
      </c>
      <c r="C93">
        <v>22.8</v>
      </c>
      <c r="D93" t="s">
        <v>2322</v>
      </c>
      <c r="E93">
        <v>40.5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1544</v>
      </c>
      <c r="C95">
        <v>22.8</v>
      </c>
      <c r="D95" t="s">
        <v>2303</v>
      </c>
      <c r="E95">
        <v>49</v>
      </c>
    </row>
    <row r="96" spans="1:5">
      <c r="A96" t="s">
        <v>1219</v>
      </c>
      <c r="B96" t="s">
        <v>1544</v>
      </c>
      <c r="C96">
        <v>22.8</v>
      </c>
      <c r="D96" t="s">
        <v>2323</v>
      </c>
      <c r="E96">
        <v>38.5</v>
      </c>
    </row>
    <row r="97" spans="1:5">
      <c r="A97" t="s">
        <v>1218</v>
      </c>
      <c r="B97" t="s">
        <v>1544</v>
      </c>
      <c r="C97">
        <v>22.8</v>
      </c>
      <c r="D97" t="s">
        <v>2323</v>
      </c>
      <c r="E97">
        <v>38.5</v>
      </c>
    </row>
    <row r="98" spans="1:5">
      <c r="A98" t="s">
        <v>1217</v>
      </c>
      <c r="B98" t="s">
        <v>1538</v>
      </c>
      <c r="C98">
        <v>20.6</v>
      </c>
      <c r="D98" t="s">
        <v>2324</v>
      </c>
      <c r="E98">
        <v>28.5</v>
      </c>
    </row>
    <row r="99" spans="1:5">
      <c r="A99" t="s">
        <v>1216</v>
      </c>
      <c r="B99" t="s">
        <v>1538</v>
      </c>
      <c r="C99">
        <v>20.6</v>
      </c>
      <c r="D99" t="s">
        <v>2324</v>
      </c>
      <c r="E99">
        <v>28.5</v>
      </c>
    </row>
    <row r="100" spans="1:5">
      <c r="A100" t="s">
        <v>1215</v>
      </c>
      <c r="B100" t="s">
        <v>1538</v>
      </c>
      <c r="C100">
        <v>22.7</v>
      </c>
      <c r="D100" t="s">
        <v>2325</v>
      </c>
      <c r="E100">
        <v>31.5</v>
      </c>
    </row>
    <row r="101" spans="1:5">
      <c r="A101" t="s">
        <v>1214</v>
      </c>
      <c r="B101" t="s">
        <v>1538</v>
      </c>
      <c r="C101">
        <v>22.7</v>
      </c>
      <c r="D101" t="s">
        <v>2325</v>
      </c>
      <c r="E101">
        <v>31.5</v>
      </c>
    </row>
    <row r="102" spans="1:5">
      <c r="A102" t="s">
        <v>1213</v>
      </c>
      <c r="B102" t="s">
        <v>1538</v>
      </c>
      <c r="C102">
        <v>18.3</v>
      </c>
      <c r="D102" t="s">
        <v>2326</v>
      </c>
      <c r="E102">
        <v>26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1538</v>
      </c>
      <c r="C104">
        <v>14.9</v>
      </c>
      <c r="D104" t="s">
        <v>2327</v>
      </c>
      <c r="E104">
        <v>22</v>
      </c>
    </row>
    <row r="105" spans="1:5">
      <c r="A105" t="s">
        <v>1210</v>
      </c>
      <c r="B105" t="s">
        <v>1538</v>
      </c>
      <c r="C105">
        <v>14.9</v>
      </c>
      <c r="D105" t="s">
        <v>2327</v>
      </c>
      <c r="E105">
        <v>22</v>
      </c>
    </row>
    <row r="106" spans="1:5">
      <c r="A106" t="s">
        <v>282</v>
      </c>
      <c r="B106" t="s">
        <v>1544</v>
      </c>
      <c r="C106">
        <v>15.3</v>
      </c>
      <c r="D106" t="s">
        <v>2328</v>
      </c>
      <c r="E106">
        <v>27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1544</v>
      </c>
      <c r="C109">
        <v>22.8</v>
      </c>
      <c r="D109" t="s">
        <v>2329</v>
      </c>
      <c r="E109">
        <v>42.5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1544</v>
      </c>
      <c r="C115">
        <v>22.8</v>
      </c>
      <c r="D115" t="s">
        <v>2330</v>
      </c>
      <c r="E115">
        <v>49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1544</v>
      </c>
      <c r="C117">
        <v>22.8</v>
      </c>
      <c r="D117" t="s">
        <v>2329</v>
      </c>
      <c r="E117">
        <v>42.5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1544</v>
      </c>
      <c r="C119">
        <v>22.8</v>
      </c>
      <c r="D119" t="s">
        <v>2331</v>
      </c>
      <c r="E119">
        <v>46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1544</v>
      </c>
      <c r="C121">
        <v>22.8</v>
      </c>
      <c r="D121" t="s">
        <v>2305</v>
      </c>
      <c r="E121">
        <v>49</v>
      </c>
    </row>
    <row r="122" spans="1:5">
      <c r="A122" t="s">
        <v>1195</v>
      </c>
      <c r="B122" t="s">
        <v>1538</v>
      </c>
      <c r="C122">
        <v>10.9</v>
      </c>
      <c r="D122" t="s">
        <v>2332</v>
      </c>
      <c r="E122">
        <v>18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1538</v>
      </c>
      <c r="C124">
        <v>13.4</v>
      </c>
      <c r="D124" t="s">
        <v>2333</v>
      </c>
      <c r="E124">
        <v>21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1538</v>
      </c>
      <c r="C126">
        <v>13.4</v>
      </c>
      <c r="D126" t="s">
        <v>2333</v>
      </c>
      <c r="E126">
        <v>21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1538</v>
      </c>
      <c r="C128">
        <v>11.7</v>
      </c>
      <c r="D128" t="s">
        <v>2334</v>
      </c>
      <c r="E128">
        <v>19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1538</v>
      </c>
      <c r="C130">
        <v>13.8</v>
      </c>
      <c r="D130" t="s">
        <v>2316</v>
      </c>
      <c r="E130">
        <v>21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1538</v>
      </c>
      <c r="C132">
        <v>10.8</v>
      </c>
      <c r="D132" t="s">
        <v>2335</v>
      </c>
      <c r="E132">
        <v>18</v>
      </c>
    </row>
    <row r="133" spans="1:5">
      <c r="A133" t="s">
        <v>1185</v>
      </c>
      <c r="B133" t="s">
        <v>1538</v>
      </c>
      <c r="C133">
        <v>10.8</v>
      </c>
      <c r="D133" t="s">
        <v>2335</v>
      </c>
      <c r="E133">
        <v>18</v>
      </c>
    </row>
    <row r="134" spans="1:5">
      <c r="A134" t="s">
        <v>1184</v>
      </c>
      <c r="B134" t="s">
        <v>1538</v>
      </c>
      <c r="C134">
        <v>12.1</v>
      </c>
      <c r="D134" t="s">
        <v>2336</v>
      </c>
      <c r="E134">
        <v>20</v>
      </c>
    </row>
    <row r="135" spans="1:5">
      <c r="A135" t="s">
        <v>1183</v>
      </c>
      <c r="B135" t="s">
        <v>1538</v>
      </c>
      <c r="C135">
        <v>12.1</v>
      </c>
      <c r="D135" t="s">
        <v>2336</v>
      </c>
      <c r="E135">
        <v>20</v>
      </c>
    </row>
    <row r="136" spans="1:5">
      <c r="A136" t="s">
        <v>1182</v>
      </c>
      <c r="B136" t="s">
        <v>1538</v>
      </c>
      <c r="C136">
        <v>13.6</v>
      </c>
      <c r="D136" t="s">
        <v>2337</v>
      </c>
      <c r="E136">
        <v>21</v>
      </c>
    </row>
    <row r="137" spans="1:5">
      <c r="A137" t="s">
        <v>1181</v>
      </c>
      <c r="B137" t="s">
        <v>1538</v>
      </c>
      <c r="C137">
        <v>13.6</v>
      </c>
      <c r="D137" t="s">
        <v>2337</v>
      </c>
      <c r="E137">
        <v>21</v>
      </c>
    </row>
    <row r="138" spans="1:5">
      <c r="A138" t="s">
        <v>1180</v>
      </c>
      <c r="B138" t="s">
        <v>1538</v>
      </c>
      <c r="C138">
        <v>11.3</v>
      </c>
      <c r="D138" t="s">
        <v>2338</v>
      </c>
      <c r="E138">
        <v>19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1538</v>
      </c>
      <c r="C140">
        <v>12.2</v>
      </c>
      <c r="D140" t="s">
        <v>2339</v>
      </c>
      <c r="E140">
        <v>20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1538</v>
      </c>
      <c r="C148">
        <v>11.2</v>
      </c>
      <c r="D148" t="s">
        <v>2340</v>
      </c>
      <c r="E148">
        <v>19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1538</v>
      </c>
      <c r="C150">
        <v>10.9</v>
      </c>
      <c r="D150" t="s">
        <v>2332</v>
      </c>
      <c r="E150">
        <v>18</v>
      </c>
    </row>
    <row r="151" spans="1:5">
      <c r="A151" t="s">
        <v>1169</v>
      </c>
      <c r="B151" t="s">
        <v>1538</v>
      </c>
      <c r="C151">
        <v>10.9</v>
      </c>
      <c r="D151" t="s">
        <v>2332</v>
      </c>
      <c r="E151">
        <v>18</v>
      </c>
    </row>
    <row r="152" spans="1:5">
      <c r="A152" t="s">
        <v>1168</v>
      </c>
      <c r="B152" t="s">
        <v>1538</v>
      </c>
      <c r="C152">
        <v>11.1</v>
      </c>
      <c r="D152" t="s">
        <v>2341</v>
      </c>
      <c r="E152">
        <v>19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1538</v>
      </c>
      <c r="C154">
        <v>11.2</v>
      </c>
      <c r="D154" t="s">
        <v>2340</v>
      </c>
      <c r="E154">
        <v>19</v>
      </c>
    </row>
    <row r="155" spans="1:5">
      <c r="A155" t="s">
        <v>1165</v>
      </c>
      <c r="B155" t="s">
        <v>1538</v>
      </c>
      <c r="C155">
        <v>11.2</v>
      </c>
      <c r="D155" t="s">
        <v>2340</v>
      </c>
      <c r="E155">
        <v>19</v>
      </c>
    </row>
    <row r="156" spans="1:5">
      <c r="A156" t="s">
        <v>287</v>
      </c>
      <c r="B156" t="s">
        <v>1538</v>
      </c>
      <c r="C156">
        <v>11.2</v>
      </c>
      <c r="D156" t="s">
        <v>2340</v>
      </c>
      <c r="E156">
        <v>19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1538</v>
      </c>
      <c r="C158">
        <v>12.3</v>
      </c>
      <c r="D158" t="s">
        <v>2342</v>
      </c>
      <c r="E158">
        <v>20</v>
      </c>
    </row>
    <row r="159" spans="1:5">
      <c r="A159" t="s">
        <v>1164</v>
      </c>
      <c r="B159" t="s">
        <v>1538</v>
      </c>
      <c r="C159">
        <v>12.3</v>
      </c>
      <c r="D159" t="s">
        <v>2342</v>
      </c>
      <c r="E159">
        <v>20</v>
      </c>
    </row>
    <row r="160" spans="1:5">
      <c r="A160" t="s">
        <v>1163</v>
      </c>
      <c r="B160" t="s">
        <v>1538</v>
      </c>
      <c r="C160">
        <v>11.2</v>
      </c>
      <c r="D160" t="s">
        <v>2340</v>
      </c>
      <c r="E160">
        <v>19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1538</v>
      </c>
      <c r="C162">
        <v>10.3</v>
      </c>
      <c r="D162" t="s">
        <v>2343</v>
      </c>
      <c r="E162">
        <v>18</v>
      </c>
    </row>
    <row r="163" spans="1:5">
      <c r="A163" t="s">
        <v>1160</v>
      </c>
      <c r="B163" t="s">
        <v>1538</v>
      </c>
      <c r="C163">
        <v>10.3</v>
      </c>
      <c r="D163" t="s">
        <v>2343</v>
      </c>
      <c r="E163">
        <v>18</v>
      </c>
    </row>
    <row r="164" spans="1:5">
      <c r="A164" t="s">
        <v>290</v>
      </c>
      <c r="B164" t="s">
        <v>1538</v>
      </c>
      <c r="C164">
        <v>13.6</v>
      </c>
      <c r="D164" t="s">
        <v>2337</v>
      </c>
      <c r="E164">
        <v>21</v>
      </c>
    </row>
    <row r="165" spans="1:5">
      <c r="A165" t="s">
        <v>1159</v>
      </c>
      <c r="B165" t="s">
        <v>1538</v>
      </c>
      <c r="C165">
        <v>13.6</v>
      </c>
      <c r="D165" t="s">
        <v>2337</v>
      </c>
      <c r="E165">
        <v>21</v>
      </c>
    </row>
    <row r="166" spans="1:5">
      <c r="A166" t="s">
        <v>1158</v>
      </c>
      <c r="B166" t="s">
        <v>1538</v>
      </c>
      <c r="C166">
        <v>11.1</v>
      </c>
      <c r="D166" t="s">
        <v>2341</v>
      </c>
      <c r="E166">
        <v>19</v>
      </c>
    </row>
    <row r="167" spans="1:5">
      <c r="A167" t="s">
        <v>1157</v>
      </c>
      <c r="B167" t="s">
        <v>1538</v>
      </c>
      <c r="C167">
        <v>11.1</v>
      </c>
      <c r="D167" t="s">
        <v>2341</v>
      </c>
      <c r="E167">
        <v>19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1544</v>
      </c>
      <c r="C169">
        <v>11.3</v>
      </c>
      <c r="D169" t="s">
        <v>2344</v>
      </c>
      <c r="E169">
        <v>23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1544</v>
      </c>
      <c r="C173">
        <v>11.3</v>
      </c>
      <c r="D173" t="s">
        <v>2344</v>
      </c>
      <c r="E173">
        <v>23</v>
      </c>
    </row>
    <row r="174" spans="1:5">
      <c r="A174" t="s">
        <v>1151</v>
      </c>
      <c r="B174" t="s">
        <v>1538</v>
      </c>
      <c r="C174">
        <v>11.3</v>
      </c>
      <c r="D174" t="s">
        <v>2338</v>
      </c>
      <c r="E174">
        <v>19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1538</v>
      </c>
      <c r="C176">
        <v>12.4</v>
      </c>
      <c r="D176" t="s">
        <v>2345</v>
      </c>
      <c r="E176">
        <v>20</v>
      </c>
    </row>
    <row r="177" spans="1:5">
      <c r="A177" t="s">
        <v>1149</v>
      </c>
      <c r="B177" t="s">
        <v>1538</v>
      </c>
      <c r="C177">
        <v>12.4</v>
      </c>
      <c r="D177" t="s">
        <v>2345</v>
      </c>
      <c r="E177">
        <v>20</v>
      </c>
    </row>
    <row r="178" spans="1:5">
      <c r="A178" t="s">
        <v>293</v>
      </c>
      <c r="B178" t="s">
        <v>1538</v>
      </c>
      <c r="C178">
        <v>10.7</v>
      </c>
      <c r="D178" t="s">
        <v>2346</v>
      </c>
      <c r="E178">
        <v>18</v>
      </c>
    </row>
    <row r="179" spans="1:5">
      <c r="A179" t="s">
        <v>1148</v>
      </c>
      <c r="B179" t="s">
        <v>1538</v>
      </c>
      <c r="C179">
        <v>10.7</v>
      </c>
      <c r="D179" t="s">
        <v>2346</v>
      </c>
      <c r="E179">
        <v>18</v>
      </c>
    </row>
    <row r="180" spans="1:5">
      <c r="A180" t="s">
        <v>1147</v>
      </c>
      <c r="B180" t="s">
        <v>1538</v>
      </c>
      <c r="C180">
        <v>10.7</v>
      </c>
      <c r="D180" t="s">
        <v>2346</v>
      </c>
      <c r="E180">
        <v>18</v>
      </c>
    </row>
    <row r="181" spans="1:5">
      <c r="A181" t="s">
        <v>1146</v>
      </c>
      <c r="B181" t="s">
        <v>1538</v>
      </c>
      <c r="C181">
        <v>10.7</v>
      </c>
      <c r="D181" t="s">
        <v>2346</v>
      </c>
      <c r="E181">
        <v>18</v>
      </c>
    </row>
    <row r="182" spans="1:5">
      <c r="A182" t="s">
        <v>1145</v>
      </c>
      <c r="B182" t="s">
        <v>1538</v>
      </c>
      <c r="C182">
        <v>11.4</v>
      </c>
      <c r="D182" t="s">
        <v>2347</v>
      </c>
      <c r="E182">
        <v>19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1538</v>
      </c>
      <c r="C184">
        <v>10.6</v>
      </c>
      <c r="D184" t="s">
        <v>2348</v>
      </c>
      <c r="E184">
        <v>18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1538</v>
      </c>
      <c r="C186">
        <v>11.5</v>
      </c>
      <c r="D186" t="s">
        <v>2349</v>
      </c>
      <c r="E186">
        <v>19</v>
      </c>
    </row>
    <row r="187" spans="1:5">
      <c r="A187" t="s">
        <v>1141</v>
      </c>
      <c r="B187" t="s">
        <v>1538</v>
      </c>
      <c r="C187">
        <v>11.5</v>
      </c>
      <c r="D187" t="s">
        <v>2349</v>
      </c>
      <c r="E187">
        <v>19</v>
      </c>
    </row>
    <row r="188" spans="1:5">
      <c r="A188" t="s">
        <v>1140</v>
      </c>
      <c r="B188" t="s">
        <v>1538</v>
      </c>
      <c r="C188">
        <v>12.2</v>
      </c>
      <c r="D188" t="s">
        <v>2339</v>
      </c>
      <c r="E188">
        <v>20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1538</v>
      </c>
      <c r="C190">
        <v>11.1</v>
      </c>
      <c r="D190" t="s">
        <v>2341</v>
      </c>
      <c r="E190">
        <v>19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1538</v>
      </c>
      <c r="C192">
        <v>10.8</v>
      </c>
      <c r="D192" t="s">
        <v>2335</v>
      </c>
      <c r="E192">
        <v>18</v>
      </c>
    </row>
    <row r="193" spans="1:5">
      <c r="A193" t="s">
        <v>1137</v>
      </c>
      <c r="B193" t="s">
        <v>1538</v>
      </c>
      <c r="C193">
        <v>10.8</v>
      </c>
      <c r="D193" t="s">
        <v>2335</v>
      </c>
      <c r="E193">
        <v>18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1544</v>
      </c>
      <c r="C195">
        <v>11.3</v>
      </c>
      <c r="D195" t="s">
        <v>2344</v>
      </c>
      <c r="E195">
        <v>23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1544</v>
      </c>
      <c r="C197">
        <v>10.6</v>
      </c>
      <c r="D197" t="s">
        <v>2350</v>
      </c>
      <c r="E197">
        <v>22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1538</v>
      </c>
      <c r="C200">
        <v>10.8</v>
      </c>
      <c r="D200" t="s">
        <v>2335</v>
      </c>
      <c r="E200">
        <v>18</v>
      </c>
    </row>
    <row r="201" spans="1:5">
      <c r="A201" t="s">
        <v>1129</v>
      </c>
      <c r="B201" t="s">
        <v>1538</v>
      </c>
      <c r="C201">
        <v>10.8</v>
      </c>
      <c r="D201" t="s">
        <v>2335</v>
      </c>
      <c r="E201">
        <v>18</v>
      </c>
    </row>
    <row r="202" spans="1:5">
      <c r="A202" t="s">
        <v>1128</v>
      </c>
      <c r="B202" t="s">
        <v>1538</v>
      </c>
      <c r="C202">
        <v>11.8</v>
      </c>
      <c r="D202" t="s">
        <v>2351</v>
      </c>
      <c r="E202">
        <v>19</v>
      </c>
    </row>
    <row r="203" spans="1:5">
      <c r="A203" t="s">
        <v>1127</v>
      </c>
      <c r="B203" t="s">
        <v>1538</v>
      </c>
      <c r="C203">
        <v>11.8</v>
      </c>
      <c r="D203" t="s">
        <v>2351</v>
      </c>
      <c r="E203">
        <v>19</v>
      </c>
    </row>
    <row r="204" spans="1:5">
      <c r="A204" t="s">
        <v>1126</v>
      </c>
      <c r="B204" t="s">
        <v>1538</v>
      </c>
      <c r="C204">
        <v>11.2</v>
      </c>
      <c r="D204" t="s">
        <v>2340</v>
      </c>
      <c r="E204">
        <v>19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1538</v>
      </c>
      <c r="C206">
        <v>10.8</v>
      </c>
      <c r="D206" t="s">
        <v>2335</v>
      </c>
      <c r="E206">
        <v>18</v>
      </c>
    </row>
    <row r="207" spans="1:5">
      <c r="A207" t="s">
        <v>1123</v>
      </c>
      <c r="B207" t="s">
        <v>1538</v>
      </c>
      <c r="C207">
        <v>10.8</v>
      </c>
      <c r="D207" t="s">
        <v>2335</v>
      </c>
      <c r="E207">
        <v>18</v>
      </c>
    </row>
    <row r="208" spans="1:5">
      <c r="A208" t="s">
        <v>297</v>
      </c>
      <c r="B208" t="s">
        <v>1538</v>
      </c>
      <c r="C208">
        <v>10.1</v>
      </c>
      <c r="D208" t="s">
        <v>2352</v>
      </c>
      <c r="E208">
        <v>18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1538</v>
      </c>
      <c r="C210">
        <v>11.3</v>
      </c>
      <c r="D210" t="s">
        <v>2338</v>
      </c>
      <c r="E210">
        <v>19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1538</v>
      </c>
      <c r="C212">
        <v>13</v>
      </c>
      <c r="D212" t="s">
        <v>2353</v>
      </c>
      <c r="E212">
        <v>21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1538</v>
      </c>
      <c r="C214">
        <v>12.7</v>
      </c>
      <c r="D214" t="s">
        <v>2354</v>
      </c>
      <c r="E214">
        <v>20</v>
      </c>
    </row>
    <row r="215" spans="1:5">
      <c r="A215" t="s">
        <v>1119</v>
      </c>
      <c r="B215" t="s">
        <v>1538</v>
      </c>
      <c r="C215">
        <v>12.7</v>
      </c>
      <c r="D215" t="s">
        <v>2354</v>
      </c>
      <c r="E215">
        <v>20</v>
      </c>
    </row>
    <row r="216" spans="1:5">
      <c r="A216" t="s">
        <v>1118</v>
      </c>
      <c r="B216" t="s">
        <v>1538</v>
      </c>
      <c r="C216">
        <v>11.1</v>
      </c>
      <c r="D216" t="s">
        <v>2341</v>
      </c>
      <c r="E216">
        <v>19</v>
      </c>
    </row>
    <row r="217" spans="1:5">
      <c r="A217" t="s">
        <v>1117</v>
      </c>
      <c r="B217" t="s">
        <v>1538</v>
      </c>
      <c r="C217">
        <v>11.1</v>
      </c>
      <c r="D217" t="s">
        <v>2341</v>
      </c>
      <c r="E217">
        <v>19</v>
      </c>
    </row>
    <row r="218" spans="1:5">
      <c r="A218" t="s">
        <v>301</v>
      </c>
      <c r="B218" t="s">
        <v>1538</v>
      </c>
      <c r="C218">
        <v>10.6</v>
      </c>
      <c r="D218" t="s">
        <v>2348</v>
      </c>
      <c r="E218">
        <v>18</v>
      </c>
    </row>
    <row r="219" spans="1:5">
      <c r="A219" t="s">
        <v>302</v>
      </c>
      <c r="B219" t="s">
        <v>1538</v>
      </c>
      <c r="C219">
        <v>10.6</v>
      </c>
      <c r="D219" t="s">
        <v>2348</v>
      </c>
      <c r="E219">
        <v>18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1544</v>
      </c>
      <c r="C221">
        <v>10.6</v>
      </c>
      <c r="D221" t="s">
        <v>2355</v>
      </c>
      <c r="E221">
        <v>22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1544</v>
      </c>
      <c r="C225">
        <v>11.2</v>
      </c>
      <c r="D225" t="s">
        <v>2356</v>
      </c>
      <c r="E225">
        <v>23</v>
      </c>
    </row>
    <row r="226" spans="1:5">
      <c r="A226" t="s">
        <v>303</v>
      </c>
      <c r="B226" t="s">
        <v>1538</v>
      </c>
      <c r="C226">
        <v>11.1</v>
      </c>
      <c r="D226" t="s">
        <v>2341</v>
      </c>
      <c r="E226">
        <v>19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1538</v>
      </c>
      <c r="C228">
        <v>10.5</v>
      </c>
      <c r="D228" t="s">
        <v>2357</v>
      </c>
      <c r="E228">
        <v>18</v>
      </c>
    </row>
    <row r="229" spans="1:5">
      <c r="A229" t="s">
        <v>1109</v>
      </c>
      <c r="B229" t="s">
        <v>1538</v>
      </c>
      <c r="C229">
        <v>10.5</v>
      </c>
      <c r="D229" t="s">
        <v>2357</v>
      </c>
      <c r="E229">
        <v>18</v>
      </c>
    </row>
    <row r="230" spans="1:5">
      <c r="A230" t="s">
        <v>305</v>
      </c>
      <c r="B230" t="s">
        <v>1538</v>
      </c>
      <c r="C230">
        <v>11.1</v>
      </c>
      <c r="D230" t="s">
        <v>2341</v>
      </c>
      <c r="E230">
        <v>19</v>
      </c>
    </row>
    <row r="231" spans="1:5">
      <c r="A231" t="s">
        <v>1108</v>
      </c>
      <c r="B231" t="s">
        <v>1538</v>
      </c>
      <c r="C231">
        <v>11.1</v>
      </c>
      <c r="D231" t="s">
        <v>2341</v>
      </c>
      <c r="E231">
        <v>19</v>
      </c>
    </row>
    <row r="232" spans="1:5">
      <c r="A232" t="s">
        <v>1107</v>
      </c>
      <c r="B232" t="s">
        <v>1538</v>
      </c>
      <c r="C232">
        <v>11.2</v>
      </c>
      <c r="D232" t="s">
        <v>2340</v>
      </c>
      <c r="E232">
        <v>19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1538</v>
      </c>
      <c r="C234">
        <v>9.6999999999999993</v>
      </c>
      <c r="D234" t="s">
        <v>2358</v>
      </c>
      <c r="E234">
        <v>17</v>
      </c>
    </row>
    <row r="235" spans="1:5">
      <c r="A235" t="s">
        <v>307</v>
      </c>
      <c r="B235" t="s">
        <v>1538</v>
      </c>
      <c r="C235">
        <v>9.6999999999999993</v>
      </c>
      <c r="D235" t="s">
        <v>2358</v>
      </c>
      <c r="E235">
        <v>17</v>
      </c>
    </row>
    <row r="236" spans="1:5">
      <c r="A236" t="s">
        <v>308</v>
      </c>
      <c r="B236" t="s">
        <v>1538</v>
      </c>
      <c r="C236">
        <v>11.7</v>
      </c>
      <c r="D236" t="s">
        <v>2334</v>
      </c>
      <c r="E236">
        <v>19</v>
      </c>
    </row>
    <row r="237" spans="1:5">
      <c r="A237" t="s">
        <v>309</v>
      </c>
      <c r="B237" t="s">
        <v>1538</v>
      </c>
      <c r="C237">
        <v>11.7</v>
      </c>
      <c r="D237" t="s">
        <v>2334</v>
      </c>
      <c r="E237">
        <v>19</v>
      </c>
    </row>
    <row r="238" spans="1:5">
      <c r="A238" t="s">
        <v>310</v>
      </c>
      <c r="B238" t="s">
        <v>1538</v>
      </c>
      <c r="C238">
        <v>11.7</v>
      </c>
      <c r="D238" t="s">
        <v>2334</v>
      </c>
      <c r="E238">
        <v>19</v>
      </c>
    </row>
    <row r="239" spans="1:5">
      <c r="A239" t="s">
        <v>311</v>
      </c>
      <c r="B239" t="s">
        <v>1538</v>
      </c>
      <c r="C239">
        <v>11.7</v>
      </c>
      <c r="D239" t="s">
        <v>2334</v>
      </c>
      <c r="E239">
        <v>19</v>
      </c>
    </row>
    <row r="240" spans="1:5">
      <c r="A240" t="s">
        <v>312</v>
      </c>
      <c r="B240" t="s">
        <v>1538</v>
      </c>
      <c r="C240">
        <v>10.1</v>
      </c>
      <c r="D240" t="s">
        <v>2352</v>
      </c>
      <c r="E240">
        <v>18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1538</v>
      </c>
      <c r="C242">
        <v>11</v>
      </c>
      <c r="D242" t="s">
        <v>2359</v>
      </c>
      <c r="E242">
        <v>19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1538</v>
      </c>
      <c r="C244">
        <v>12.1</v>
      </c>
      <c r="D244" t="s">
        <v>2336</v>
      </c>
      <c r="E244">
        <v>20</v>
      </c>
    </row>
    <row r="245" spans="1:5">
      <c r="A245" t="s">
        <v>1102</v>
      </c>
      <c r="B245" t="s">
        <v>1538</v>
      </c>
      <c r="C245">
        <v>12.1</v>
      </c>
      <c r="D245" t="s">
        <v>2336</v>
      </c>
      <c r="E245">
        <v>20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1544</v>
      </c>
      <c r="C249">
        <v>12.2</v>
      </c>
      <c r="D249" t="s">
        <v>2360</v>
      </c>
      <c r="E249">
        <v>24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147</v>
      </c>
      <c r="C253">
        <v>7.7</v>
      </c>
      <c r="D253" t="s">
        <v>2361</v>
      </c>
      <c r="E253">
        <v>15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147</v>
      </c>
      <c r="C263">
        <v>7.4</v>
      </c>
      <c r="D263" t="s">
        <v>2362</v>
      </c>
      <c r="E263">
        <v>15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147</v>
      </c>
      <c r="C267">
        <v>7.2</v>
      </c>
      <c r="D267" t="s">
        <v>2363</v>
      </c>
      <c r="E267">
        <v>15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147</v>
      </c>
      <c r="C269">
        <v>7.2</v>
      </c>
      <c r="D269" t="s">
        <v>2363</v>
      </c>
      <c r="E269">
        <v>15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147</v>
      </c>
      <c r="C271">
        <v>7.5</v>
      </c>
      <c r="D271" t="s">
        <v>2364</v>
      </c>
      <c r="E271">
        <v>15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147</v>
      </c>
      <c r="C273">
        <v>7.2</v>
      </c>
      <c r="D273" t="s">
        <v>2363</v>
      </c>
      <c r="E273">
        <v>15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147</v>
      </c>
      <c r="C275">
        <v>7.4</v>
      </c>
      <c r="D275" t="s">
        <v>2362</v>
      </c>
      <c r="E275">
        <v>15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147</v>
      </c>
      <c r="C279">
        <v>6.8</v>
      </c>
      <c r="D279" t="s">
        <v>2365</v>
      </c>
      <c r="E279">
        <v>14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147</v>
      </c>
      <c r="C283">
        <v>7.2</v>
      </c>
      <c r="D283" t="s">
        <v>2363</v>
      </c>
      <c r="E283">
        <v>15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147</v>
      </c>
      <c r="C287">
        <v>7.6</v>
      </c>
      <c r="D287" t="s">
        <v>2366</v>
      </c>
      <c r="E287">
        <v>15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1538</v>
      </c>
      <c r="C295">
        <v>6.8</v>
      </c>
      <c r="D295" t="s">
        <v>2365</v>
      </c>
      <c r="E295">
        <v>14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147</v>
      </c>
      <c r="C297">
        <v>6.8</v>
      </c>
      <c r="D297" t="s">
        <v>2365</v>
      </c>
      <c r="E297">
        <v>14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147</v>
      </c>
      <c r="C299">
        <v>7.7</v>
      </c>
      <c r="D299" t="s">
        <v>2361</v>
      </c>
      <c r="E299">
        <v>15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147</v>
      </c>
      <c r="C303">
        <v>6.9</v>
      </c>
      <c r="D303" t="s">
        <v>2367</v>
      </c>
      <c r="E303">
        <v>14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147</v>
      </c>
      <c r="C307">
        <v>7.2</v>
      </c>
      <c r="D307" t="s">
        <v>2363</v>
      </c>
      <c r="E307">
        <v>15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147</v>
      </c>
      <c r="C309">
        <v>7.2</v>
      </c>
      <c r="D309" t="s">
        <v>2363</v>
      </c>
      <c r="E309">
        <v>15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147</v>
      </c>
      <c r="C313">
        <v>7.8</v>
      </c>
      <c r="D313" t="s">
        <v>2368</v>
      </c>
      <c r="E313">
        <v>15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147</v>
      </c>
      <c r="C317">
        <v>6.7</v>
      </c>
      <c r="D317" t="s">
        <v>2369</v>
      </c>
      <c r="E317">
        <v>14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147</v>
      </c>
      <c r="C321">
        <v>7.1</v>
      </c>
      <c r="D321" t="s">
        <v>2370</v>
      </c>
      <c r="E321">
        <v>15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147</v>
      </c>
      <c r="C329">
        <v>7.3</v>
      </c>
      <c r="D329" t="s">
        <v>2371</v>
      </c>
      <c r="E329">
        <v>15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147</v>
      </c>
      <c r="C331">
        <v>6.7</v>
      </c>
      <c r="D331" t="s">
        <v>2372</v>
      </c>
      <c r="E331">
        <v>14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147</v>
      </c>
      <c r="C339">
        <v>6.7</v>
      </c>
      <c r="D339" t="s">
        <v>2369</v>
      </c>
      <c r="E339">
        <v>14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147</v>
      </c>
      <c r="C341">
        <v>7.7</v>
      </c>
      <c r="D341" t="s">
        <v>2361</v>
      </c>
      <c r="E341">
        <v>15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147</v>
      </c>
      <c r="C343">
        <v>7.1</v>
      </c>
      <c r="D343" t="s">
        <v>2370</v>
      </c>
      <c r="E343">
        <v>15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147</v>
      </c>
      <c r="C349">
        <v>6.8</v>
      </c>
      <c r="D349" t="s">
        <v>2365</v>
      </c>
      <c r="E349">
        <v>14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147</v>
      </c>
      <c r="C353">
        <v>7.7</v>
      </c>
      <c r="D353" t="s">
        <v>2361</v>
      </c>
      <c r="E353">
        <v>15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147</v>
      </c>
      <c r="C357">
        <v>6.8</v>
      </c>
      <c r="D357" t="s">
        <v>2365</v>
      </c>
      <c r="E357">
        <v>14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1538</v>
      </c>
      <c r="C361">
        <v>6.7</v>
      </c>
      <c r="D361" t="s">
        <v>2373</v>
      </c>
      <c r="E361">
        <v>14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147</v>
      </c>
      <c r="C365">
        <v>6.7</v>
      </c>
      <c r="D365" t="s">
        <v>2372</v>
      </c>
      <c r="E365">
        <v>14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1538</v>
      </c>
      <c r="C371">
        <v>6.7</v>
      </c>
      <c r="D371" t="s">
        <v>2372</v>
      </c>
      <c r="E371">
        <v>14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147</v>
      </c>
      <c r="C387">
        <v>7.3</v>
      </c>
      <c r="D387" t="s">
        <v>2371</v>
      </c>
      <c r="E387">
        <v>15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147</v>
      </c>
      <c r="C391">
        <v>7.3</v>
      </c>
      <c r="D391" t="s">
        <v>2371</v>
      </c>
      <c r="E391">
        <v>15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147</v>
      </c>
      <c r="C393">
        <v>7.4</v>
      </c>
      <c r="D393" t="s">
        <v>2362</v>
      </c>
      <c r="E393">
        <v>15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147</v>
      </c>
      <c r="C395">
        <v>7.4</v>
      </c>
      <c r="D395" t="s">
        <v>2362</v>
      </c>
      <c r="E395">
        <v>15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147</v>
      </c>
      <c r="C397">
        <v>7.3</v>
      </c>
      <c r="D397" t="s">
        <v>2371</v>
      </c>
      <c r="E397">
        <v>15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1538</v>
      </c>
      <c r="C399">
        <v>6.7</v>
      </c>
      <c r="D399" t="s">
        <v>2372</v>
      </c>
      <c r="E399">
        <v>14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147</v>
      </c>
      <c r="C403">
        <v>6.7</v>
      </c>
      <c r="D403" t="s">
        <v>2374</v>
      </c>
      <c r="E403">
        <v>14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147</v>
      </c>
      <c r="C411">
        <v>6.7</v>
      </c>
      <c r="D411" t="s">
        <v>2369</v>
      </c>
      <c r="E411">
        <v>14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147</v>
      </c>
      <c r="C417">
        <v>6.7</v>
      </c>
      <c r="D417" t="s">
        <v>2375</v>
      </c>
      <c r="E417">
        <v>14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147</v>
      </c>
      <c r="C419">
        <v>6.7</v>
      </c>
      <c r="D419" t="s">
        <v>2376</v>
      </c>
      <c r="E419">
        <v>13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147</v>
      </c>
      <c r="C421">
        <v>6.7</v>
      </c>
      <c r="D421" t="s">
        <v>2375</v>
      </c>
      <c r="E421">
        <v>14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147</v>
      </c>
      <c r="C429">
        <v>6.7</v>
      </c>
      <c r="D429" t="s">
        <v>2376</v>
      </c>
      <c r="E429">
        <v>13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147</v>
      </c>
      <c r="C433">
        <v>6.7</v>
      </c>
      <c r="D433" t="s">
        <v>2372</v>
      </c>
      <c r="E433">
        <v>14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147</v>
      </c>
      <c r="C437">
        <v>6.7</v>
      </c>
      <c r="D437" t="s">
        <v>2374</v>
      </c>
      <c r="E437">
        <v>14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147</v>
      </c>
      <c r="C443">
        <v>6.7</v>
      </c>
      <c r="D443" t="s">
        <v>2374</v>
      </c>
      <c r="E443">
        <v>14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147</v>
      </c>
      <c r="C449">
        <v>6.7</v>
      </c>
      <c r="D449" t="s">
        <v>2377</v>
      </c>
      <c r="E449">
        <v>13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147</v>
      </c>
      <c r="C451">
        <v>6.7</v>
      </c>
      <c r="D451" t="s">
        <v>2378</v>
      </c>
      <c r="E451">
        <v>13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147</v>
      </c>
      <c r="C453">
        <v>6.7</v>
      </c>
      <c r="D453" t="s">
        <v>2375</v>
      </c>
      <c r="E453">
        <v>14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147</v>
      </c>
      <c r="C457">
        <v>6.7</v>
      </c>
      <c r="D457" t="s">
        <v>2373</v>
      </c>
      <c r="E457">
        <v>14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147</v>
      </c>
      <c r="C459">
        <v>6.7</v>
      </c>
      <c r="D459" t="s">
        <v>2372</v>
      </c>
      <c r="E459">
        <v>14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147</v>
      </c>
      <c r="C461">
        <v>6.8</v>
      </c>
      <c r="D461" t="s">
        <v>2365</v>
      </c>
      <c r="E461">
        <v>14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147</v>
      </c>
      <c r="C463">
        <v>6.7</v>
      </c>
      <c r="D463" t="s">
        <v>2374</v>
      </c>
      <c r="E463">
        <v>14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147</v>
      </c>
      <c r="C465">
        <v>6.7</v>
      </c>
      <c r="D465" t="s">
        <v>2377</v>
      </c>
      <c r="E465">
        <v>13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147</v>
      </c>
      <c r="C467">
        <v>6.7</v>
      </c>
      <c r="D467" t="s">
        <v>2372</v>
      </c>
      <c r="E467">
        <v>14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147</v>
      </c>
      <c r="C469">
        <v>6.7</v>
      </c>
      <c r="D469" t="s">
        <v>2375</v>
      </c>
      <c r="E469">
        <v>14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147</v>
      </c>
      <c r="C477">
        <v>6.7</v>
      </c>
      <c r="D477" t="s">
        <v>2379</v>
      </c>
      <c r="E477">
        <v>13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147</v>
      </c>
      <c r="C479">
        <v>6.7</v>
      </c>
      <c r="D479" t="s">
        <v>2374</v>
      </c>
      <c r="E479">
        <v>14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147</v>
      </c>
      <c r="C483">
        <v>6.7</v>
      </c>
      <c r="D483" t="s">
        <v>2375</v>
      </c>
      <c r="E483">
        <v>14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147</v>
      </c>
      <c r="C485">
        <v>6.7</v>
      </c>
      <c r="D485" t="s">
        <v>2379</v>
      </c>
      <c r="E485">
        <v>13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147</v>
      </c>
      <c r="C487">
        <v>6.7</v>
      </c>
      <c r="D487" t="s">
        <v>2374</v>
      </c>
      <c r="E487">
        <v>14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147</v>
      </c>
      <c r="C489">
        <v>6.7</v>
      </c>
      <c r="D489" t="s">
        <v>2375</v>
      </c>
      <c r="E489">
        <v>14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147</v>
      </c>
      <c r="C493">
        <v>6.7</v>
      </c>
      <c r="D493" t="s">
        <v>2375</v>
      </c>
      <c r="E493">
        <v>14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147</v>
      </c>
      <c r="C497">
        <v>6.7</v>
      </c>
      <c r="D497" t="s">
        <v>2379</v>
      </c>
      <c r="E497">
        <v>13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147</v>
      </c>
      <c r="C499">
        <v>6.7</v>
      </c>
      <c r="D499" t="s">
        <v>2374</v>
      </c>
      <c r="E499">
        <v>14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147</v>
      </c>
      <c r="C503">
        <v>6.7</v>
      </c>
      <c r="D503" t="s">
        <v>2372</v>
      </c>
      <c r="E503">
        <v>14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147</v>
      </c>
      <c r="C509">
        <v>6.7</v>
      </c>
      <c r="D509" t="s">
        <v>2375</v>
      </c>
      <c r="E509">
        <v>14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147</v>
      </c>
      <c r="C513">
        <v>6.7</v>
      </c>
      <c r="D513" t="s">
        <v>2375</v>
      </c>
      <c r="E513">
        <v>14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147</v>
      </c>
      <c r="C517">
        <v>6.7</v>
      </c>
      <c r="D517" t="s">
        <v>2376</v>
      </c>
      <c r="E517">
        <v>13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147</v>
      </c>
      <c r="C521">
        <v>6.7</v>
      </c>
      <c r="D521" t="s">
        <v>2376</v>
      </c>
      <c r="E521">
        <v>13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147</v>
      </c>
      <c r="C525">
        <v>6.7</v>
      </c>
      <c r="D525" t="s">
        <v>2375</v>
      </c>
      <c r="E525">
        <v>14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1538</v>
      </c>
      <c r="C531">
        <v>6.7</v>
      </c>
      <c r="D531" t="s">
        <v>2377</v>
      </c>
      <c r="E531">
        <v>13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147</v>
      </c>
      <c r="C535">
        <v>6.7</v>
      </c>
      <c r="D535" t="s">
        <v>2373</v>
      </c>
      <c r="E535">
        <v>14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147</v>
      </c>
      <c r="C545">
        <v>6.7</v>
      </c>
      <c r="D545" t="s">
        <v>2369</v>
      </c>
      <c r="E545">
        <v>14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147</v>
      </c>
      <c r="C547">
        <v>6.7</v>
      </c>
      <c r="D547" t="s">
        <v>2375</v>
      </c>
      <c r="E547">
        <v>14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147</v>
      </c>
      <c r="C551">
        <v>6.7</v>
      </c>
      <c r="D551" t="s">
        <v>2369</v>
      </c>
      <c r="E551">
        <v>14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147</v>
      </c>
      <c r="C553">
        <v>6.7</v>
      </c>
      <c r="D553" t="s">
        <v>2380</v>
      </c>
      <c r="E553">
        <v>14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147</v>
      </c>
      <c r="C567">
        <v>6.7</v>
      </c>
      <c r="D567" t="s">
        <v>2374</v>
      </c>
      <c r="E567">
        <v>14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147</v>
      </c>
      <c r="C571">
        <v>6.7</v>
      </c>
      <c r="D571" t="s">
        <v>2380</v>
      </c>
      <c r="E571">
        <v>14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1538</v>
      </c>
      <c r="C573">
        <v>6.7</v>
      </c>
      <c r="D573" t="s">
        <v>2381</v>
      </c>
      <c r="E573">
        <v>11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1538</v>
      </c>
      <c r="C579">
        <v>6.7</v>
      </c>
      <c r="D579" t="s">
        <v>2380</v>
      </c>
      <c r="E579">
        <v>14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1538</v>
      </c>
      <c r="C583">
        <v>7</v>
      </c>
      <c r="D583" t="s">
        <v>2382</v>
      </c>
      <c r="E583">
        <v>15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1538</v>
      </c>
      <c r="C591">
        <v>7.1</v>
      </c>
      <c r="D591" t="s">
        <v>2370</v>
      </c>
      <c r="E591">
        <v>15</v>
      </c>
    </row>
    <row r="592" spans="1:5">
      <c r="A592" t="s">
        <v>776</v>
      </c>
      <c r="B592" t="s">
        <v>1538</v>
      </c>
      <c r="C592">
        <v>6.7</v>
      </c>
      <c r="D592" t="s">
        <v>2376</v>
      </c>
      <c r="E592">
        <v>13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1538</v>
      </c>
      <c r="C595">
        <v>6.7</v>
      </c>
      <c r="D595" t="s">
        <v>2383</v>
      </c>
      <c r="E595">
        <v>14</v>
      </c>
    </row>
    <row r="596" spans="1:5">
      <c r="A596" t="s">
        <v>335</v>
      </c>
      <c r="B596" t="s">
        <v>1538</v>
      </c>
      <c r="C596">
        <v>9</v>
      </c>
      <c r="D596" t="s">
        <v>2384</v>
      </c>
      <c r="E596">
        <v>17</v>
      </c>
    </row>
    <row r="597" spans="1:5">
      <c r="A597" t="s">
        <v>772</v>
      </c>
      <c r="B597" t="s">
        <v>1538</v>
      </c>
      <c r="C597">
        <v>9</v>
      </c>
      <c r="D597" t="s">
        <v>2384</v>
      </c>
      <c r="E597">
        <v>17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1538</v>
      </c>
      <c r="C599">
        <v>6.7</v>
      </c>
      <c r="D599" t="s">
        <v>2383</v>
      </c>
      <c r="E599">
        <v>14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1538</v>
      </c>
      <c r="C603">
        <v>6.7</v>
      </c>
      <c r="D603" t="s">
        <v>2385</v>
      </c>
      <c r="E603">
        <v>13</v>
      </c>
    </row>
    <row r="604" spans="1:5">
      <c r="A604" t="s">
        <v>765</v>
      </c>
      <c r="B604" t="s">
        <v>1538</v>
      </c>
      <c r="C604">
        <v>7</v>
      </c>
      <c r="D604" t="s">
        <v>2382</v>
      </c>
      <c r="E604">
        <v>14</v>
      </c>
    </row>
    <row r="605" spans="1:5">
      <c r="A605" t="s">
        <v>764</v>
      </c>
      <c r="B605" t="s">
        <v>1538</v>
      </c>
      <c r="C605">
        <v>7</v>
      </c>
      <c r="D605" t="s">
        <v>2382</v>
      </c>
      <c r="E605">
        <v>14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147</v>
      </c>
      <c r="C607">
        <v>6.7</v>
      </c>
      <c r="D607" t="s">
        <v>2381</v>
      </c>
      <c r="E607">
        <v>11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1538</v>
      </c>
      <c r="C613">
        <v>6.7</v>
      </c>
      <c r="D613" t="s">
        <v>2383</v>
      </c>
      <c r="E613">
        <v>13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1538</v>
      </c>
      <c r="C615">
        <v>6.7</v>
      </c>
      <c r="D615" t="s">
        <v>2378</v>
      </c>
      <c r="E615">
        <v>13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1538</v>
      </c>
      <c r="C617">
        <v>6.7</v>
      </c>
      <c r="D617" t="s">
        <v>2378</v>
      </c>
      <c r="E617">
        <v>13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147</v>
      </c>
      <c r="C628">
        <v>13.1</v>
      </c>
      <c r="D628" t="s">
        <v>2386</v>
      </c>
      <c r="E628">
        <v>21</v>
      </c>
    </row>
    <row r="629" spans="1:5">
      <c r="A629" t="s">
        <v>749</v>
      </c>
      <c r="B629" t="s">
        <v>147</v>
      </c>
      <c r="C629">
        <v>13.1</v>
      </c>
      <c r="D629" t="s">
        <v>2386</v>
      </c>
      <c r="E629">
        <v>21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147</v>
      </c>
      <c r="C631">
        <v>9.1999999999999993</v>
      </c>
      <c r="D631" t="s">
        <v>2387</v>
      </c>
      <c r="E631">
        <v>17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147</v>
      </c>
      <c r="C634">
        <v>12.1</v>
      </c>
      <c r="D634" t="s">
        <v>2336</v>
      </c>
      <c r="E634">
        <v>20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147</v>
      </c>
      <c r="C639">
        <v>9.3000000000000007</v>
      </c>
      <c r="D639" t="s">
        <v>2388</v>
      </c>
      <c r="E639">
        <v>17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147</v>
      </c>
      <c r="C645">
        <v>9.5</v>
      </c>
      <c r="D645" t="s">
        <v>2389</v>
      </c>
      <c r="E645">
        <v>17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147</v>
      </c>
      <c r="C651">
        <v>10.5</v>
      </c>
      <c r="D651" t="s">
        <v>2390</v>
      </c>
      <c r="E651">
        <v>20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147</v>
      </c>
      <c r="C653">
        <v>9.5</v>
      </c>
      <c r="D653" t="s">
        <v>2391</v>
      </c>
      <c r="E653">
        <v>19</v>
      </c>
    </row>
    <row r="654" spans="1:5">
      <c r="A654" t="s">
        <v>349</v>
      </c>
      <c r="B654" t="s">
        <v>147</v>
      </c>
      <c r="C654">
        <v>11.4</v>
      </c>
      <c r="D654" t="s">
        <v>2347</v>
      </c>
      <c r="E654">
        <v>19</v>
      </c>
    </row>
    <row r="655" spans="1:5">
      <c r="A655" t="s">
        <v>350</v>
      </c>
      <c r="B655" t="s">
        <v>147</v>
      </c>
      <c r="C655">
        <v>11.4</v>
      </c>
      <c r="D655" t="s">
        <v>2347</v>
      </c>
      <c r="E655">
        <v>19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147</v>
      </c>
      <c r="C660">
        <v>11</v>
      </c>
      <c r="D660" t="s">
        <v>2359</v>
      </c>
      <c r="E660">
        <v>19</v>
      </c>
    </row>
    <row r="661" spans="1:5">
      <c r="A661" t="s">
        <v>354</v>
      </c>
      <c r="B661" t="s">
        <v>147</v>
      </c>
      <c r="C661">
        <v>11</v>
      </c>
      <c r="D661" t="s">
        <v>2359</v>
      </c>
      <c r="E661">
        <v>19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147</v>
      </c>
      <c r="C665">
        <v>8.3000000000000007</v>
      </c>
      <c r="D665" t="s">
        <v>2392</v>
      </c>
      <c r="E665">
        <v>16</v>
      </c>
    </row>
    <row r="666" spans="1:5">
      <c r="A666" t="s">
        <v>357</v>
      </c>
      <c r="B666" t="s">
        <v>147</v>
      </c>
      <c r="C666">
        <v>11.8</v>
      </c>
      <c r="D666" t="s">
        <v>2351</v>
      </c>
      <c r="E666">
        <v>19</v>
      </c>
    </row>
    <row r="667" spans="1:5">
      <c r="A667" t="s">
        <v>358</v>
      </c>
      <c r="B667" t="s">
        <v>147</v>
      </c>
      <c r="C667">
        <v>11.8</v>
      </c>
      <c r="D667" t="s">
        <v>2351</v>
      </c>
      <c r="E667">
        <v>19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147</v>
      </c>
      <c r="C669">
        <v>9.6999999999999993</v>
      </c>
      <c r="D669" t="s">
        <v>2358</v>
      </c>
      <c r="E669">
        <v>17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147</v>
      </c>
      <c r="C671">
        <v>9.4</v>
      </c>
      <c r="D671" t="s">
        <v>2393</v>
      </c>
      <c r="E671">
        <v>17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147</v>
      </c>
      <c r="C676">
        <v>11.9</v>
      </c>
      <c r="D676" t="s">
        <v>2394</v>
      </c>
      <c r="E676">
        <v>19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147</v>
      </c>
      <c r="C679">
        <v>9.6</v>
      </c>
      <c r="D679" t="s">
        <v>2395</v>
      </c>
      <c r="E679">
        <v>17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147</v>
      </c>
      <c r="C682">
        <v>11.5</v>
      </c>
      <c r="D682" t="s">
        <v>2396</v>
      </c>
      <c r="E682">
        <v>21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147</v>
      </c>
      <c r="C687">
        <v>9.8000000000000007</v>
      </c>
      <c r="D687" t="s">
        <v>2397</v>
      </c>
      <c r="E687">
        <v>17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147</v>
      </c>
      <c r="C694">
        <v>10.5</v>
      </c>
      <c r="D694" t="s">
        <v>2357</v>
      </c>
      <c r="E694">
        <v>18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147</v>
      </c>
      <c r="C697">
        <v>8</v>
      </c>
      <c r="D697" t="s">
        <v>2398</v>
      </c>
      <c r="E697">
        <v>16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147</v>
      </c>
      <c r="C699">
        <v>9.9</v>
      </c>
      <c r="D699" t="s">
        <v>2399</v>
      </c>
      <c r="E699">
        <v>17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147</v>
      </c>
      <c r="C703">
        <v>9.6999999999999993</v>
      </c>
      <c r="D703" t="s">
        <v>2358</v>
      </c>
      <c r="E703">
        <v>17</v>
      </c>
    </row>
    <row r="704" spans="1:5">
      <c r="A704" t="s">
        <v>371</v>
      </c>
      <c r="B704" t="s">
        <v>147</v>
      </c>
      <c r="C704">
        <v>13.1</v>
      </c>
      <c r="D704" t="s">
        <v>2386</v>
      </c>
      <c r="E704">
        <v>21</v>
      </c>
    </row>
    <row r="705" spans="1:5">
      <c r="A705" t="s">
        <v>372</v>
      </c>
      <c r="B705" t="s">
        <v>147</v>
      </c>
      <c r="C705">
        <v>13.1</v>
      </c>
      <c r="D705" t="s">
        <v>2386</v>
      </c>
      <c r="E705">
        <v>21</v>
      </c>
    </row>
    <row r="706" spans="1:5">
      <c r="A706" t="s">
        <v>700</v>
      </c>
      <c r="B706" t="s">
        <v>147</v>
      </c>
      <c r="C706">
        <v>13.1</v>
      </c>
      <c r="D706" t="s">
        <v>2386</v>
      </c>
      <c r="E706">
        <v>21</v>
      </c>
    </row>
    <row r="707" spans="1:5">
      <c r="A707" t="s">
        <v>699</v>
      </c>
      <c r="B707" t="s">
        <v>147</v>
      </c>
      <c r="C707">
        <v>13.1</v>
      </c>
      <c r="D707" t="s">
        <v>2386</v>
      </c>
      <c r="E707">
        <v>21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147</v>
      </c>
      <c r="C711">
        <v>8.3000000000000007</v>
      </c>
      <c r="D711" t="s">
        <v>2392</v>
      </c>
      <c r="E711">
        <v>16</v>
      </c>
    </row>
    <row r="712" spans="1:5">
      <c r="A712" t="s">
        <v>695</v>
      </c>
      <c r="B712" t="s">
        <v>147</v>
      </c>
      <c r="C712">
        <v>11.5</v>
      </c>
      <c r="D712" t="s">
        <v>2396</v>
      </c>
      <c r="E712">
        <v>21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147</v>
      </c>
      <c r="C715">
        <v>10.199999999999999</v>
      </c>
      <c r="D715" t="s">
        <v>2400</v>
      </c>
      <c r="E715">
        <v>20</v>
      </c>
    </row>
    <row r="716" spans="1:5">
      <c r="A716" t="s">
        <v>691</v>
      </c>
      <c r="B716" t="s">
        <v>147</v>
      </c>
      <c r="C716">
        <v>12.1</v>
      </c>
      <c r="D716" t="s">
        <v>2401</v>
      </c>
      <c r="E716">
        <v>22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147</v>
      </c>
      <c r="C719">
        <v>11.7</v>
      </c>
      <c r="D719" t="s">
        <v>2334</v>
      </c>
      <c r="E719">
        <v>19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147</v>
      </c>
      <c r="C721">
        <v>9.8000000000000007</v>
      </c>
      <c r="D721" t="s">
        <v>2397</v>
      </c>
      <c r="E721">
        <v>17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147</v>
      </c>
      <c r="C731">
        <v>10.4</v>
      </c>
      <c r="D731" t="s">
        <v>2402</v>
      </c>
      <c r="E731">
        <v>18</v>
      </c>
    </row>
    <row r="732" spans="1:5">
      <c r="A732" t="s">
        <v>378</v>
      </c>
      <c r="B732" t="s">
        <v>147</v>
      </c>
      <c r="C732">
        <v>11.8</v>
      </c>
      <c r="D732" t="s">
        <v>2351</v>
      </c>
      <c r="E732">
        <v>19</v>
      </c>
    </row>
    <row r="733" spans="1:5">
      <c r="A733" t="s">
        <v>379</v>
      </c>
      <c r="B733" t="s">
        <v>147</v>
      </c>
      <c r="C733">
        <v>11.8</v>
      </c>
      <c r="D733" t="s">
        <v>2351</v>
      </c>
      <c r="E733">
        <v>19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147</v>
      </c>
      <c r="C735">
        <v>9.8000000000000007</v>
      </c>
      <c r="D735" t="s">
        <v>2397</v>
      </c>
      <c r="E735">
        <v>17</v>
      </c>
    </row>
    <row r="736" spans="1:5">
      <c r="A736" t="s">
        <v>380</v>
      </c>
      <c r="B736" t="s">
        <v>147</v>
      </c>
      <c r="C736">
        <v>12.2</v>
      </c>
      <c r="D736" t="s">
        <v>2339</v>
      </c>
      <c r="E736">
        <v>20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147</v>
      </c>
      <c r="C739">
        <v>8.3000000000000007</v>
      </c>
      <c r="D739" t="s">
        <v>2392</v>
      </c>
      <c r="E739">
        <v>16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147</v>
      </c>
      <c r="C741">
        <v>9.8000000000000007</v>
      </c>
      <c r="D741" t="s">
        <v>2397</v>
      </c>
      <c r="E741">
        <v>17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147</v>
      </c>
      <c r="C743">
        <v>8.5</v>
      </c>
      <c r="D743" t="s">
        <v>2403</v>
      </c>
      <c r="E743">
        <v>16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147</v>
      </c>
      <c r="C745">
        <v>9.5</v>
      </c>
      <c r="D745" t="s">
        <v>2391</v>
      </c>
      <c r="E745">
        <v>19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147</v>
      </c>
      <c r="C747">
        <v>13.1</v>
      </c>
      <c r="D747" t="s">
        <v>2404</v>
      </c>
      <c r="E747">
        <v>23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147</v>
      </c>
      <c r="C749">
        <v>11</v>
      </c>
      <c r="D749" t="s">
        <v>2405</v>
      </c>
      <c r="E749">
        <v>21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147</v>
      </c>
      <c r="C751">
        <v>9.1</v>
      </c>
      <c r="D751" t="s">
        <v>2406</v>
      </c>
      <c r="E751">
        <v>17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147</v>
      </c>
      <c r="C755">
        <v>9.8000000000000007</v>
      </c>
      <c r="D755" t="s">
        <v>2397</v>
      </c>
      <c r="E755">
        <v>17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147</v>
      </c>
      <c r="C759">
        <v>9.5</v>
      </c>
      <c r="D759" t="s">
        <v>2389</v>
      </c>
      <c r="E759">
        <v>17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147</v>
      </c>
      <c r="C761">
        <v>7.4</v>
      </c>
      <c r="D761" t="s">
        <v>2362</v>
      </c>
      <c r="E761">
        <v>15</v>
      </c>
    </row>
    <row r="762" spans="1:5">
      <c r="A762" t="s">
        <v>387</v>
      </c>
      <c r="B762" t="s">
        <v>147</v>
      </c>
      <c r="C762">
        <v>9.1</v>
      </c>
      <c r="D762" t="s">
        <v>2406</v>
      </c>
      <c r="E762">
        <v>17</v>
      </c>
    </row>
    <row r="763" spans="1:5">
      <c r="A763" t="s">
        <v>658</v>
      </c>
      <c r="B763" t="s">
        <v>147</v>
      </c>
      <c r="C763">
        <v>9.1</v>
      </c>
      <c r="D763" t="s">
        <v>2406</v>
      </c>
      <c r="E763">
        <v>17</v>
      </c>
    </row>
    <row r="764" spans="1:5">
      <c r="A764" t="s">
        <v>657</v>
      </c>
      <c r="B764" t="s">
        <v>147</v>
      </c>
      <c r="C764">
        <v>12.2</v>
      </c>
      <c r="D764" t="s">
        <v>2339</v>
      </c>
      <c r="E764">
        <v>20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147</v>
      </c>
      <c r="C769">
        <v>9.6</v>
      </c>
      <c r="D769" t="s">
        <v>2395</v>
      </c>
      <c r="E769">
        <v>17</v>
      </c>
    </row>
    <row r="770" spans="1:5">
      <c r="A770" t="s">
        <v>389</v>
      </c>
      <c r="B770" t="s">
        <v>147</v>
      </c>
      <c r="C770">
        <v>9.1999999999999993</v>
      </c>
      <c r="D770" t="s">
        <v>2387</v>
      </c>
      <c r="E770">
        <v>17</v>
      </c>
    </row>
    <row r="771" spans="1:5">
      <c r="A771" t="s">
        <v>652</v>
      </c>
      <c r="B771" t="s">
        <v>147</v>
      </c>
      <c r="C771">
        <v>9.1999999999999993</v>
      </c>
      <c r="D771" t="s">
        <v>2387</v>
      </c>
      <c r="E771">
        <v>17</v>
      </c>
    </row>
    <row r="772" spans="1:5">
      <c r="A772" t="s">
        <v>651</v>
      </c>
      <c r="B772" t="s">
        <v>147</v>
      </c>
      <c r="C772">
        <v>12.2</v>
      </c>
      <c r="D772" t="s">
        <v>2339</v>
      </c>
      <c r="E772">
        <v>20</v>
      </c>
    </row>
    <row r="773" spans="1:5">
      <c r="A773" t="s">
        <v>650</v>
      </c>
      <c r="B773" t="s">
        <v>147</v>
      </c>
      <c r="C773">
        <v>12.2</v>
      </c>
      <c r="D773" t="s">
        <v>2339</v>
      </c>
      <c r="E773">
        <v>20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147</v>
      </c>
      <c r="C775">
        <v>10.1</v>
      </c>
      <c r="D775" t="s">
        <v>2352</v>
      </c>
      <c r="E775">
        <v>18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147</v>
      </c>
      <c r="C779">
        <v>9.8000000000000007</v>
      </c>
      <c r="D779" t="s">
        <v>2407</v>
      </c>
      <c r="E779">
        <v>19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147</v>
      </c>
      <c r="C797">
        <v>11</v>
      </c>
      <c r="D797" t="s">
        <v>2359</v>
      </c>
      <c r="E797">
        <v>19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147</v>
      </c>
      <c r="C799">
        <v>11.2</v>
      </c>
      <c r="D799" t="s">
        <v>2340</v>
      </c>
      <c r="E799">
        <v>19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147</v>
      </c>
      <c r="C801">
        <v>10.8</v>
      </c>
      <c r="D801" t="s">
        <v>2335</v>
      </c>
      <c r="E801">
        <v>18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147</v>
      </c>
      <c r="C803">
        <v>6.7</v>
      </c>
      <c r="D803" t="s">
        <v>2408</v>
      </c>
      <c r="E803">
        <v>13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147</v>
      </c>
      <c r="C807">
        <v>11.5</v>
      </c>
      <c r="D807" t="s">
        <v>2349</v>
      </c>
      <c r="E807">
        <v>19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1538</v>
      </c>
      <c r="C811">
        <v>11.3</v>
      </c>
      <c r="D811" t="s">
        <v>2338</v>
      </c>
      <c r="E811">
        <v>19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1538</v>
      </c>
      <c r="C819">
        <v>11.1</v>
      </c>
      <c r="D819" t="s">
        <v>2341</v>
      </c>
      <c r="E819">
        <v>19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1538</v>
      </c>
      <c r="C821">
        <v>11.7</v>
      </c>
      <c r="D821" t="s">
        <v>2334</v>
      </c>
      <c r="E821">
        <v>19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147</v>
      </c>
      <c r="C823">
        <v>11.8</v>
      </c>
      <c r="D823" t="s">
        <v>2351</v>
      </c>
      <c r="E823">
        <v>19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147</v>
      </c>
      <c r="C827">
        <v>11</v>
      </c>
      <c r="D827" t="s">
        <v>2359</v>
      </c>
      <c r="E827">
        <v>18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147</v>
      </c>
      <c r="C831">
        <v>11.1</v>
      </c>
      <c r="D831" t="s">
        <v>2341</v>
      </c>
      <c r="E831">
        <v>19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147</v>
      </c>
      <c r="C833">
        <v>11.5</v>
      </c>
      <c r="D833" t="s">
        <v>2349</v>
      </c>
      <c r="E833">
        <v>19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1538</v>
      </c>
      <c r="C835">
        <v>11.2</v>
      </c>
      <c r="D835" t="s">
        <v>2340</v>
      </c>
      <c r="E835">
        <v>19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147</v>
      </c>
      <c r="C837">
        <v>7.5</v>
      </c>
      <c r="D837" t="s">
        <v>2364</v>
      </c>
      <c r="E837">
        <v>15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147</v>
      </c>
      <c r="C839">
        <v>11.4</v>
      </c>
      <c r="D839" t="s">
        <v>2347</v>
      </c>
      <c r="E839">
        <v>19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147</v>
      </c>
      <c r="C849">
        <v>12</v>
      </c>
      <c r="D849" t="s">
        <v>2409</v>
      </c>
      <c r="E849">
        <v>19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147</v>
      </c>
      <c r="C851">
        <v>11.9</v>
      </c>
      <c r="D851" t="s">
        <v>2394</v>
      </c>
      <c r="E851">
        <v>19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147</v>
      </c>
      <c r="C853">
        <v>11.8</v>
      </c>
      <c r="D853" t="s">
        <v>2351</v>
      </c>
      <c r="E853">
        <v>19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147</v>
      </c>
      <c r="C857">
        <v>11.6</v>
      </c>
      <c r="D857" t="s">
        <v>2410</v>
      </c>
      <c r="E857">
        <v>19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1538</v>
      </c>
      <c r="C859">
        <v>11.7</v>
      </c>
      <c r="D859" t="s">
        <v>2334</v>
      </c>
      <c r="E859">
        <v>19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1538</v>
      </c>
      <c r="C862">
        <v>14.2</v>
      </c>
      <c r="D862" t="s">
        <v>2411</v>
      </c>
      <c r="E862">
        <v>22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1538</v>
      </c>
      <c r="C864">
        <v>10.4</v>
      </c>
      <c r="D864" t="s">
        <v>2402</v>
      </c>
      <c r="E864">
        <v>18</v>
      </c>
    </row>
    <row r="865" spans="1:5">
      <c r="A865" t="s">
        <v>398</v>
      </c>
      <c r="B865" t="s">
        <v>1538</v>
      </c>
      <c r="C865">
        <v>10.4</v>
      </c>
      <c r="D865" t="s">
        <v>2402</v>
      </c>
      <c r="E865">
        <v>18</v>
      </c>
    </row>
    <row r="866" spans="1:5">
      <c r="A866" t="s">
        <v>399</v>
      </c>
      <c r="B866" t="s">
        <v>1538</v>
      </c>
      <c r="C866">
        <v>6.7</v>
      </c>
      <c r="D866" t="s">
        <v>2412</v>
      </c>
      <c r="E866">
        <v>12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1538</v>
      </c>
      <c r="C868">
        <v>14.9</v>
      </c>
      <c r="D868" t="s">
        <v>2327</v>
      </c>
      <c r="E868">
        <v>22</v>
      </c>
    </row>
    <row r="869" spans="1:5">
      <c r="A869" t="s">
        <v>564</v>
      </c>
      <c r="B869" t="s">
        <v>1538</v>
      </c>
      <c r="C869">
        <v>14.9</v>
      </c>
      <c r="D869" t="s">
        <v>2327</v>
      </c>
      <c r="E869">
        <v>22</v>
      </c>
    </row>
    <row r="870" spans="1:5">
      <c r="A870" t="s">
        <v>563</v>
      </c>
      <c r="B870" t="s">
        <v>1538</v>
      </c>
      <c r="C870">
        <v>8.9</v>
      </c>
      <c r="D870" t="s">
        <v>2413</v>
      </c>
      <c r="E870">
        <v>16</v>
      </c>
    </row>
    <row r="871" spans="1:5">
      <c r="A871" t="s">
        <v>562</v>
      </c>
      <c r="B871" t="s">
        <v>1538</v>
      </c>
      <c r="C871">
        <v>8.9</v>
      </c>
      <c r="D871" t="s">
        <v>2413</v>
      </c>
      <c r="E871">
        <v>16</v>
      </c>
    </row>
    <row r="872" spans="1:5">
      <c r="A872" t="s">
        <v>561</v>
      </c>
      <c r="B872" t="s">
        <v>1538</v>
      </c>
      <c r="C872">
        <v>11.5</v>
      </c>
      <c r="D872" t="s">
        <v>2349</v>
      </c>
      <c r="E872">
        <v>19</v>
      </c>
    </row>
    <row r="873" spans="1:5">
      <c r="A873" t="s">
        <v>560</v>
      </c>
      <c r="B873" t="s">
        <v>1538</v>
      </c>
      <c r="C873">
        <v>11.5</v>
      </c>
      <c r="D873" t="s">
        <v>2349</v>
      </c>
      <c r="E873">
        <v>19</v>
      </c>
    </row>
    <row r="874" spans="1:5">
      <c r="A874" t="s">
        <v>401</v>
      </c>
      <c r="B874" t="s">
        <v>1538</v>
      </c>
      <c r="C874">
        <v>6.7</v>
      </c>
      <c r="D874" t="s">
        <v>2414</v>
      </c>
      <c r="E874">
        <v>12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1538</v>
      </c>
      <c r="C876">
        <v>6.7</v>
      </c>
      <c r="D876" t="s">
        <v>2415</v>
      </c>
      <c r="E876">
        <v>12</v>
      </c>
    </row>
    <row r="877" spans="1:5">
      <c r="A877" t="s">
        <v>558</v>
      </c>
      <c r="B877" t="s">
        <v>1538</v>
      </c>
      <c r="C877">
        <v>6.7</v>
      </c>
      <c r="D877" t="s">
        <v>2415</v>
      </c>
      <c r="E877">
        <v>12</v>
      </c>
    </row>
    <row r="878" spans="1:5">
      <c r="A878" t="s">
        <v>557</v>
      </c>
      <c r="B878" t="s">
        <v>1544</v>
      </c>
      <c r="C878">
        <v>12.2</v>
      </c>
      <c r="D878" t="s">
        <v>2360</v>
      </c>
      <c r="E878">
        <v>24</v>
      </c>
    </row>
    <row r="879" spans="1:5">
      <c r="A879" t="s">
        <v>556</v>
      </c>
      <c r="B879" t="s">
        <v>1544</v>
      </c>
      <c r="C879">
        <v>12.2</v>
      </c>
      <c r="D879" t="s">
        <v>2360</v>
      </c>
      <c r="E879">
        <v>24</v>
      </c>
    </row>
    <row r="880" spans="1:5">
      <c r="A880" t="s">
        <v>403</v>
      </c>
      <c r="B880" t="s">
        <v>1544</v>
      </c>
      <c r="C880">
        <v>14.9</v>
      </c>
      <c r="D880" t="s">
        <v>2416</v>
      </c>
      <c r="E880">
        <v>19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1544</v>
      </c>
      <c r="C882">
        <v>14.8</v>
      </c>
      <c r="D882" t="s">
        <v>2417</v>
      </c>
      <c r="E882">
        <v>19</v>
      </c>
    </row>
    <row r="883" spans="1:5">
      <c r="A883" t="s">
        <v>553</v>
      </c>
      <c r="B883" t="s">
        <v>1544</v>
      </c>
      <c r="C883">
        <v>14.8</v>
      </c>
      <c r="D883" t="s">
        <v>2417</v>
      </c>
      <c r="E883">
        <v>19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1544</v>
      </c>
      <c r="C885">
        <v>4.5</v>
      </c>
      <c r="D885" t="s">
        <v>2418</v>
      </c>
      <c r="E885">
        <v>9</v>
      </c>
    </row>
    <row r="886" spans="1:5">
      <c r="A886" t="s">
        <v>404</v>
      </c>
      <c r="B886" t="s">
        <v>1544</v>
      </c>
      <c r="C886">
        <v>22.8</v>
      </c>
      <c r="D886" t="s">
        <v>2419</v>
      </c>
      <c r="E886">
        <v>39.5</v>
      </c>
    </row>
    <row r="887" spans="1:5">
      <c r="A887" t="s">
        <v>405</v>
      </c>
      <c r="B887" t="s">
        <v>1544</v>
      </c>
      <c r="C887">
        <v>22.8</v>
      </c>
      <c r="D887" t="s">
        <v>2419</v>
      </c>
      <c r="E887">
        <v>39.5</v>
      </c>
    </row>
    <row r="888" spans="1:5">
      <c r="A888" t="s">
        <v>406</v>
      </c>
      <c r="B888" t="s">
        <v>1538</v>
      </c>
      <c r="C888">
        <v>6.7</v>
      </c>
      <c r="D888" t="s">
        <v>2420</v>
      </c>
      <c r="E888">
        <v>12</v>
      </c>
    </row>
    <row r="889" spans="1:5">
      <c r="A889" t="s">
        <v>407</v>
      </c>
      <c r="B889" t="s">
        <v>1538</v>
      </c>
      <c r="C889">
        <v>6.7</v>
      </c>
      <c r="D889" t="s">
        <v>2420</v>
      </c>
      <c r="E889">
        <v>12</v>
      </c>
    </row>
    <row r="890" spans="1:5">
      <c r="A890" t="s">
        <v>408</v>
      </c>
      <c r="B890" t="s">
        <v>1538</v>
      </c>
      <c r="C890">
        <v>6.7</v>
      </c>
      <c r="D890" t="s">
        <v>2412</v>
      </c>
      <c r="E890">
        <v>12</v>
      </c>
    </row>
    <row r="891" spans="1:5">
      <c r="A891" t="s">
        <v>409</v>
      </c>
      <c r="B891" t="s">
        <v>1538</v>
      </c>
      <c r="C891">
        <v>6.7</v>
      </c>
      <c r="D891" t="s">
        <v>2412</v>
      </c>
      <c r="E891">
        <v>12</v>
      </c>
    </row>
    <row r="892" spans="1:5">
      <c r="A892" t="s">
        <v>550</v>
      </c>
      <c r="B892" t="s">
        <v>1538</v>
      </c>
      <c r="C892">
        <v>14.8</v>
      </c>
      <c r="D892" t="s">
        <v>2421</v>
      </c>
      <c r="E892">
        <v>22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1538</v>
      </c>
      <c r="C894">
        <v>6.7</v>
      </c>
      <c r="D894" t="s">
        <v>2422</v>
      </c>
      <c r="E894">
        <v>12</v>
      </c>
    </row>
    <row r="895" spans="1:5">
      <c r="A895" t="s">
        <v>547</v>
      </c>
      <c r="B895" t="s">
        <v>1538</v>
      </c>
      <c r="C895">
        <v>6.7</v>
      </c>
      <c r="D895" t="s">
        <v>2422</v>
      </c>
      <c r="E895">
        <v>12</v>
      </c>
    </row>
    <row r="896" spans="1:5">
      <c r="A896" t="s">
        <v>410</v>
      </c>
      <c r="B896" t="s">
        <v>1538</v>
      </c>
      <c r="C896">
        <v>6.7</v>
      </c>
      <c r="D896" t="s">
        <v>2423</v>
      </c>
      <c r="E896">
        <v>10</v>
      </c>
    </row>
    <row r="897" spans="1:5">
      <c r="A897" t="s">
        <v>546</v>
      </c>
      <c r="B897" t="s">
        <v>1538</v>
      </c>
      <c r="C897">
        <v>6.7</v>
      </c>
      <c r="D897" t="s">
        <v>2423</v>
      </c>
      <c r="E897">
        <v>10</v>
      </c>
    </row>
    <row r="898" spans="1:5">
      <c r="A898" t="s">
        <v>545</v>
      </c>
      <c r="B898" t="s">
        <v>1538</v>
      </c>
      <c r="C898">
        <v>9.8000000000000007</v>
      </c>
      <c r="D898" t="s">
        <v>2397</v>
      </c>
      <c r="E898">
        <v>17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1538</v>
      </c>
      <c r="C900">
        <v>14.9</v>
      </c>
      <c r="D900" t="s">
        <v>2327</v>
      </c>
      <c r="E900">
        <v>22</v>
      </c>
    </row>
    <row r="901" spans="1:5">
      <c r="A901" t="s">
        <v>412</v>
      </c>
      <c r="B901" t="s">
        <v>1538</v>
      </c>
      <c r="C901">
        <v>14.9</v>
      </c>
      <c r="D901" t="s">
        <v>2327</v>
      </c>
      <c r="E901">
        <v>22</v>
      </c>
    </row>
    <row r="902" spans="1:5">
      <c r="A902" t="s">
        <v>543</v>
      </c>
      <c r="B902" t="s">
        <v>1538</v>
      </c>
      <c r="C902">
        <v>14.9</v>
      </c>
      <c r="D902" t="s">
        <v>2327</v>
      </c>
      <c r="E902">
        <v>22</v>
      </c>
    </row>
    <row r="903" spans="1:5">
      <c r="A903" t="s">
        <v>542</v>
      </c>
      <c r="B903" t="s">
        <v>1538</v>
      </c>
      <c r="C903">
        <v>14.9</v>
      </c>
      <c r="D903" t="s">
        <v>2327</v>
      </c>
      <c r="E903">
        <v>22</v>
      </c>
    </row>
    <row r="904" spans="1:5">
      <c r="A904" t="s">
        <v>541</v>
      </c>
      <c r="B904" t="s">
        <v>1544</v>
      </c>
      <c r="C904">
        <v>10.6</v>
      </c>
      <c r="D904" t="s">
        <v>2424</v>
      </c>
      <c r="E904">
        <v>16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1544</v>
      </c>
      <c r="C906">
        <v>14.7</v>
      </c>
      <c r="D906" t="s">
        <v>2425</v>
      </c>
      <c r="E906">
        <v>19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1544</v>
      </c>
      <c r="C910">
        <v>14.9</v>
      </c>
      <c r="D910" t="s">
        <v>2416</v>
      </c>
      <c r="E910">
        <v>19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1544</v>
      </c>
      <c r="C912">
        <v>22.8</v>
      </c>
      <c r="D912" t="s">
        <v>2419</v>
      </c>
      <c r="E912">
        <v>39.5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1538</v>
      </c>
      <c r="C914">
        <v>7.2</v>
      </c>
      <c r="D914" t="s">
        <v>2363</v>
      </c>
      <c r="E914">
        <v>15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1538</v>
      </c>
      <c r="C916">
        <v>6.7</v>
      </c>
      <c r="D916" t="s">
        <v>2422</v>
      </c>
      <c r="E916">
        <v>12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1538</v>
      </c>
      <c r="C918">
        <v>7.6</v>
      </c>
      <c r="D918" t="s">
        <v>2366</v>
      </c>
      <c r="E918">
        <v>15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1538</v>
      </c>
      <c r="C920">
        <v>14.8</v>
      </c>
      <c r="D920" t="s">
        <v>2421</v>
      </c>
      <c r="E920">
        <v>22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1538</v>
      </c>
      <c r="C922">
        <v>9.5</v>
      </c>
      <c r="D922" t="s">
        <v>2389</v>
      </c>
      <c r="E922">
        <v>17</v>
      </c>
    </row>
    <row r="923" spans="1:5">
      <c r="A923" t="s">
        <v>525</v>
      </c>
      <c r="B923" t="s">
        <v>1538</v>
      </c>
      <c r="C923">
        <v>9.5</v>
      </c>
      <c r="D923" t="s">
        <v>2389</v>
      </c>
      <c r="E923">
        <v>17</v>
      </c>
    </row>
    <row r="924" spans="1:5">
      <c r="A924" t="s">
        <v>416</v>
      </c>
      <c r="B924" t="s">
        <v>1538</v>
      </c>
      <c r="C924">
        <v>6.7</v>
      </c>
      <c r="D924" t="s">
        <v>2426</v>
      </c>
      <c r="E924">
        <v>11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1538</v>
      </c>
      <c r="C926">
        <v>14</v>
      </c>
      <c r="D926" t="s">
        <v>2427</v>
      </c>
      <c r="E926">
        <v>21</v>
      </c>
    </row>
    <row r="927" spans="1:5">
      <c r="A927" t="s">
        <v>418</v>
      </c>
      <c r="B927" t="s">
        <v>1538</v>
      </c>
      <c r="C927">
        <v>14</v>
      </c>
      <c r="D927" t="s">
        <v>2427</v>
      </c>
      <c r="E927">
        <v>21</v>
      </c>
    </row>
    <row r="928" spans="1:5">
      <c r="A928" t="s">
        <v>419</v>
      </c>
      <c r="B928" t="s">
        <v>1538</v>
      </c>
      <c r="C928">
        <v>10.6</v>
      </c>
      <c r="D928" t="s">
        <v>2348</v>
      </c>
      <c r="E928">
        <v>18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1544</v>
      </c>
      <c r="C930">
        <v>10.6</v>
      </c>
      <c r="D930" t="s">
        <v>2428</v>
      </c>
      <c r="E930">
        <v>17</v>
      </c>
    </row>
    <row r="931" spans="1:5">
      <c r="A931" t="s">
        <v>421</v>
      </c>
      <c r="B931" t="s">
        <v>1544</v>
      </c>
      <c r="C931">
        <v>10.6</v>
      </c>
      <c r="D931" t="s">
        <v>2428</v>
      </c>
      <c r="E931">
        <v>17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1544</v>
      </c>
      <c r="C933">
        <v>8.9</v>
      </c>
      <c r="D933" t="s">
        <v>2429</v>
      </c>
      <c r="E933">
        <v>13</v>
      </c>
    </row>
    <row r="934" spans="1:5">
      <c r="A934" t="s">
        <v>422</v>
      </c>
      <c r="B934" t="s">
        <v>1544</v>
      </c>
      <c r="C934">
        <v>13.3</v>
      </c>
      <c r="D934" t="s">
        <v>2430</v>
      </c>
      <c r="E934">
        <v>18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1544</v>
      </c>
      <c r="C938">
        <v>22.8</v>
      </c>
      <c r="D938" t="s">
        <v>2431</v>
      </c>
      <c r="E938">
        <v>33.5</v>
      </c>
    </row>
    <row r="939" spans="1:5">
      <c r="A939" t="s">
        <v>424</v>
      </c>
      <c r="B939" t="s">
        <v>1544</v>
      </c>
      <c r="C939">
        <v>22.8</v>
      </c>
      <c r="D939" t="s">
        <v>2431</v>
      </c>
      <c r="E939">
        <v>33.5</v>
      </c>
    </row>
    <row r="940" spans="1:5">
      <c r="A940" t="s">
        <v>517</v>
      </c>
      <c r="B940" t="s">
        <v>1538</v>
      </c>
      <c r="C940">
        <v>12.2</v>
      </c>
      <c r="D940" t="s">
        <v>2339</v>
      </c>
      <c r="E940">
        <v>20</v>
      </c>
    </row>
    <row r="941" spans="1:5">
      <c r="A941" t="s">
        <v>516</v>
      </c>
      <c r="B941" t="s">
        <v>1538</v>
      </c>
      <c r="C941">
        <v>12.2</v>
      </c>
      <c r="D941" t="s">
        <v>2339</v>
      </c>
      <c r="E941">
        <v>20</v>
      </c>
    </row>
    <row r="942" spans="1:5">
      <c r="A942" t="s">
        <v>425</v>
      </c>
      <c r="B942" t="s">
        <v>1538</v>
      </c>
      <c r="C942">
        <v>8</v>
      </c>
      <c r="D942" t="s">
        <v>2398</v>
      </c>
      <c r="E942">
        <v>16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1538</v>
      </c>
      <c r="C944">
        <v>6.7</v>
      </c>
      <c r="D944" t="s">
        <v>2414</v>
      </c>
      <c r="E944">
        <v>12</v>
      </c>
    </row>
    <row r="945" spans="1:5">
      <c r="A945" t="s">
        <v>515</v>
      </c>
      <c r="B945" t="s">
        <v>1538</v>
      </c>
      <c r="C945">
        <v>6.7</v>
      </c>
      <c r="D945" t="s">
        <v>2414</v>
      </c>
      <c r="E945">
        <v>12</v>
      </c>
    </row>
    <row r="946" spans="1:5">
      <c r="A946" t="s">
        <v>514</v>
      </c>
      <c r="B946" t="s">
        <v>1538</v>
      </c>
      <c r="C946">
        <v>6.7</v>
      </c>
      <c r="D946" t="s">
        <v>2432</v>
      </c>
      <c r="E946">
        <v>12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1538</v>
      </c>
      <c r="C948">
        <v>6.7</v>
      </c>
      <c r="D948" t="s">
        <v>2423</v>
      </c>
      <c r="E948">
        <v>10</v>
      </c>
    </row>
    <row r="949" spans="1:5">
      <c r="A949" t="s">
        <v>512</v>
      </c>
      <c r="B949" t="s">
        <v>1538</v>
      </c>
      <c r="C949">
        <v>6.7</v>
      </c>
      <c r="D949" t="s">
        <v>2423</v>
      </c>
      <c r="E949">
        <v>10</v>
      </c>
    </row>
    <row r="950" spans="1:5">
      <c r="A950" t="s">
        <v>429</v>
      </c>
      <c r="B950" t="s">
        <v>1538</v>
      </c>
      <c r="C950">
        <v>6.7</v>
      </c>
      <c r="D950" t="s">
        <v>2433</v>
      </c>
      <c r="E950">
        <v>12</v>
      </c>
    </row>
    <row r="951" spans="1:5">
      <c r="A951" t="s">
        <v>511</v>
      </c>
      <c r="B951" t="s">
        <v>1538</v>
      </c>
      <c r="C951">
        <v>6.7</v>
      </c>
      <c r="D951" t="s">
        <v>2433</v>
      </c>
      <c r="E951">
        <v>12</v>
      </c>
    </row>
    <row r="952" spans="1:5">
      <c r="A952" t="s">
        <v>430</v>
      </c>
      <c r="B952" t="s">
        <v>1538</v>
      </c>
      <c r="C952">
        <v>6.7</v>
      </c>
      <c r="D952" t="s">
        <v>2412</v>
      </c>
      <c r="E952">
        <v>12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1538</v>
      </c>
      <c r="C954">
        <v>6.8</v>
      </c>
      <c r="D954" t="s">
        <v>2365</v>
      </c>
      <c r="E954">
        <v>14</v>
      </c>
    </row>
    <row r="955" spans="1:5">
      <c r="A955" t="s">
        <v>508</v>
      </c>
      <c r="B955" t="s">
        <v>1538</v>
      </c>
      <c r="C955">
        <v>6.8</v>
      </c>
      <c r="D955" t="s">
        <v>2365</v>
      </c>
      <c r="E955">
        <v>14</v>
      </c>
    </row>
    <row r="956" spans="1:5">
      <c r="A956" t="s">
        <v>431</v>
      </c>
      <c r="B956" t="s">
        <v>1544</v>
      </c>
      <c r="C956">
        <v>10.6</v>
      </c>
      <c r="D956" t="s">
        <v>2434</v>
      </c>
      <c r="E956">
        <v>16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1544</v>
      </c>
      <c r="C961">
        <v>8.6999999999999993</v>
      </c>
      <c r="D961" t="s">
        <v>2435</v>
      </c>
      <c r="E961">
        <v>13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1544</v>
      </c>
      <c r="C963">
        <v>4.2</v>
      </c>
      <c r="D963" t="s">
        <v>2436</v>
      </c>
      <c r="E963">
        <v>9</v>
      </c>
    </row>
    <row r="964" spans="1:5">
      <c r="A964" t="s">
        <v>432</v>
      </c>
      <c r="B964" t="s">
        <v>1544</v>
      </c>
      <c r="C964">
        <v>22.8</v>
      </c>
      <c r="D964" t="s">
        <v>2437</v>
      </c>
      <c r="E964">
        <v>39.5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1538</v>
      </c>
      <c r="C966">
        <v>6.7</v>
      </c>
      <c r="D966" t="s">
        <v>2438</v>
      </c>
      <c r="E966">
        <v>13</v>
      </c>
    </row>
    <row r="967" spans="1:5">
      <c r="A967" t="s">
        <v>499</v>
      </c>
      <c r="B967" t="s">
        <v>1538</v>
      </c>
      <c r="C967">
        <v>6.7</v>
      </c>
      <c r="D967" t="s">
        <v>2438</v>
      </c>
      <c r="E967">
        <v>13</v>
      </c>
    </row>
    <row r="968" spans="1:5">
      <c r="A968" t="s">
        <v>498</v>
      </c>
      <c r="B968" t="s">
        <v>1538</v>
      </c>
      <c r="C968">
        <v>14.9</v>
      </c>
      <c r="D968" t="s">
        <v>2327</v>
      </c>
      <c r="E968">
        <v>22</v>
      </c>
    </row>
    <row r="969" spans="1:5">
      <c r="A969" t="s">
        <v>497</v>
      </c>
      <c r="B969" t="s">
        <v>1538</v>
      </c>
      <c r="C969">
        <v>14.9</v>
      </c>
      <c r="D969" t="s">
        <v>2327</v>
      </c>
      <c r="E969">
        <v>22</v>
      </c>
    </row>
    <row r="970" spans="1:5">
      <c r="A970" t="s">
        <v>434</v>
      </c>
      <c r="B970" t="s">
        <v>1538</v>
      </c>
      <c r="C970">
        <v>6.7</v>
      </c>
      <c r="D970" t="s">
        <v>2422</v>
      </c>
      <c r="E970">
        <v>12</v>
      </c>
    </row>
    <row r="971" spans="1:5">
      <c r="A971" t="s">
        <v>435</v>
      </c>
      <c r="B971" t="s">
        <v>1538</v>
      </c>
      <c r="C971">
        <v>6.7</v>
      </c>
      <c r="D971" t="s">
        <v>2422</v>
      </c>
      <c r="E971">
        <v>12</v>
      </c>
    </row>
    <row r="972" spans="1:5">
      <c r="A972" t="s">
        <v>436</v>
      </c>
      <c r="B972" t="s">
        <v>1538</v>
      </c>
      <c r="C972">
        <v>6.7</v>
      </c>
      <c r="D972" t="s">
        <v>2439</v>
      </c>
      <c r="E972">
        <v>12</v>
      </c>
    </row>
    <row r="973" spans="1:5">
      <c r="A973" t="s">
        <v>496</v>
      </c>
      <c r="B973" t="s">
        <v>1538</v>
      </c>
      <c r="C973">
        <v>6.7</v>
      </c>
      <c r="D973" t="s">
        <v>2439</v>
      </c>
      <c r="E973">
        <v>12</v>
      </c>
    </row>
    <row r="974" spans="1:5">
      <c r="A974" t="s">
        <v>437</v>
      </c>
      <c r="B974" t="s">
        <v>1538</v>
      </c>
      <c r="C974">
        <v>6.7</v>
      </c>
      <c r="D974" t="s">
        <v>2440</v>
      </c>
      <c r="E974">
        <v>12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1538</v>
      </c>
      <c r="C976">
        <v>10.8</v>
      </c>
      <c r="D976" t="s">
        <v>2335</v>
      </c>
      <c r="E976">
        <v>18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1538</v>
      </c>
      <c r="C978">
        <v>14.9</v>
      </c>
      <c r="D978" t="s">
        <v>2327</v>
      </c>
      <c r="E978">
        <v>22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1538</v>
      </c>
      <c r="C980">
        <v>6.7</v>
      </c>
      <c r="D980" t="s">
        <v>2375</v>
      </c>
      <c r="E980">
        <v>14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1544</v>
      </c>
      <c r="C983">
        <v>14.8</v>
      </c>
      <c r="D983" t="s">
        <v>2441</v>
      </c>
      <c r="E983">
        <v>26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1544</v>
      </c>
      <c r="C986">
        <v>14.8</v>
      </c>
      <c r="D986" t="s">
        <v>2417</v>
      </c>
      <c r="E986">
        <v>19</v>
      </c>
    </row>
    <row r="987" spans="1:5">
      <c r="A987" t="s">
        <v>487</v>
      </c>
      <c r="B987" t="s">
        <v>1544</v>
      </c>
      <c r="C987">
        <v>14.8</v>
      </c>
      <c r="D987" t="s">
        <v>2417</v>
      </c>
      <c r="E987">
        <v>19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1544</v>
      </c>
      <c r="C990">
        <v>22.8</v>
      </c>
      <c r="D990" t="s">
        <v>2442</v>
      </c>
      <c r="E990">
        <v>40.5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147</v>
      </c>
      <c r="C992">
        <v>6.7</v>
      </c>
      <c r="D992" t="s">
        <v>1836</v>
      </c>
      <c r="E992">
        <v>7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147</v>
      </c>
      <c r="C994">
        <v>6.7</v>
      </c>
      <c r="D994" t="s">
        <v>1836</v>
      </c>
      <c r="E994">
        <v>7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147</v>
      </c>
      <c r="C996">
        <v>6.7</v>
      </c>
      <c r="D996" t="s">
        <v>1836</v>
      </c>
      <c r="E996">
        <v>7</v>
      </c>
    </row>
    <row r="997" spans="1:5">
      <c r="A997" t="s">
        <v>479</v>
      </c>
      <c r="B997" t="s">
        <v>147</v>
      </c>
      <c r="C997">
        <v>6.7</v>
      </c>
      <c r="D997" t="s">
        <v>1836</v>
      </c>
      <c r="E997">
        <v>7</v>
      </c>
    </row>
    <row r="998" spans="1:5">
      <c r="A998" t="s">
        <v>478</v>
      </c>
      <c r="B998" t="s">
        <v>147</v>
      </c>
      <c r="C998">
        <v>6.7</v>
      </c>
      <c r="D998" t="s">
        <v>1836</v>
      </c>
      <c r="E998">
        <v>7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1538</v>
      </c>
      <c r="C1000">
        <v>6.7</v>
      </c>
      <c r="D1000" t="s">
        <v>2443</v>
      </c>
      <c r="E1000">
        <v>8</v>
      </c>
    </row>
    <row r="1001" spans="1:5">
      <c r="A1001" t="s">
        <v>475</v>
      </c>
      <c r="B1001" t="s">
        <v>1538</v>
      </c>
      <c r="C1001">
        <v>6.7</v>
      </c>
      <c r="D1001" t="s">
        <v>2443</v>
      </c>
      <c r="E1001">
        <v>8</v>
      </c>
    </row>
    <row r="1002" spans="1:5">
      <c r="A1002" t="s">
        <v>474</v>
      </c>
      <c r="B1002" t="s">
        <v>147</v>
      </c>
      <c r="C1002">
        <v>6.7</v>
      </c>
      <c r="D1002" t="s">
        <v>1836</v>
      </c>
      <c r="E1002">
        <v>7</v>
      </c>
    </row>
    <row r="1003" spans="1:5">
      <c r="A1003" t="s">
        <v>473</v>
      </c>
      <c r="B1003" t="s">
        <v>147</v>
      </c>
      <c r="C1003">
        <v>6.7</v>
      </c>
      <c r="D1003" t="s">
        <v>1836</v>
      </c>
      <c r="E1003">
        <v>7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147</v>
      </c>
      <c r="C1005">
        <v>6.7</v>
      </c>
      <c r="D1005" t="s">
        <v>1836</v>
      </c>
      <c r="E1005">
        <v>7</v>
      </c>
    </row>
    <row r="1006" spans="1:5">
      <c r="A1006" t="s">
        <v>471</v>
      </c>
      <c r="B1006" t="s">
        <v>147</v>
      </c>
      <c r="C1006">
        <v>6.7</v>
      </c>
      <c r="D1006" t="s">
        <v>1836</v>
      </c>
      <c r="E1006">
        <v>7</v>
      </c>
    </row>
    <row r="1007" spans="1:5">
      <c r="A1007" t="s">
        <v>470</v>
      </c>
      <c r="B1007" t="s">
        <v>147</v>
      </c>
      <c r="C1007">
        <v>6.7</v>
      </c>
      <c r="D1007" t="s">
        <v>1836</v>
      </c>
      <c r="E1007">
        <v>7</v>
      </c>
    </row>
    <row r="1008" spans="1:5">
      <c r="A1008" t="s">
        <v>469</v>
      </c>
      <c r="B1008" t="s">
        <v>147</v>
      </c>
      <c r="C1008">
        <v>6.7</v>
      </c>
      <c r="D1008" t="s">
        <v>1836</v>
      </c>
      <c r="E1008">
        <v>7</v>
      </c>
    </row>
    <row r="1009" spans="1:5">
      <c r="A1009" t="s">
        <v>468</v>
      </c>
      <c r="B1009" t="s">
        <v>147</v>
      </c>
      <c r="C1009">
        <v>6.7</v>
      </c>
      <c r="D1009" t="s">
        <v>1836</v>
      </c>
      <c r="E1009">
        <v>7</v>
      </c>
    </row>
    <row r="1010" spans="1:5">
      <c r="A1010" t="s">
        <v>445</v>
      </c>
      <c r="B1010" t="s">
        <v>147</v>
      </c>
      <c r="C1010">
        <v>6.7</v>
      </c>
      <c r="D1010" t="s">
        <v>1836</v>
      </c>
      <c r="E1010">
        <v>7</v>
      </c>
    </row>
    <row r="1011" spans="1:5">
      <c r="A1011" t="s">
        <v>467</v>
      </c>
      <c r="B1011" t="s">
        <v>147</v>
      </c>
      <c r="C1011">
        <v>6.7</v>
      </c>
      <c r="D1011" t="s">
        <v>1836</v>
      </c>
      <c r="E1011">
        <v>7</v>
      </c>
    </row>
    <row r="1012" spans="1:5">
      <c r="A1012" t="s">
        <v>446</v>
      </c>
      <c r="B1012" t="s">
        <v>147</v>
      </c>
      <c r="C1012">
        <v>6.7</v>
      </c>
      <c r="D1012" t="s">
        <v>1836</v>
      </c>
      <c r="E1012">
        <v>7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147</v>
      </c>
      <c r="C1014">
        <v>6.7</v>
      </c>
      <c r="D1014" t="s">
        <v>2444</v>
      </c>
      <c r="E1014">
        <v>10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147</v>
      </c>
      <c r="C1018">
        <v>6.7</v>
      </c>
      <c r="D1018" t="s">
        <v>1836</v>
      </c>
      <c r="E1018">
        <v>7</v>
      </c>
    </row>
    <row r="1019" spans="1:5">
      <c r="A1019" t="s">
        <v>450</v>
      </c>
      <c r="B1019" t="s">
        <v>147</v>
      </c>
      <c r="C1019">
        <v>6.7</v>
      </c>
      <c r="D1019" t="s">
        <v>1836</v>
      </c>
      <c r="E1019">
        <v>7</v>
      </c>
    </row>
    <row r="1020" spans="1:5">
      <c r="A1020" t="s">
        <v>451</v>
      </c>
      <c r="B1020" t="s">
        <v>147</v>
      </c>
      <c r="C1020">
        <v>6.7</v>
      </c>
      <c r="D1020" t="s">
        <v>1836</v>
      </c>
      <c r="E1020">
        <v>7</v>
      </c>
    </row>
    <row r="1021" spans="1:5">
      <c r="A1021" t="s">
        <v>452</v>
      </c>
      <c r="B1021" t="s">
        <v>147</v>
      </c>
      <c r="C1021">
        <v>6.7</v>
      </c>
      <c r="D1021" t="s">
        <v>1836</v>
      </c>
      <c r="E1021">
        <v>7</v>
      </c>
    </row>
    <row r="1022" spans="1:5">
      <c r="A1022" t="s">
        <v>463</v>
      </c>
      <c r="B1022" t="s">
        <v>147</v>
      </c>
      <c r="C1022">
        <v>6.7</v>
      </c>
      <c r="D1022" t="s">
        <v>1836</v>
      </c>
      <c r="E1022">
        <v>7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147</v>
      </c>
      <c r="C1024">
        <v>6.7</v>
      </c>
      <c r="D1024" t="s">
        <v>1836</v>
      </c>
      <c r="E1024">
        <v>7</v>
      </c>
    </row>
    <row r="1025" spans="1:5">
      <c r="A1025" t="s">
        <v>461</v>
      </c>
      <c r="B1025" t="s">
        <v>147</v>
      </c>
      <c r="C1025">
        <v>6.7</v>
      </c>
      <c r="D1025" t="s">
        <v>1836</v>
      </c>
      <c r="E1025">
        <v>7</v>
      </c>
    </row>
    <row r="1026" spans="1:5">
      <c r="A1026" t="s">
        <v>460</v>
      </c>
      <c r="B1026" t="s">
        <v>1538</v>
      </c>
      <c r="C1026">
        <v>6.7</v>
      </c>
      <c r="D1026" t="s">
        <v>2445</v>
      </c>
      <c r="E1026">
        <v>9</v>
      </c>
    </row>
    <row r="1027" spans="1:5">
      <c r="A1027" t="s">
        <v>459</v>
      </c>
      <c r="B1027" t="s">
        <v>1538</v>
      </c>
      <c r="C1027">
        <v>6.7</v>
      </c>
      <c r="D1027" t="s">
        <v>2445</v>
      </c>
      <c r="E1027">
        <v>9</v>
      </c>
    </row>
    <row r="1028" spans="1:5">
      <c r="A1028" t="s">
        <v>458</v>
      </c>
      <c r="B1028" t="s">
        <v>147</v>
      </c>
      <c r="C1028">
        <v>6.7</v>
      </c>
      <c r="D1028" t="s">
        <v>1836</v>
      </c>
      <c r="E1028">
        <v>7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147</v>
      </c>
      <c r="C1030">
        <v>6.7</v>
      </c>
      <c r="D1030" t="s">
        <v>1836</v>
      </c>
      <c r="E1030">
        <v>7</v>
      </c>
    </row>
    <row r="1031" spans="1:5">
      <c r="A1031" t="s">
        <v>455</v>
      </c>
      <c r="B1031" t="s">
        <v>147</v>
      </c>
      <c r="C1031">
        <v>6.7</v>
      </c>
      <c r="D1031" t="s">
        <v>1836</v>
      </c>
      <c r="E1031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147</v>
      </c>
      <c r="C2">
        <v>20.5</v>
      </c>
      <c r="D2" t="s">
        <v>146</v>
      </c>
      <c r="E2">
        <v>29.75</v>
      </c>
    </row>
    <row r="3" spans="1:5">
      <c r="A3" t="s">
        <v>1291</v>
      </c>
      <c r="B3" t="s">
        <v>147</v>
      </c>
      <c r="C3">
        <v>20.5</v>
      </c>
      <c r="D3" t="s">
        <v>146</v>
      </c>
      <c r="E3">
        <v>29.75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147</v>
      </c>
      <c r="C5">
        <v>20.5</v>
      </c>
      <c r="D5" t="s">
        <v>146</v>
      </c>
      <c r="E5">
        <v>29.75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147</v>
      </c>
      <c r="C7">
        <v>20.5</v>
      </c>
      <c r="D7" t="s">
        <v>146</v>
      </c>
      <c r="E7">
        <v>29.75</v>
      </c>
    </row>
    <row r="8" spans="1:5">
      <c r="A8" t="s">
        <v>1287</v>
      </c>
      <c r="B8" t="s">
        <v>1294</v>
      </c>
      <c r="C8">
        <v>20.5</v>
      </c>
      <c r="D8" t="s">
        <v>1392</v>
      </c>
      <c r="E8">
        <v>33.75</v>
      </c>
    </row>
    <row r="9" spans="1:5">
      <c r="A9" t="s">
        <v>1286</v>
      </c>
      <c r="B9" t="s">
        <v>1294</v>
      </c>
      <c r="C9">
        <v>20.5</v>
      </c>
      <c r="D9" t="s">
        <v>1392</v>
      </c>
      <c r="E9">
        <v>33.75</v>
      </c>
    </row>
    <row r="10" spans="1:5">
      <c r="A10" t="s">
        <v>1285</v>
      </c>
      <c r="B10" t="s">
        <v>147</v>
      </c>
      <c r="C10">
        <v>8</v>
      </c>
      <c r="D10" t="s">
        <v>156</v>
      </c>
      <c r="E10">
        <v>10.75</v>
      </c>
    </row>
    <row r="11" spans="1:5">
      <c r="A11" t="s">
        <v>1284</v>
      </c>
      <c r="B11" t="s">
        <v>147</v>
      </c>
      <c r="C11">
        <v>8</v>
      </c>
      <c r="D11" t="s">
        <v>156</v>
      </c>
      <c r="E11">
        <v>10.75</v>
      </c>
    </row>
    <row r="12" spans="1:5">
      <c r="A12" t="s">
        <v>1283</v>
      </c>
      <c r="B12" t="s">
        <v>1434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1434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1434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1434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154</v>
      </c>
      <c r="C16">
        <v>0.7</v>
      </c>
      <c r="D16" t="s">
        <v>1391</v>
      </c>
      <c r="E16">
        <v>3</v>
      </c>
    </row>
    <row r="17" spans="1:5">
      <c r="A17" t="s">
        <v>1278</v>
      </c>
      <c r="B17" t="s">
        <v>154</v>
      </c>
      <c r="C17">
        <v>0.7</v>
      </c>
      <c r="D17" t="s">
        <v>1391</v>
      </c>
      <c r="E17">
        <v>3</v>
      </c>
    </row>
    <row r="18" spans="1:5">
      <c r="A18" t="s">
        <v>1277</v>
      </c>
      <c r="B18" t="s">
        <v>1434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1434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1434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1434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1434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1434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1434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1434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147</v>
      </c>
      <c r="C27">
        <v>20.5</v>
      </c>
      <c r="D27" t="s">
        <v>146</v>
      </c>
      <c r="E27">
        <v>29.75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147</v>
      </c>
      <c r="C29">
        <v>20.5</v>
      </c>
      <c r="D29" t="s">
        <v>146</v>
      </c>
      <c r="E29">
        <v>29.75</v>
      </c>
    </row>
    <row r="30" spans="1:5">
      <c r="A30" t="s">
        <v>263</v>
      </c>
      <c r="B30" t="s">
        <v>147</v>
      </c>
      <c r="C30">
        <v>20.5</v>
      </c>
      <c r="D30" t="s">
        <v>146</v>
      </c>
      <c r="E30">
        <v>29.75</v>
      </c>
    </row>
    <row r="31" spans="1:5">
      <c r="A31" t="s">
        <v>1266</v>
      </c>
      <c r="B31" t="s">
        <v>147</v>
      </c>
      <c r="C31">
        <v>20.5</v>
      </c>
      <c r="D31" t="s">
        <v>146</v>
      </c>
      <c r="E31">
        <v>29.75</v>
      </c>
    </row>
    <row r="32" spans="1:5">
      <c r="A32" t="s">
        <v>264</v>
      </c>
      <c r="B32" t="s">
        <v>147</v>
      </c>
      <c r="C32">
        <v>20.5</v>
      </c>
      <c r="D32" t="s">
        <v>146</v>
      </c>
      <c r="E32">
        <v>29.75</v>
      </c>
    </row>
    <row r="33" spans="1:5">
      <c r="A33" t="s">
        <v>1265</v>
      </c>
      <c r="B33" t="s">
        <v>147</v>
      </c>
      <c r="C33">
        <v>20.5</v>
      </c>
      <c r="D33" t="s">
        <v>146</v>
      </c>
      <c r="E33">
        <v>29.75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147</v>
      </c>
      <c r="C35">
        <v>8</v>
      </c>
      <c r="D35" t="s">
        <v>156</v>
      </c>
      <c r="E35">
        <v>10.75</v>
      </c>
    </row>
    <row r="36" spans="1:5">
      <c r="A36" t="s">
        <v>1264</v>
      </c>
      <c r="B36" t="s">
        <v>1434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1434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1434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1434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1434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1434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1434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1434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1434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1434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154</v>
      </c>
      <c r="C46">
        <v>1.1000000000000001</v>
      </c>
      <c r="D46" t="s">
        <v>1292</v>
      </c>
      <c r="E46">
        <v>4</v>
      </c>
    </row>
    <row r="47" spans="1:5">
      <c r="A47" t="s">
        <v>268</v>
      </c>
      <c r="B47" t="s">
        <v>154</v>
      </c>
      <c r="C47">
        <v>1.1000000000000001</v>
      </c>
      <c r="D47" t="s">
        <v>1292</v>
      </c>
      <c r="E47">
        <v>4</v>
      </c>
    </row>
    <row r="48" spans="1:5">
      <c r="A48" t="s">
        <v>1254</v>
      </c>
      <c r="B48" t="s">
        <v>1434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1434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147</v>
      </c>
      <c r="C51">
        <v>20.5</v>
      </c>
      <c r="D51" t="s">
        <v>146</v>
      </c>
      <c r="E51">
        <v>29.75</v>
      </c>
    </row>
    <row r="52" spans="1:5">
      <c r="A52" t="s">
        <v>271</v>
      </c>
      <c r="B52" t="s">
        <v>147</v>
      </c>
      <c r="C52">
        <v>20.5</v>
      </c>
      <c r="D52" t="s">
        <v>146</v>
      </c>
      <c r="E52">
        <v>29.75</v>
      </c>
    </row>
    <row r="53" spans="1:5">
      <c r="A53" t="s">
        <v>1252</v>
      </c>
      <c r="B53" t="s">
        <v>147</v>
      </c>
      <c r="C53">
        <v>20.5</v>
      </c>
      <c r="D53" t="s">
        <v>146</v>
      </c>
      <c r="E53">
        <v>29.75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147</v>
      </c>
      <c r="C55">
        <v>20.5</v>
      </c>
      <c r="D55" t="s">
        <v>146</v>
      </c>
      <c r="E55">
        <v>29.75</v>
      </c>
    </row>
    <row r="56" spans="1:5">
      <c r="A56" t="s">
        <v>1250</v>
      </c>
      <c r="B56" t="s">
        <v>147</v>
      </c>
      <c r="C56">
        <v>20.5</v>
      </c>
      <c r="D56" t="s">
        <v>146</v>
      </c>
      <c r="E56">
        <v>29.75</v>
      </c>
    </row>
    <row r="57" spans="1:5">
      <c r="A57" t="s">
        <v>1249</v>
      </c>
      <c r="B57" t="s">
        <v>147</v>
      </c>
      <c r="C57">
        <v>20.5</v>
      </c>
      <c r="D57" t="s">
        <v>146</v>
      </c>
      <c r="E57">
        <v>29.75</v>
      </c>
    </row>
    <row r="58" spans="1:5">
      <c r="A58" t="s">
        <v>273</v>
      </c>
      <c r="B58" t="s">
        <v>147</v>
      </c>
      <c r="C58">
        <v>8</v>
      </c>
      <c r="D58" t="s">
        <v>156</v>
      </c>
      <c r="E58">
        <v>10.75</v>
      </c>
    </row>
    <row r="59" spans="1:5">
      <c r="A59" t="s">
        <v>1248</v>
      </c>
      <c r="B59" t="s">
        <v>147</v>
      </c>
      <c r="C59">
        <v>8</v>
      </c>
      <c r="D59" t="s">
        <v>156</v>
      </c>
      <c r="E59">
        <v>10.75</v>
      </c>
    </row>
    <row r="60" spans="1:5">
      <c r="A60" t="s">
        <v>1247</v>
      </c>
      <c r="B60" t="s">
        <v>1434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1434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1434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1434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1434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1434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1434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1434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1434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1434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155</v>
      </c>
      <c r="C70">
        <v>1.2</v>
      </c>
      <c r="D70" t="s">
        <v>1390</v>
      </c>
      <c r="E70">
        <v>4</v>
      </c>
    </row>
    <row r="71" spans="1:5">
      <c r="A71" t="s">
        <v>275</v>
      </c>
      <c r="B71" t="s">
        <v>155</v>
      </c>
      <c r="C71">
        <v>1.2</v>
      </c>
      <c r="D71" t="s">
        <v>1390</v>
      </c>
      <c r="E71">
        <v>4</v>
      </c>
    </row>
    <row r="72" spans="1:5">
      <c r="A72" t="s">
        <v>1237</v>
      </c>
      <c r="B72" t="s">
        <v>1434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1434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147</v>
      </c>
      <c r="C74">
        <v>20.5</v>
      </c>
      <c r="D74" t="s">
        <v>146</v>
      </c>
      <c r="E74">
        <v>29.75</v>
      </c>
    </row>
    <row r="75" spans="1:5">
      <c r="A75" t="s">
        <v>277</v>
      </c>
      <c r="B75" t="s">
        <v>147</v>
      </c>
      <c r="C75">
        <v>20.5</v>
      </c>
      <c r="D75" t="s">
        <v>146</v>
      </c>
      <c r="E75">
        <v>29.75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147</v>
      </c>
      <c r="C77">
        <v>20.5</v>
      </c>
      <c r="D77" t="s">
        <v>146</v>
      </c>
      <c r="E77">
        <v>29.75</v>
      </c>
    </row>
    <row r="78" spans="1:5">
      <c r="A78" t="s">
        <v>279</v>
      </c>
      <c r="B78" t="s">
        <v>147</v>
      </c>
      <c r="C78">
        <v>20.5</v>
      </c>
      <c r="D78" t="s">
        <v>146</v>
      </c>
      <c r="E78">
        <v>29.75</v>
      </c>
    </row>
    <row r="79" spans="1:5">
      <c r="A79" t="s">
        <v>280</v>
      </c>
      <c r="B79" t="s">
        <v>147</v>
      </c>
      <c r="C79">
        <v>20.5</v>
      </c>
      <c r="D79" t="s">
        <v>146</v>
      </c>
      <c r="E79">
        <v>29.75</v>
      </c>
    </row>
    <row r="80" spans="1:5">
      <c r="A80" t="s">
        <v>1234</v>
      </c>
      <c r="B80" t="s">
        <v>147</v>
      </c>
      <c r="C80">
        <v>20.5</v>
      </c>
      <c r="D80" t="s">
        <v>146</v>
      </c>
      <c r="E80">
        <v>29.75</v>
      </c>
    </row>
    <row r="81" spans="1:5">
      <c r="A81" t="s">
        <v>1233</v>
      </c>
      <c r="B81" t="s">
        <v>147</v>
      </c>
      <c r="C81">
        <v>20.5</v>
      </c>
      <c r="D81" t="s">
        <v>146</v>
      </c>
      <c r="E81">
        <v>29.75</v>
      </c>
    </row>
    <row r="82" spans="1:5">
      <c r="A82" t="s">
        <v>1232</v>
      </c>
      <c r="B82" t="s">
        <v>147</v>
      </c>
      <c r="C82">
        <v>8</v>
      </c>
      <c r="D82" t="s">
        <v>156</v>
      </c>
      <c r="E82">
        <v>10.75</v>
      </c>
    </row>
    <row r="83" spans="1:5">
      <c r="A83" t="s">
        <v>1231</v>
      </c>
      <c r="B83" t="s">
        <v>147</v>
      </c>
      <c r="C83">
        <v>8</v>
      </c>
      <c r="D83" t="s">
        <v>156</v>
      </c>
      <c r="E83">
        <v>10.75</v>
      </c>
    </row>
    <row r="84" spans="1:5">
      <c r="A84" t="s">
        <v>1230</v>
      </c>
      <c r="B84" t="s">
        <v>1434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1434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1434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1434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1434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1434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155</v>
      </c>
      <c r="C90">
        <v>2.6</v>
      </c>
      <c r="D90" t="s">
        <v>1389</v>
      </c>
      <c r="E90">
        <v>5</v>
      </c>
    </row>
    <row r="91" spans="1:5">
      <c r="A91" t="s">
        <v>1224</v>
      </c>
      <c r="B91" t="s">
        <v>155</v>
      </c>
      <c r="C91">
        <v>2.6</v>
      </c>
      <c r="D91" t="s">
        <v>1389</v>
      </c>
      <c r="E91">
        <v>5</v>
      </c>
    </row>
    <row r="92" spans="1:5">
      <c r="A92" t="s">
        <v>1223</v>
      </c>
      <c r="B92" t="s">
        <v>1434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1434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1434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1434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1434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1434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147</v>
      </c>
      <c r="C98">
        <v>20.5</v>
      </c>
      <c r="D98" t="s">
        <v>146</v>
      </c>
      <c r="E98">
        <v>29.75</v>
      </c>
    </row>
    <row r="99" spans="1:5">
      <c r="A99" t="s">
        <v>1216</v>
      </c>
      <c r="B99" t="s">
        <v>147</v>
      </c>
      <c r="C99">
        <v>20.5</v>
      </c>
      <c r="D99" t="s">
        <v>146</v>
      </c>
      <c r="E99">
        <v>29.75</v>
      </c>
    </row>
    <row r="100" spans="1:5">
      <c r="A100" t="s">
        <v>1215</v>
      </c>
      <c r="B100" t="s">
        <v>147</v>
      </c>
      <c r="C100">
        <v>20.5</v>
      </c>
      <c r="D100" t="s">
        <v>146</v>
      </c>
      <c r="E100">
        <v>29.75</v>
      </c>
    </row>
    <row r="101" spans="1:5">
      <c r="A101" t="s">
        <v>1214</v>
      </c>
      <c r="B101" t="s">
        <v>147</v>
      </c>
      <c r="C101">
        <v>20.5</v>
      </c>
      <c r="D101" t="s">
        <v>146</v>
      </c>
      <c r="E101">
        <v>29.75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147</v>
      </c>
      <c r="C103">
        <v>20.5</v>
      </c>
      <c r="D103" t="s">
        <v>146</v>
      </c>
      <c r="E103">
        <v>29.75</v>
      </c>
    </row>
    <row r="104" spans="1:5">
      <c r="A104" t="s">
        <v>1211</v>
      </c>
      <c r="B104" t="s">
        <v>147</v>
      </c>
      <c r="C104">
        <v>20.5</v>
      </c>
      <c r="D104" t="s">
        <v>146</v>
      </c>
      <c r="E104">
        <v>29.75</v>
      </c>
    </row>
    <row r="105" spans="1:5">
      <c r="A105" t="s">
        <v>1210</v>
      </c>
      <c r="B105" t="s">
        <v>147</v>
      </c>
      <c r="C105">
        <v>20.5</v>
      </c>
      <c r="D105" t="s">
        <v>146</v>
      </c>
      <c r="E105">
        <v>29.75</v>
      </c>
    </row>
    <row r="106" spans="1:5">
      <c r="A106" t="s">
        <v>282</v>
      </c>
      <c r="B106" t="s">
        <v>147</v>
      </c>
      <c r="C106">
        <v>8</v>
      </c>
      <c r="D106" t="s">
        <v>156</v>
      </c>
      <c r="E106">
        <v>10.75</v>
      </c>
    </row>
    <row r="107" spans="1:5">
      <c r="A107" t="s">
        <v>283</v>
      </c>
      <c r="B107" t="s">
        <v>147</v>
      </c>
      <c r="C107">
        <v>8</v>
      </c>
      <c r="D107" t="s">
        <v>156</v>
      </c>
      <c r="E107">
        <v>10.75</v>
      </c>
    </row>
    <row r="108" spans="1:5">
      <c r="A108" t="s">
        <v>1209</v>
      </c>
      <c r="B108" t="s">
        <v>1434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1434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1434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1434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1434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1434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1434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1434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1434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1434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1434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1434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1434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1434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147</v>
      </c>
      <c r="C122">
        <v>20.5</v>
      </c>
      <c r="D122" t="s">
        <v>231</v>
      </c>
      <c r="E122">
        <v>40.5</v>
      </c>
    </row>
    <row r="123" spans="1:5">
      <c r="A123" t="s">
        <v>1194</v>
      </c>
      <c r="B123" t="s">
        <v>147</v>
      </c>
      <c r="C123">
        <v>20.5</v>
      </c>
      <c r="D123" t="s">
        <v>231</v>
      </c>
      <c r="E123">
        <v>40.5</v>
      </c>
    </row>
    <row r="124" spans="1:5">
      <c r="A124" t="s">
        <v>1193</v>
      </c>
      <c r="B124" t="s">
        <v>147</v>
      </c>
      <c r="C124">
        <v>20.5</v>
      </c>
      <c r="D124" t="s">
        <v>1336</v>
      </c>
      <c r="E124">
        <v>36.75</v>
      </c>
    </row>
    <row r="125" spans="1:5">
      <c r="A125" t="s">
        <v>1192</v>
      </c>
      <c r="B125" t="s">
        <v>147</v>
      </c>
      <c r="C125">
        <v>20.5</v>
      </c>
      <c r="D125" t="s">
        <v>1336</v>
      </c>
      <c r="E125">
        <v>36.75</v>
      </c>
    </row>
    <row r="126" spans="1:5">
      <c r="A126" t="s">
        <v>1191</v>
      </c>
      <c r="B126" t="s">
        <v>147</v>
      </c>
      <c r="C126">
        <v>20.5</v>
      </c>
      <c r="D126" t="s">
        <v>1388</v>
      </c>
      <c r="E126">
        <v>38</v>
      </c>
    </row>
    <row r="127" spans="1:5">
      <c r="A127" t="s">
        <v>1190</v>
      </c>
      <c r="B127" t="s">
        <v>147</v>
      </c>
      <c r="C127">
        <v>20.5</v>
      </c>
      <c r="D127" t="s">
        <v>1388</v>
      </c>
      <c r="E127">
        <v>38</v>
      </c>
    </row>
    <row r="128" spans="1:5">
      <c r="A128" t="s">
        <v>1189</v>
      </c>
      <c r="B128" t="s">
        <v>147</v>
      </c>
      <c r="C128">
        <v>20.5</v>
      </c>
      <c r="D128" t="s">
        <v>1310</v>
      </c>
      <c r="E128">
        <v>39.25</v>
      </c>
    </row>
    <row r="129" spans="1:5">
      <c r="A129" t="s">
        <v>1188</v>
      </c>
      <c r="B129" t="s">
        <v>147</v>
      </c>
      <c r="C129">
        <v>20.5</v>
      </c>
      <c r="D129" t="s">
        <v>1310</v>
      </c>
      <c r="E129">
        <v>39.25</v>
      </c>
    </row>
    <row r="130" spans="1:5">
      <c r="A130" t="s">
        <v>284</v>
      </c>
      <c r="B130" t="s">
        <v>147</v>
      </c>
      <c r="C130">
        <v>20.5</v>
      </c>
      <c r="D130" t="s">
        <v>226</v>
      </c>
      <c r="E130">
        <v>36.75</v>
      </c>
    </row>
    <row r="131" spans="1:5">
      <c r="A131" t="s">
        <v>1187</v>
      </c>
      <c r="B131" t="s">
        <v>147</v>
      </c>
      <c r="C131">
        <v>20.5</v>
      </c>
      <c r="D131" t="s">
        <v>226</v>
      </c>
      <c r="E131">
        <v>36.75</v>
      </c>
    </row>
    <row r="132" spans="1:5">
      <c r="A132" t="s">
        <v>1186</v>
      </c>
      <c r="B132" t="s">
        <v>147</v>
      </c>
      <c r="C132">
        <v>20.5</v>
      </c>
      <c r="D132" t="s">
        <v>235</v>
      </c>
      <c r="E132">
        <v>40.5</v>
      </c>
    </row>
    <row r="133" spans="1:5">
      <c r="A133" t="s">
        <v>1185</v>
      </c>
      <c r="B133" t="s">
        <v>147</v>
      </c>
      <c r="C133">
        <v>20.5</v>
      </c>
      <c r="D133" t="s">
        <v>235</v>
      </c>
      <c r="E133">
        <v>40.5</v>
      </c>
    </row>
    <row r="134" spans="1:5">
      <c r="A134" t="s">
        <v>1184</v>
      </c>
      <c r="B134" t="s">
        <v>147</v>
      </c>
      <c r="C134">
        <v>20.5</v>
      </c>
      <c r="D134" t="s">
        <v>1377</v>
      </c>
      <c r="E134">
        <v>39.25</v>
      </c>
    </row>
    <row r="135" spans="1:5">
      <c r="A135" t="s">
        <v>1183</v>
      </c>
      <c r="B135" t="s">
        <v>147</v>
      </c>
      <c r="C135">
        <v>20.5</v>
      </c>
      <c r="D135" t="s">
        <v>1377</v>
      </c>
      <c r="E135">
        <v>39.25</v>
      </c>
    </row>
    <row r="136" spans="1:5">
      <c r="A136" t="s">
        <v>1182</v>
      </c>
      <c r="B136" t="s">
        <v>147</v>
      </c>
      <c r="C136">
        <v>20.5</v>
      </c>
      <c r="D136" t="s">
        <v>1387</v>
      </c>
      <c r="E136">
        <v>36.75</v>
      </c>
    </row>
    <row r="137" spans="1:5">
      <c r="A137" t="s">
        <v>1181</v>
      </c>
      <c r="B137" t="s">
        <v>147</v>
      </c>
      <c r="C137">
        <v>20.5</v>
      </c>
      <c r="D137" t="s">
        <v>1387</v>
      </c>
      <c r="E137">
        <v>36.75</v>
      </c>
    </row>
    <row r="138" spans="1:5">
      <c r="A138" t="s">
        <v>1180</v>
      </c>
      <c r="B138" t="s">
        <v>147</v>
      </c>
      <c r="C138">
        <v>20.5</v>
      </c>
      <c r="D138" t="s">
        <v>229</v>
      </c>
      <c r="E138">
        <v>40.5</v>
      </c>
    </row>
    <row r="139" spans="1:5">
      <c r="A139" t="s">
        <v>1179</v>
      </c>
      <c r="B139" t="s">
        <v>147</v>
      </c>
      <c r="C139">
        <v>20.5</v>
      </c>
      <c r="D139" t="s">
        <v>229</v>
      </c>
      <c r="E139">
        <v>40.5</v>
      </c>
    </row>
    <row r="140" spans="1:5">
      <c r="A140" t="s">
        <v>285</v>
      </c>
      <c r="B140" t="s">
        <v>147</v>
      </c>
      <c r="C140">
        <v>20.5</v>
      </c>
      <c r="D140" t="s">
        <v>1383</v>
      </c>
      <c r="E140">
        <v>38</v>
      </c>
    </row>
    <row r="141" spans="1:5">
      <c r="A141" t="s">
        <v>1178</v>
      </c>
      <c r="B141" t="s">
        <v>147</v>
      </c>
      <c r="C141">
        <v>20.5</v>
      </c>
      <c r="D141" t="s">
        <v>1383</v>
      </c>
      <c r="E141">
        <v>38</v>
      </c>
    </row>
    <row r="142" spans="1:5">
      <c r="A142" t="s">
        <v>1177</v>
      </c>
      <c r="B142" t="s">
        <v>147</v>
      </c>
      <c r="C142">
        <v>8</v>
      </c>
      <c r="D142" t="s">
        <v>1386</v>
      </c>
      <c r="E142">
        <v>20.25</v>
      </c>
    </row>
    <row r="143" spans="1:5">
      <c r="A143" t="s">
        <v>1176</v>
      </c>
      <c r="B143" t="s">
        <v>147</v>
      </c>
      <c r="C143">
        <v>8</v>
      </c>
      <c r="D143" t="s">
        <v>1386</v>
      </c>
      <c r="E143">
        <v>20.25</v>
      </c>
    </row>
    <row r="144" spans="1:5">
      <c r="A144" t="s">
        <v>1175</v>
      </c>
      <c r="B144" t="s">
        <v>147</v>
      </c>
      <c r="C144">
        <v>8</v>
      </c>
      <c r="D144" t="s">
        <v>1385</v>
      </c>
      <c r="E144">
        <v>19</v>
      </c>
    </row>
    <row r="145" spans="1:5">
      <c r="A145" t="s">
        <v>1174</v>
      </c>
      <c r="B145" t="s">
        <v>147</v>
      </c>
      <c r="C145">
        <v>8</v>
      </c>
      <c r="D145" t="s">
        <v>1385</v>
      </c>
      <c r="E145">
        <v>19</v>
      </c>
    </row>
    <row r="146" spans="1:5">
      <c r="A146" t="s">
        <v>1173</v>
      </c>
      <c r="B146" t="s">
        <v>147</v>
      </c>
      <c r="C146">
        <v>8</v>
      </c>
      <c r="D146" t="s">
        <v>1384</v>
      </c>
      <c r="E146">
        <v>20.25</v>
      </c>
    </row>
    <row r="147" spans="1:5">
      <c r="A147" t="s">
        <v>1172</v>
      </c>
      <c r="B147" t="s">
        <v>147</v>
      </c>
      <c r="C147">
        <v>8</v>
      </c>
      <c r="D147" t="s">
        <v>1384</v>
      </c>
      <c r="E147">
        <v>20.25</v>
      </c>
    </row>
    <row r="148" spans="1:5">
      <c r="A148" t="s">
        <v>286</v>
      </c>
      <c r="B148" t="s">
        <v>147</v>
      </c>
      <c r="C148">
        <v>20.5</v>
      </c>
      <c r="D148" t="s">
        <v>224</v>
      </c>
      <c r="E148">
        <v>40.5</v>
      </c>
    </row>
    <row r="149" spans="1:5">
      <c r="A149" t="s">
        <v>1171</v>
      </c>
      <c r="B149" t="s">
        <v>147</v>
      </c>
      <c r="C149">
        <v>20.5</v>
      </c>
      <c r="D149" t="s">
        <v>224</v>
      </c>
      <c r="E149">
        <v>40.5</v>
      </c>
    </row>
    <row r="150" spans="1:5">
      <c r="A150" t="s">
        <v>1170</v>
      </c>
      <c r="B150" t="s">
        <v>147</v>
      </c>
      <c r="C150">
        <v>20.5</v>
      </c>
      <c r="D150" t="s">
        <v>163</v>
      </c>
      <c r="E150">
        <v>40.5</v>
      </c>
    </row>
    <row r="151" spans="1:5">
      <c r="A151" t="s">
        <v>1169</v>
      </c>
      <c r="B151" t="s">
        <v>147</v>
      </c>
      <c r="C151">
        <v>20.5</v>
      </c>
      <c r="D151" t="s">
        <v>163</v>
      </c>
      <c r="E151">
        <v>40.5</v>
      </c>
    </row>
    <row r="152" spans="1:5">
      <c r="A152" t="s">
        <v>1168</v>
      </c>
      <c r="B152" t="s">
        <v>147</v>
      </c>
      <c r="C152">
        <v>20.5</v>
      </c>
      <c r="D152" t="s">
        <v>231</v>
      </c>
      <c r="E152">
        <v>40.5</v>
      </c>
    </row>
    <row r="153" spans="1:5">
      <c r="A153" t="s">
        <v>1167</v>
      </c>
      <c r="B153" t="s">
        <v>147</v>
      </c>
      <c r="C153">
        <v>20.5</v>
      </c>
      <c r="D153" t="s">
        <v>231</v>
      </c>
      <c r="E153">
        <v>40.5</v>
      </c>
    </row>
    <row r="154" spans="1:5">
      <c r="A154" t="s">
        <v>1166</v>
      </c>
      <c r="B154" t="s">
        <v>147</v>
      </c>
      <c r="C154">
        <v>20.5</v>
      </c>
      <c r="D154" t="s">
        <v>229</v>
      </c>
      <c r="E154">
        <v>40.5</v>
      </c>
    </row>
    <row r="155" spans="1:5">
      <c r="A155" t="s">
        <v>1165</v>
      </c>
      <c r="B155" t="s">
        <v>147</v>
      </c>
      <c r="C155">
        <v>20.5</v>
      </c>
      <c r="D155" t="s">
        <v>229</v>
      </c>
      <c r="E155">
        <v>40.5</v>
      </c>
    </row>
    <row r="156" spans="1:5">
      <c r="A156" t="s">
        <v>287</v>
      </c>
      <c r="B156" t="s">
        <v>147</v>
      </c>
      <c r="C156">
        <v>20.5</v>
      </c>
      <c r="D156" t="s">
        <v>231</v>
      </c>
      <c r="E156">
        <v>40.5</v>
      </c>
    </row>
    <row r="157" spans="1:5">
      <c r="A157" t="s">
        <v>288</v>
      </c>
      <c r="B157" t="s">
        <v>147</v>
      </c>
      <c r="C157">
        <v>20.5</v>
      </c>
      <c r="D157" t="s">
        <v>231</v>
      </c>
      <c r="E157">
        <v>40.5</v>
      </c>
    </row>
    <row r="158" spans="1:5">
      <c r="A158" t="s">
        <v>289</v>
      </c>
      <c r="B158" t="s">
        <v>147</v>
      </c>
      <c r="C158">
        <v>20.5</v>
      </c>
      <c r="D158" t="s">
        <v>1320</v>
      </c>
      <c r="E158">
        <v>38</v>
      </c>
    </row>
    <row r="159" spans="1:5">
      <c r="A159" t="s">
        <v>1164</v>
      </c>
      <c r="B159" t="s">
        <v>147</v>
      </c>
      <c r="C159">
        <v>20.5</v>
      </c>
      <c r="D159" t="s">
        <v>1320</v>
      </c>
      <c r="E159">
        <v>38</v>
      </c>
    </row>
    <row r="160" spans="1:5">
      <c r="A160" t="s">
        <v>1163</v>
      </c>
      <c r="B160" t="s">
        <v>147</v>
      </c>
      <c r="C160">
        <v>20.5</v>
      </c>
      <c r="D160" t="s">
        <v>237</v>
      </c>
      <c r="E160">
        <v>40.5</v>
      </c>
    </row>
    <row r="161" spans="1:5">
      <c r="A161" t="s">
        <v>1162</v>
      </c>
      <c r="B161" t="s">
        <v>147</v>
      </c>
      <c r="C161">
        <v>20.5</v>
      </c>
      <c r="D161" t="s">
        <v>237</v>
      </c>
      <c r="E161">
        <v>40.5</v>
      </c>
    </row>
    <row r="162" spans="1:5">
      <c r="A162" t="s">
        <v>1161</v>
      </c>
      <c r="B162" t="s">
        <v>147</v>
      </c>
      <c r="C162">
        <v>20.5</v>
      </c>
      <c r="D162" t="s">
        <v>221</v>
      </c>
      <c r="E162">
        <v>40.5</v>
      </c>
    </row>
    <row r="163" spans="1:5">
      <c r="A163" t="s">
        <v>1160</v>
      </c>
      <c r="B163" t="s">
        <v>147</v>
      </c>
      <c r="C163">
        <v>20.5</v>
      </c>
      <c r="D163" t="s">
        <v>221</v>
      </c>
      <c r="E163">
        <v>40.5</v>
      </c>
    </row>
    <row r="164" spans="1:5">
      <c r="A164" t="s">
        <v>290</v>
      </c>
      <c r="B164" t="s">
        <v>147</v>
      </c>
      <c r="C164">
        <v>20.5</v>
      </c>
      <c r="D164" t="s">
        <v>1381</v>
      </c>
      <c r="E164">
        <v>36.75</v>
      </c>
    </row>
    <row r="165" spans="1:5">
      <c r="A165" t="s">
        <v>1159</v>
      </c>
      <c r="B165" t="s">
        <v>147</v>
      </c>
      <c r="C165">
        <v>20.5</v>
      </c>
      <c r="D165" t="s">
        <v>1381</v>
      </c>
      <c r="E165">
        <v>36.75</v>
      </c>
    </row>
    <row r="166" spans="1:5">
      <c r="A166" t="s">
        <v>1158</v>
      </c>
      <c r="B166" t="s">
        <v>147</v>
      </c>
      <c r="C166">
        <v>20.5</v>
      </c>
      <c r="D166" t="s">
        <v>229</v>
      </c>
      <c r="E166">
        <v>40.5</v>
      </c>
    </row>
    <row r="167" spans="1:5">
      <c r="A167" t="s">
        <v>1157</v>
      </c>
      <c r="B167" t="s">
        <v>147</v>
      </c>
      <c r="C167">
        <v>20.5</v>
      </c>
      <c r="D167" t="s">
        <v>229</v>
      </c>
      <c r="E167">
        <v>40.5</v>
      </c>
    </row>
    <row r="168" spans="1:5">
      <c r="A168" t="s">
        <v>1156</v>
      </c>
      <c r="B168" t="s">
        <v>147</v>
      </c>
      <c r="C168">
        <v>8</v>
      </c>
      <c r="D168" t="s">
        <v>222</v>
      </c>
      <c r="E168">
        <v>21.5</v>
      </c>
    </row>
    <row r="169" spans="1:5">
      <c r="A169" t="s">
        <v>291</v>
      </c>
      <c r="B169" t="s">
        <v>147</v>
      </c>
      <c r="C169">
        <v>8</v>
      </c>
      <c r="D169" t="s">
        <v>222</v>
      </c>
      <c r="E169">
        <v>21.5</v>
      </c>
    </row>
    <row r="170" spans="1:5">
      <c r="A170" t="s">
        <v>1155</v>
      </c>
      <c r="B170" t="s">
        <v>147</v>
      </c>
      <c r="C170">
        <v>8</v>
      </c>
      <c r="D170" t="s">
        <v>1380</v>
      </c>
      <c r="E170">
        <v>21.5</v>
      </c>
    </row>
    <row r="171" spans="1:5">
      <c r="A171" t="s">
        <v>1154</v>
      </c>
      <c r="B171" t="s">
        <v>147</v>
      </c>
      <c r="C171">
        <v>8</v>
      </c>
      <c r="D171" t="s">
        <v>1380</v>
      </c>
      <c r="E171">
        <v>21.5</v>
      </c>
    </row>
    <row r="172" spans="1:5">
      <c r="A172" t="s">
        <v>1153</v>
      </c>
      <c r="B172" t="s">
        <v>147</v>
      </c>
      <c r="C172">
        <v>8</v>
      </c>
      <c r="D172" t="s">
        <v>1384</v>
      </c>
      <c r="E172">
        <v>21.5</v>
      </c>
    </row>
    <row r="173" spans="1:5">
      <c r="A173" t="s">
        <v>1152</v>
      </c>
      <c r="B173" t="s">
        <v>147</v>
      </c>
      <c r="C173">
        <v>8</v>
      </c>
      <c r="D173" t="s">
        <v>1384</v>
      </c>
      <c r="E173">
        <v>21.5</v>
      </c>
    </row>
    <row r="174" spans="1:5">
      <c r="A174" t="s">
        <v>1151</v>
      </c>
      <c r="B174" t="s">
        <v>147</v>
      </c>
      <c r="C174">
        <v>20.5</v>
      </c>
      <c r="D174" t="s">
        <v>232</v>
      </c>
      <c r="E174">
        <v>40.5</v>
      </c>
    </row>
    <row r="175" spans="1:5">
      <c r="A175" t="s">
        <v>1150</v>
      </c>
      <c r="B175" t="s">
        <v>147</v>
      </c>
      <c r="C175">
        <v>20.5</v>
      </c>
      <c r="D175" t="s">
        <v>232</v>
      </c>
      <c r="E175">
        <v>40.5</v>
      </c>
    </row>
    <row r="176" spans="1:5">
      <c r="A176" t="s">
        <v>292</v>
      </c>
      <c r="B176" t="s">
        <v>147</v>
      </c>
      <c r="C176">
        <v>20.5</v>
      </c>
      <c r="D176" t="s">
        <v>1383</v>
      </c>
      <c r="E176">
        <v>38</v>
      </c>
    </row>
    <row r="177" spans="1:5">
      <c r="A177" t="s">
        <v>1149</v>
      </c>
      <c r="B177" t="s">
        <v>147</v>
      </c>
      <c r="C177">
        <v>20.5</v>
      </c>
      <c r="D177" t="s">
        <v>1383</v>
      </c>
      <c r="E177">
        <v>38</v>
      </c>
    </row>
    <row r="178" spans="1:5">
      <c r="A178" t="s">
        <v>293</v>
      </c>
      <c r="B178" t="s">
        <v>147</v>
      </c>
      <c r="C178">
        <v>20.5</v>
      </c>
      <c r="D178" t="s">
        <v>221</v>
      </c>
      <c r="E178">
        <v>40.5</v>
      </c>
    </row>
    <row r="179" spans="1:5">
      <c r="A179" t="s">
        <v>1148</v>
      </c>
      <c r="B179" t="s">
        <v>147</v>
      </c>
      <c r="C179">
        <v>20.5</v>
      </c>
      <c r="D179" t="s">
        <v>221</v>
      </c>
      <c r="E179">
        <v>40.5</v>
      </c>
    </row>
    <row r="180" spans="1:5">
      <c r="A180" t="s">
        <v>1147</v>
      </c>
      <c r="B180" t="s">
        <v>147</v>
      </c>
      <c r="C180">
        <v>20.5</v>
      </c>
      <c r="D180" t="s">
        <v>235</v>
      </c>
      <c r="E180">
        <v>40.5</v>
      </c>
    </row>
    <row r="181" spans="1:5">
      <c r="A181" t="s">
        <v>1146</v>
      </c>
      <c r="B181" t="s">
        <v>147</v>
      </c>
      <c r="C181">
        <v>20.5</v>
      </c>
      <c r="D181" t="s">
        <v>235</v>
      </c>
      <c r="E181">
        <v>40.5</v>
      </c>
    </row>
    <row r="182" spans="1:5">
      <c r="A182" t="s">
        <v>1145</v>
      </c>
      <c r="B182" t="s">
        <v>147</v>
      </c>
      <c r="C182">
        <v>20.5</v>
      </c>
      <c r="D182" t="s">
        <v>236</v>
      </c>
      <c r="E182">
        <v>39.25</v>
      </c>
    </row>
    <row r="183" spans="1:5">
      <c r="A183" t="s">
        <v>1144</v>
      </c>
      <c r="B183" t="s">
        <v>147</v>
      </c>
      <c r="C183">
        <v>20.5</v>
      </c>
      <c r="D183" t="s">
        <v>236</v>
      </c>
      <c r="E183">
        <v>39.25</v>
      </c>
    </row>
    <row r="184" spans="1:5">
      <c r="A184" t="s">
        <v>294</v>
      </c>
      <c r="B184" t="s">
        <v>147</v>
      </c>
      <c r="C184">
        <v>20.5</v>
      </c>
      <c r="D184" t="s">
        <v>219</v>
      </c>
      <c r="E184">
        <v>40.5</v>
      </c>
    </row>
    <row r="185" spans="1:5">
      <c r="A185" t="s">
        <v>1143</v>
      </c>
      <c r="B185" t="s">
        <v>147</v>
      </c>
      <c r="C185">
        <v>20.5</v>
      </c>
      <c r="D185" t="s">
        <v>219</v>
      </c>
      <c r="E185">
        <v>40.5</v>
      </c>
    </row>
    <row r="186" spans="1:5">
      <c r="A186" t="s">
        <v>1142</v>
      </c>
      <c r="B186" t="s">
        <v>147</v>
      </c>
      <c r="C186">
        <v>20.5</v>
      </c>
      <c r="D186" t="s">
        <v>230</v>
      </c>
      <c r="E186">
        <v>40.5</v>
      </c>
    </row>
    <row r="187" spans="1:5">
      <c r="A187" t="s">
        <v>1141</v>
      </c>
      <c r="B187" t="s">
        <v>147</v>
      </c>
      <c r="C187">
        <v>20.5</v>
      </c>
      <c r="D187" t="s">
        <v>230</v>
      </c>
      <c r="E187">
        <v>40.5</v>
      </c>
    </row>
    <row r="188" spans="1:5">
      <c r="A188" t="s">
        <v>1140</v>
      </c>
      <c r="B188" t="s">
        <v>147</v>
      </c>
      <c r="C188">
        <v>20.5</v>
      </c>
      <c r="D188" t="s">
        <v>233</v>
      </c>
      <c r="E188">
        <v>39.25</v>
      </c>
    </row>
    <row r="189" spans="1:5">
      <c r="A189" t="s">
        <v>1139</v>
      </c>
      <c r="B189" t="s">
        <v>147</v>
      </c>
      <c r="C189">
        <v>20.5</v>
      </c>
      <c r="D189" t="s">
        <v>233</v>
      </c>
      <c r="E189">
        <v>39.25</v>
      </c>
    </row>
    <row r="190" spans="1:5">
      <c r="A190" t="s">
        <v>295</v>
      </c>
      <c r="B190" t="s">
        <v>147</v>
      </c>
      <c r="C190">
        <v>20.5</v>
      </c>
      <c r="D190" t="s">
        <v>224</v>
      </c>
      <c r="E190">
        <v>40.5</v>
      </c>
    </row>
    <row r="191" spans="1:5">
      <c r="A191" t="s">
        <v>296</v>
      </c>
      <c r="B191" t="s">
        <v>147</v>
      </c>
      <c r="C191">
        <v>20.5</v>
      </c>
      <c r="D191" t="s">
        <v>224</v>
      </c>
      <c r="E191">
        <v>40.5</v>
      </c>
    </row>
    <row r="192" spans="1:5">
      <c r="A192" t="s">
        <v>1138</v>
      </c>
      <c r="B192" t="s">
        <v>147</v>
      </c>
      <c r="C192">
        <v>20.5</v>
      </c>
      <c r="D192" t="s">
        <v>219</v>
      </c>
      <c r="E192">
        <v>40.5</v>
      </c>
    </row>
    <row r="193" spans="1:5">
      <c r="A193" t="s">
        <v>1137</v>
      </c>
      <c r="B193" t="s">
        <v>147</v>
      </c>
      <c r="C193">
        <v>20.5</v>
      </c>
      <c r="D193" t="s">
        <v>219</v>
      </c>
      <c r="E193">
        <v>40.5</v>
      </c>
    </row>
    <row r="194" spans="1:5">
      <c r="A194" t="s">
        <v>1136</v>
      </c>
      <c r="B194" t="s">
        <v>147</v>
      </c>
      <c r="C194">
        <v>8</v>
      </c>
      <c r="D194" t="s">
        <v>234</v>
      </c>
      <c r="E194">
        <v>21.5</v>
      </c>
    </row>
    <row r="195" spans="1:5">
      <c r="A195" t="s">
        <v>1135</v>
      </c>
      <c r="B195" t="s">
        <v>147</v>
      </c>
      <c r="C195">
        <v>8</v>
      </c>
      <c r="D195" t="s">
        <v>234</v>
      </c>
      <c r="E195">
        <v>21.5</v>
      </c>
    </row>
    <row r="196" spans="1:5">
      <c r="A196" t="s">
        <v>1134</v>
      </c>
      <c r="B196" t="s">
        <v>147</v>
      </c>
      <c r="C196">
        <v>8</v>
      </c>
      <c r="D196" t="s">
        <v>227</v>
      </c>
      <c r="E196">
        <v>21.5</v>
      </c>
    </row>
    <row r="197" spans="1:5">
      <c r="A197" t="s">
        <v>1133</v>
      </c>
      <c r="B197" t="s">
        <v>147</v>
      </c>
      <c r="C197">
        <v>8</v>
      </c>
      <c r="D197" t="s">
        <v>227</v>
      </c>
      <c r="E197">
        <v>21.5</v>
      </c>
    </row>
    <row r="198" spans="1:5">
      <c r="A198" t="s">
        <v>1132</v>
      </c>
      <c r="B198" t="s">
        <v>147</v>
      </c>
      <c r="C198">
        <v>8</v>
      </c>
      <c r="D198" t="s">
        <v>227</v>
      </c>
      <c r="E198">
        <v>21.5</v>
      </c>
    </row>
    <row r="199" spans="1:5">
      <c r="A199" t="s">
        <v>1131</v>
      </c>
      <c r="B199" t="s">
        <v>147</v>
      </c>
      <c r="C199">
        <v>8</v>
      </c>
      <c r="D199" t="s">
        <v>227</v>
      </c>
      <c r="E199">
        <v>21.5</v>
      </c>
    </row>
    <row r="200" spans="1:5">
      <c r="A200" t="s">
        <v>1130</v>
      </c>
      <c r="B200" t="s">
        <v>147</v>
      </c>
      <c r="C200">
        <v>20.5</v>
      </c>
      <c r="D200" t="s">
        <v>221</v>
      </c>
      <c r="E200">
        <v>41.75</v>
      </c>
    </row>
    <row r="201" spans="1:5">
      <c r="A201" t="s">
        <v>1129</v>
      </c>
      <c r="B201" t="s">
        <v>147</v>
      </c>
      <c r="C201">
        <v>20.5</v>
      </c>
      <c r="D201" t="s">
        <v>221</v>
      </c>
      <c r="E201">
        <v>41.75</v>
      </c>
    </row>
    <row r="202" spans="1:5">
      <c r="A202" t="s">
        <v>1128</v>
      </c>
      <c r="B202" t="s">
        <v>147</v>
      </c>
      <c r="C202">
        <v>20.5</v>
      </c>
      <c r="D202" t="s">
        <v>233</v>
      </c>
      <c r="E202">
        <v>39.25</v>
      </c>
    </row>
    <row r="203" spans="1:5">
      <c r="A203" t="s">
        <v>1127</v>
      </c>
      <c r="B203" t="s">
        <v>147</v>
      </c>
      <c r="C203">
        <v>20.5</v>
      </c>
      <c r="D203" t="s">
        <v>233</v>
      </c>
      <c r="E203">
        <v>39.25</v>
      </c>
    </row>
    <row r="204" spans="1:5">
      <c r="A204" t="s">
        <v>1126</v>
      </c>
      <c r="B204" t="s">
        <v>147</v>
      </c>
      <c r="C204">
        <v>20.5</v>
      </c>
      <c r="D204" t="s">
        <v>232</v>
      </c>
      <c r="E204">
        <v>40.5</v>
      </c>
    </row>
    <row r="205" spans="1:5">
      <c r="A205" t="s">
        <v>1125</v>
      </c>
      <c r="B205" t="s">
        <v>147</v>
      </c>
      <c r="C205">
        <v>20.5</v>
      </c>
      <c r="D205" t="s">
        <v>232</v>
      </c>
      <c r="E205">
        <v>40.5</v>
      </c>
    </row>
    <row r="206" spans="1:5">
      <c r="A206" t="s">
        <v>1124</v>
      </c>
      <c r="B206" t="s">
        <v>147</v>
      </c>
      <c r="C206">
        <v>20.5</v>
      </c>
      <c r="D206" t="s">
        <v>163</v>
      </c>
      <c r="E206">
        <v>40.5</v>
      </c>
    </row>
    <row r="207" spans="1:5">
      <c r="A207" t="s">
        <v>1123</v>
      </c>
      <c r="B207" t="s">
        <v>147</v>
      </c>
      <c r="C207">
        <v>20.5</v>
      </c>
      <c r="D207" t="s">
        <v>163</v>
      </c>
      <c r="E207">
        <v>40.5</v>
      </c>
    </row>
    <row r="208" spans="1:5">
      <c r="A208" t="s">
        <v>297</v>
      </c>
      <c r="B208" t="s">
        <v>147</v>
      </c>
      <c r="C208">
        <v>20.5</v>
      </c>
      <c r="D208" t="s">
        <v>1378</v>
      </c>
      <c r="E208">
        <v>39.25</v>
      </c>
    </row>
    <row r="209" spans="1:5">
      <c r="A209" t="s">
        <v>298</v>
      </c>
      <c r="B209" t="s">
        <v>147</v>
      </c>
      <c r="C209">
        <v>20.5</v>
      </c>
      <c r="D209" t="s">
        <v>1378</v>
      </c>
      <c r="E209">
        <v>39.25</v>
      </c>
    </row>
    <row r="210" spans="1:5">
      <c r="A210" t="s">
        <v>1122</v>
      </c>
      <c r="B210" t="s">
        <v>147</v>
      </c>
      <c r="C210">
        <v>20.5</v>
      </c>
      <c r="D210" t="s">
        <v>231</v>
      </c>
      <c r="E210">
        <v>40.5</v>
      </c>
    </row>
    <row r="211" spans="1:5">
      <c r="A211" t="s">
        <v>1121</v>
      </c>
      <c r="B211" t="s">
        <v>147</v>
      </c>
      <c r="C211">
        <v>20.5</v>
      </c>
      <c r="D211" t="s">
        <v>231</v>
      </c>
      <c r="E211">
        <v>40.5</v>
      </c>
    </row>
    <row r="212" spans="1:5">
      <c r="A212" t="s">
        <v>299</v>
      </c>
      <c r="B212" t="s">
        <v>147</v>
      </c>
      <c r="C212">
        <v>20.5</v>
      </c>
      <c r="D212" t="s">
        <v>1382</v>
      </c>
      <c r="E212">
        <v>36.75</v>
      </c>
    </row>
    <row r="213" spans="1:5">
      <c r="A213" t="s">
        <v>1120</v>
      </c>
      <c r="B213" t="s">
        <v>147</v>
      </c>
      <c r="C213">
        <v>20.5</v>
      </c>
      <c r="D213" t="s">
        <v>1382</v>
      </c>
      <c r="E213">
        <v>36.75</v>
      </c>
    </row>
    <row r="214" spans="1:5">
      <c r="A214" t="s">
        <v>300</v>
      </c>
      <c r="B214" t="s">
        <v>147</v>
      </c>
      <c r="C214">
        <v>20.5</v>
      </c>
      <c r="D214" t="s">
        <v>1381</v>
      </c>
      <c r="E214">
        <v>38</v>
      </c>
    </row>
    <row r="215" spans="1:5">
      <c r="A215" t="s">
        <v>1119</v>
      </c>
      <c r="B215" t="s">
        <v>147</v>
      </c>
      <c r="C215">
        <v>20.5</v>
      </c>
      <c r="D215" t="s">
        <v>1381</v>
      </c>
      <c r="E215">
        <v>38</v>
      </c>
    </row>
    <row r="216" spans="1:5">
      <c r="A216" t="s">
        <v>1118</v>
      </c>
      <c r="B216" t="s">
        <v>147</v>
      </c>
      <c r="C216">
        <v>20.5</v>
      </c>
      <c r="D216" t="s">
        <v>229</v>
      </c>
      <c r="E216">
        <v>40.5</v>
      </c>
    </row>
    <row r="217" spans="1:5">
      <c r="A217" t="s">
        <v>1117</v>
      </c>
      <c r="B217" t="s">
        <v>147</v>
      </c>
      <c r="C217">
        <v>20.5</v>
      </c>
      <c r="D217" t="s">
        <v>229</v>
      </c>
      <c r="E217">
        <v>40.5</v>
      </c>
    </row>
    <row r="218" spans="1:5">
      <c r="A218" t="s">
        <v>301</v>
      </c>
      <c r="B218" t="s">
        <v>147</v>
      </c>
      <c r="C218">
        <v>20.5</v>
      </c>
      <c r="D218" t="s">
        <v>235</v>
      </c>
      <c r="E218">
        <v>40.5</v>
      </c>
    </row>
    <row r="219" spans="1:5">
      <c r="A219" t="s">
        <v>302</v>
      </c>
      <c r="B219" t="s">
        <v>147</v>
      </c>
      <c r="C219">
        <v>20.5</v>
      </c>
      <c r="D219" t="s">
        <v>235</v>
      </c>
      <c r="E219">
        <v>40.5</v>
      </c>
    </row>
    <row r="220" spans="1:5">
      <c r="A220" t="s">
        <v>1116</v>
      </c>
      <c r="B220" t="s">
        <v>147</v>
      </c>
      <c r="C220">
        <v>8</v>
      </c>
      <c r="D220" t="s">
        <v>1323</v>
      </c>
      <c r="E220">
        <v>21.5</v>
      </c>
    </row>
    <row r="221" spans="1:5">
      <c r="A221" t="s">
        <v>1115</v>
      </c>
      <c r="B221" t="s">
        <v>147</v>
      </c>
      <c r="C221">
        <v>8</v>
      </c>
      <c r="D221" t="s">
        <v>1323</v>
      </c>
      <c r="E221">
        <v>21.5</v>
      </c>
    </row>
    <row r="222" spans="1:5">
      <c r="A222" t="s">
        <v>1114</v>
      </c>
      <c r="B222" t="s">
        <v>147</v>
      </c>
      <c r="C222">
        <v>8</v>
      </c>
      <c r="D222" t="s">
        <v>1380</v>
      </c>
      <c r="E222">
        <v>21.5</v>
      </c>
    </row>
    <row r="223" spans="1:5">
      <c r="A223" t="s">
        <v>1113</v>
      </c>
      <c r="B223" t="s">
        <v>147</v>
      </c>
      <c r="C223">
        <v>8</v>
      </c>
      <c r="D223" t="s">
        <v>1380</v>
      </c>
      <c r="E223">
        <v>21.5</v>
      </c>
    </row>
    <row r="224" spans="1:5">
      <c r="A224" t="s">
        <v>1112</v>
      </c>
      <c r="B224" t="s">
        <v>147</v>
      </c>
      <c r="C224">
        <v>8</v>
      </c>
      <c r="D224" t="s">
        <v>218</v>
      </c>
      <c r="E224">
        <v>21.5</v>
      </c>
    </row>
    <row r="225" spans="1:5">
      <c r="A225" t="s">
        <v>1111</v>
      </c>
      <c r="B225" t="s">
        <v>147</v>
      </c>
      <c r="C225">
        <v>8</v>
      </c>
      <c r="D225" t="s">
        <v>218</v>
      </c>
      <c r="E225">
        <v>21.5</v>
      </c>
    </row>
    <row r="226" spans="1:5">
      <c r="A226" t="s">
        <v>303</v>
      </c>
      <c r="B226" t="s">
        <v>147</v>
      </c>
      <c r="C226">
        <v>20.5</v>
      </c>
      <c r="D226" t="s">
        <v>1379</v>
      </c>
      <c r="E226">
        <v>39.25</v>
      </c>
    </row>
    <row r="227" spans="1:5">
      <c r="A227" t="s">
        <v>1110</v>
      </c>
      <c r="B227" t="s">
        <v>147</v>
      </c>
      <c r="C227">
        <v>20.5</v>
      </c>
      <c r="D227" t="s">
        <v>1379</v>
      </c>
      <c r="E227">
        <v>39.25</v>
      </c>
    </row>
    <row r="228" spans="1:5">
      <c r="A228" t="s">
        <v>304</v>
      </c>
      <c r="B228" t="s">
        <v>147</v>
      </c>
      <c r="C228">
        <v>20.5</v>
      </c>
      <c r="D228" t="s">
        <v>235</v>
      </c>
      <c r="E228">
        <v>40.5</v>
      </c>
    </row>
    <row r="229" spans="1:5">
      <c r="A229" t="s">
        <v>1109</v>
      </c>
      <c r="B229" t="s">
        <v>147</v>
      </c>
      <c r="C229">
        <v>20.5</v>
      </c>
      <c r="D229" t="s">
        <v>235</v>
      </c>
      <c r="E229">
        <v>40.5</v>
      </c>
    </row>
    <row r="230" spans="1:5">
      <c r="A230" t="s">
        <v>305</v>
      </c>
      <c r="B230" t="s">
        <v>147</v>
      </c>
      <c r="C230">
        <v>20.5</v>
      </c>
      <c r="D230" t="s">
        <v>229</v>
      </c>
      <c r="E230">
        <v>40.5</v>
      </c>
    </row>
    <row r="231" spans="1:5">
      <c r="A231" t="s">
        <v>1108</v>
      </c>
      <c r="B231" t="s">
        <v>147</v>
      </c>
      <c r="C231">
        <v>20.5</v>
      </c>
      <c r="D231" t="s">
        <v>229</v>
      </c>
      <c r="E231">
        <v>40.5</v>
      </c>
    </row>
    <row r="232" spans="1:5">
      <c r="A232" t="s">
        <v>1107</v>
      </c>
      <c r="B232" t="s">
        <v>147</v>
      </c>
      <c r="C232">
        <v>20.5</v>
      </c>
      <c r="D232" t="s">
        <v>229</v>
      </c>
      <c r="E232">
        <v>40.5</v>
      </c>
    </row>
    <row r="233" spans="1:5">
      <c r="A233" t="s">
        <v>1106</v>
      </c>
      <c r="B233" t="s">
        <v>147</v>
      </c>
      <c r="C233">
        <v>20.5</v>
      </c>
      <c r="D233" t="s">
        <v>229</v>
      </c>
      <c r="E233">
        <v>40.5</v>
      </c>
    </row>
    <row r="234" spans="1:5">
      <c r="A234" t="s">
        <v>306</v>
      </c>
      <c r="B234" t="s">
        <v>147</v>
      </c>
      <c r="C234">
        <v>20.5</v>
      </c>
      <c r="D234" t="s">
        <v>225</v>
      </c>
      <c r="E234">
        <v>39.25</v>
      </c>
    </row>
    <row r="235" spans="1:5">
      <c r="A235" t="s">
        <v>307</v>
      </c>
      <c r="B235" t="s">
        <v>147</v>
      </c>
      <c r="C235">
        <v>20.5</v>
      </c>
      <c r="D235" t="s">
        <v>225</v>
      </c>
      <c r="E235">
        <v>39.25</v>
      </c>
    </row>
    <row r="236" spans="1:5">
      <c r="A236" t="s">
        <v>308</v>
      </c>
      <c r="B236" t="s">
        <v>147</v>
      </c>
      <c r="C236">
        <v>20.5</v>
      </c>
      <c r="D236" t="s">
        <v>225</v>
      </c>
      <c r="E236">
        <v>39.25</v>
      </c>
    </row>
    <row r="237" spans="1:5">
      <c r="A237" t="s">
        <v>309</v>
      </c>
      <c r="B237" t="s">
        <v>147</v>
      </c>
      <c r="C237">
        <v>20.5</v>
      </c>
      <c r="D237" t="s">
        <v>225</v>
      </c>
      <c r="E237">
        <v>39.25</v>
      </c>
    </row>
    <row r="238" spans="1:5">
      <c r="A238" t="s">
        <v>310</v>
      </c>
      <c r="B238" t="s">
        <v>147</v>
      </c>
      <c r="C238">
        <v>20.5</v>
      </c>
      <c r="D238" t="s">
        <v>1310</v>
      </c>
      <c r="E238">
        <v>39.25</v>
      </c>
    </row>
    <row r="239" spans="1:5">
      <c r="A239" t="s">
        <v>311</v>
      </c>
      <c r="B239" t="s">
        <v>147</v>
      </c>
      <c r="C239">
        <v>20.5</v>
      </c>
      <c r="D239" t="s">
        <v>1310</v>
      </c>
      <c r="E239">
        <v>39.25</v>
      </c>
    </row>
    <row r="240" spans="1:5">
      <c r="A240" t="s">
        <v>312</v>
      </c>
      <c r="B240" t="s">
        <v>147</v>
      </c>
      <c r="C240">
        <v>20.5</v>
      </c>
      <c r="D240" t="s">
        <v>1378</v>
      </c>
      <c r="E240">
        <v>39.25</v>
      </c>
    </row>
    <row r="241" spans="1:5">
      <c r="A241" t="s">
        <v>313</v>
      </c>
      <c r="B241" t="s">
        <v>147</v>
      </c>
      <c r="C241">
        <v>20.5</v>
      </c>
      <c r="D241" t="s">
        <v>1378</v>
      </c>
      <c r="E241">
        <v>39.25</v>
      </c>
    </row>
    <row r="242" spans="1:5">
      <c r="A242" t="s">
        <v>1105</v>
      </c>
      <c r="B242" t="s">
        <v>147</v>
      </c>
      <c r="C242">
        <v>20.5</v>
      </c>
      <c r="D242" t="s">
        <v>163</v>
      </c>
      <c r="E242">
        <v>40.5</v>
      </c>
    </row>
    <row r="243" spans="1:5">
      <c r="A243" t="s">
        <v>1104</v>
      </c>
      <c r="B243" t="s">
        <v>147</v>
      </c>
      <c r="C243">
        <v>20.5</v>
      </c>
      <c r="D243" t="s">
        <v>163</v>
      </c>
      <c r="E243">
        <v>40.5</v>
      </c>
    </row>
    <row r="244" spans="1:5">
      <c r="A244" t="s">
        <v>1103</v>
      </c>
      <c r="B244" t="s">
        <v>147</v>
      </c>
      <c r="C244">
        <v>20.5</v>
      </c>
      <c r="D244" t="s">
        <v>1377</v>
      </c>
      <c r="E244">
        <v>39.25</v>
      </c>
    </row>
    <row r="245" spans="1:5">
      <c r="A245" t="s">
        <v>1102</v>
      </c>
      <c r="B245" t="s">
        <v>147</v>
      </c>
      <c r="C245">
        <v>20.5</v>
      </c>
      <c r="D245" t="s">
        <v>1377</v>
      </c>
      <c r="E245">
        <v>39.25</v>
      </c>
    </row>
    <row r="246" spans="1:5">
      <c r="A246" t="s">
        <v>1101</v>
      </c>
      <c r="B246" t="s">
        <v>147</v>
      </c>
      <c r="C246">
        <v>8</v>
      </c>
      <c r="D246" t="s">
        <v>1376</v>
      </c>
      <c r="E246">
        <v>21.5</v>
      </c>
    </row>
    <row r="247" spans="1:5">
      <c r="A247" t="s">
        <v>1100</v>
      </c>
      <c r="B247" t="s">
        <v>147</v>
      </c>
      <c r="C247">
        <v>8</v>
      </c>
      <c r="D247" t="s">
        <v>1376</v>
      </c>
      <c r="E247">
        <v>21.5</v>
      </c>
    </row>
    <row r="248" spans="1:5">
      <c r="A248" t="s">
        <v>1099</v>
      </c>
      <c r="B248" t="s">
        <v>147</v>
      </c>
      <c r="C248">
        <v>8</v>
      </c>
      <c r="D248" t="s">
        <v>1375</v>
      </c>
      <c r="E248">
        <v>20.25</v>
      </c>
    </row>
    <row r="249" spans="1:5">
      <c r="A249" t="s">
        <v>1098</v>
      </c>
      <c r="B249" t="s">
        <v>147</v>
      </c>
      <c r="C249">
        <v>8</v>
      </c>
      <c r="D249" t="s">
        <v>1375</v>
      </c>
      <c r="E249">
        <v>20.25</v>
      </c>
    </row>
    <row r="250" spans="1:5">
      <c r="A250" t="s">
        <v>1097</v>
      </c>
      <c r="B250" t="s">
        <v>147</v>
      </c>
      <c r="C250">
        <v>8</v>
      </c>
      <c r="D250" t="s">
        <v>228</v>
      </c>
      <c r="E250">
        <v>17.75</v>
      </c>
    </row>
    <row r="251" spans="1:5">
      <c r="A251" t="s">
        <v>1096</v>
      </c>
      <c r="B251" t="s">
        <v>147</v>
      </c>
      <c r="C251">
        <v>8</v>
      </c>
      <c r="D251" t="s">
        <v>228</v>
      </c>
      <c r="E251">
        <v>17.75</v>
      </c>
    </row>
    <row r="252" spans="1:5">
      <c r="A252" t="s">
        <v>1095</v>
      </c>
      <c r="B252" t="s">
        <v>147</v>
      </c>
      <c r="C252">
        <v>20.5</v>
      </c>
      <c r="D252" t="s">
        <v>207</v>
      </c>
      <c r="E252">
        <v>59.5</v>
      </c>
    </row>
    <row r="253" spans="1:5">
      <c r="A253" t="s">
        <v>1094</v>
      </c>
      <c r="B253" t="s">
        <v>147</v>
      </c>
      <c r="C253">
        <v>20.5</v>
      </c>
      <c r="D253" t="s">
        <v>207</v>
      </c>
      <c r="E253">
        <v>59.5</v>
      </c>
    </row>
    <row r="254" spans="1:5">
      <c r="A254" t="s">
        <v>1093</v>
      </c>
      <c r="B254" t="s">
        <v>147</v>
      </c>
      <c r="C254">
        <v>20.5</v>
      </c>
      <c r="D254" t="s">
        <v>181</v>
      </c>
      <c r="E254">
        <v>58</v>
      </c>
    </row>
    <row r="255" spans="1:5">
      <c r="A255" t="s">
        <v>1092</v>
      </c>
      <c r="B255" t="s">
        <v>147</v>
      </c>
      <c r="C255">
        <v>20.5</v>
      </c>
      <c r="D255" t="s">
        <v>181</v>
      </c>
      <c r="E255">
        <v>58</v>
      </c>
    </row>
    <row r="256" spans="1:5">
      <c r="A256" t="s">
        <v>1091</v>
      </c>
      <c r="B256" t="s">
        <v>147</v>
      </c>
      <c r="C256">
        <v>20.5</v>
      </c>
      <c r="D256" t="s">
        <v>206</v>
      </c>
      <c r="E256">
        <v>59.5</v>
      </c>
    </row>
    <row r="257" spans="1:5">
      <c r="A257" t="s">
        <v>1090</v>
      </c>
      <c r="B257" t="s">
        <v>147</v>
      </c>
      <c r="C257">
        <v>20.5</v>
      </c>
      <c r="D257" t="s">
        <v>206</v>
      </c>
      <c r="E257">
        <v>59.5</v>
      </c>
    </row>
    <row r="258" spans="1:5">
      <c r="A258" t="s">
        <v>1089</v>
      </c>
      <c r="B258" t="s">
        <v>147</v>
      </c>
      <c r="C258">
        <v>20.5</v>
      </c>
      <c r="D258" t="s">
        <v>206</v>
      </c>
      <c r="E258">
        <v>59.5</v>
      </c>
    </row>
    <row r="259" spans="1:5">
      <c r="A259" t="s">
        <v>1088</v>
      </c>
      <c r="B259" t="s">
        <v>147</v>
      </c>
      <c r="C259">
        <v>20.5</v>
      </c>
      <c r="D259" t="s">
        <v>206</v>
      </c>
      <c r="E259">
        <v>59.5</v>
      </c>
    </row>
    <row r="260" spans="1:5">
      <c r="A260" t="s">
        <v>1087</v>
      </c>
      <c r="B260" t="s">
        <v>147</v>
      </c>
      <c r="C260">
        <v>20.5</v>
      </c>
      <c r="D260" t="s">
        <v>179</v>
      </c>
      <c r="E260">
        <v>58</v>
      </c>
    </row>
    <row r="261" spans="1:5">
      <c r="A261" t="s">
        <v>1086</v>
      </c>
      <c r="B261" t="s">
        <v>147</v>
      </c>
      <c r="C261">
        <v>20.5</v>
      </c>
      <c r="D261" t="s">
        <v>179</v>
      </c>
      <c r="E261">
        <v>58</v>
      </c>
    </row>
    <row r="262" spans="1:5">
      <c r="A262" t="s">
        <v>1085</v>
      </c>
      <c r="B262" t="s">
        <v>147</v>
      </c>
      <c r="C262">
        <v>20.5</v>
      </c>
      <c r="D262" t="s">
        <v>213</v>
      </c>
      <c r="E262">
        <v>59.5</v>
      </c>
    </row>
    <row r="263" spans="1:5">
      <c r="A263" t="s">
        <v>1084</v>
      </c>
      <c r="B263" t="s">
        <v>147</v>
      </c>
      <c r="C263">
        <v>20.5</v>
      </c>
      <c r="D263" t="s">
        <v>213</v>
      </c>
      <c r="E263">
        <v>59.5</v>
      </c>
    </row>
    <row r="264" spans="1:5">
      <c r="A264" t="s">
        <v>1083</v>
      </c>
      <c r="B264" t="s">
        <v>147</v>
      </c>
      <c r="C264">
        <v>20.5</v>
      </c>
      <c r="D264" t="s">
        <v>177</v>
      </c>
      <c r="E264">
        <v>58</v>
      </c>
    </row>
    <row r="265" spans="1:5">
      <c r="A265" t="s">
        <v>1082</v>
      </c>
      <c r="B265" t="s">
        <v>147</v>
      </c>
      <c r="C265">
        <v>20.5</v>
      </c>
      <c r="D265" t="s">
        <v>177</v>
      </c>
      <c r="E265">
        <v>58</v>
      </c>
    </row>
    <row r="266" spans="1:5">
      <c r="A266" t="s">
        <v>1081</v>
      </c>
      <c r="B266" t="s">
        <v>147</v>
      </c>
      <c r="C266">
        <v>20.5</v>
      </c>
      <c r="D266" t="s">
        <v>212</v>
      </c>
      <c r="E266">
        <v>59.5</v>
      </c>
    </row>
    <row r="267" spans="1:5">
      <c r="A267" t="s">
        <v>1080</v>
      </c>
      <c r="B267" t="s">
        <v>147</v>
      </c>
      <c r="C267">
        <v>20.5</v>
      </c>
      <c r="D267" t="s">
        <v>212</v>
      </c>
      <c r="E267">
        <v>59.5</v>
      </c>
    </row>
    <row r="268" spans="1:5">
      <c r="A268" t="s">
        <v>1079</v>
      </c>
      <c r="B268" t="s">
        <v>147</v>
      </c>
      <c r="C268">
        <v>20.5</v>
      </c>
      <c r="D268" t="s">
        <v>209</v>
      </c>
      <c r="E268">
        <v>58</v>
      </c>
    </row>
    <row r="269" spans="1:5">
      <c r="A269" t="s">
        <v>1078</v>
      </c>
      <c r="B269" t="s">
        <v>147</v>
      </c>
      <c r="C269">
        <v>20.5</v>
      </c>
      <c r="D269" t="s">
        <v>209</v>
      </c>
      <c r="E269">
        <v>58</v>
      </c>
    </row>
    <row r="270" spans="1:5">
      <c r="A270" t="s">
        <v>1077</v>
      </c>
      <c r="B270" t="s">
        <v>147</v>
      </c>
      <c r="C270">
        <v>20.5</v>
      </c>
      <c r="D270" t="s">
        <v>207</v>
      </c>
      <c r="E270">
        <v>59.5</v>
      </c>
    </row>
    <row r="271" spans="1:5">
      <c r="A271" t="s">
        <v>314</v>
      </c>
      <c r="B271" t="s">
        <v>147</v>
      </c>
      <c r="C271">
        <v>20.5</v>
      </c>
      <c r="D271" t="s">
        <v>207</v>
      </c>
      <c r="E271">
        <v>59.5</v>
      </c>
    </row>
    <row r="272" spans="1:5">
      <c r="A272" t="s">
        <v>1076</v>
      </c>
      <c r="B272" t="s">
        <v>147</v>
      </c>
      <c r="C272">
        <v>20.5</v>
      </c>
      <c r="D272" t="s">
        <v>207</v>
      </c>
      <c r="E272">
        <v>59.5</v>
      </c>
    </row>
    <row r="273" spans="1:5">
      <c r="A273" t="s">
        <v>1075</v>
      </c>
      <c r="B273" t="s">
        <v>147</v>
      </c>
      <c r="C273">
        <v>20.5</v>
      </c>
      <c r="D273" t="s">
        <v>207</v>
      </c>
      <c r="E273">
        <v>59.5</v>
      </c>
    </row>
    <row r="274" spans="1:5">
      <c r="A274" t="s">
        <v>1074</v>
      </c>
      <c r="B274" t="s">
        <v>147</v>
      </c>
      <c r="C274">
        <v>20.5</v>
      </c>
      <c r="D274" t="s">
        <v>211</v>
      </c>
      <c r="E274">
        <v>59.5</v>
      </c>
    </row>
    <row r="275" spans="1:5">
      <c r="A275" t="s">
        <v>1073</v>
      </c>
      <c r="B275" t="s">
        <v>147</v>
      </c>
      <c r="C275">
        <v>20.5</v>
      </c>
      <c r="D275" t="s">
        <v>211</v>
      </c>
      <c r="E275">
        <v>59.5</v>
      </c>
    </row>
    <row r="276" spans="1:5">
      <c r="A276" t="s">
        <v>1072</v>
      </c>
      <c r="B276" t="s">
        <v>147</v>
      </c>
      <c r="C276">
        <v>20.5</v>
      </c>
      <c r="D276" t="s">
        <v>211</v>
      </c>
      <c r="E276">
        <v>59.5</v>
      </c>
    </row>
    <row r="277" spans="1:5">
      <c r="A277" t="s">
        <v>1071</v>
      </c>
      <c r="B277" t="s">
        <v>147</v>
      </c>
      <c r="C277">
        <v>20.5</v>
      </c>
      <c r="D277" t="s">
        <v>211</v>
      </c>
      <c r="E277">
        <v>59.5</v>
      </c>
    </row>
    <row r="278" spans="1:5">
      <c r="A278" t="s">
        <v>1070</v>
      </c>
      <c r="B278" t="s">
        <v>147</v>
      </c>
      <c r="C278">
        <v>20.5</v>
      </c>
      <c r="D278" t="s">
        <v>177</v>
      </c>
      <c r="E278">
        <v>58</v>
      </c>
    </row>
    <row r="279" spans="1:5">
      <c r="A279" t="s">
        <v>1069</v>
      </c>
      <c r="B279" t="s">
        <v>147</v>
      </c>
      <c r="C279">
        <v>20.5</v>
      </c>
      <c r="D279" t="s">
        <v>177</v>
      </c>
      <c r="E279">
        <v>58</v>
      </c>
    </row>
    <row r="280" spans="1:5">
      <c r="A280" t="s">
        <v>1068</v>
      </c>
      <c r="B280" t="s">
        <v>147</v>
      </c>
      <c r="C280">
        <v>20.5</v>
      </c>
      <c r="D280" t="s">
        <v>182</v>
      </c>
      <c r="E280">
        <v>58</v>
      </c>
    </row>
    <row r="281" spans="1:5">
      <c r="A281" t="s">
        <v>1067</v>
      </c>
      <c r="B281" t="s">
        <v>147</v>
      </c>
      <c r="C281">
        <v>20.5</v>
      </c>
      <c r="D281" t="s">
        <v>182</v>
      </c>
      <c r="E281">
        <v>58</v>
      </c>
    </row>
    <row r="282" spans="1:5">
      <c r="A282" t="s">
        <v>1066</v>
      </c>
      <c r="B282" t="s">
        <v>147</v>
      </c>
      <c r="C282">
        <v>20.7</v>
      </c>
      <c r="D282" t="s">
        <v>1373</v>
      </c>
      <c r="E282">
        <v>59.5</v>
      </c>
    </row>
    <row r="283" spans="1:5">
      <c r="A283" t="s">
        <v>1065</v>
      </c>
      <c r="B283" t="s">
        <v>147</v>
      </c>
      <c r="C283">
        <v>20.7</v>
      </c>
      <c r="D283" t="s">
        <v>1373</v>
      </c>
      <c r="E283">
        <v>59.5</v>
      </c>
    </row>
    <row r="284" spans="1:5">
      <c r="A284" t="s">
        <v>1064</v>
      </c>
      <c r="B284" t="s">
        <v>147</v>
      </c>
      <c r="C284">
        <v>20.5</v>
      </c>
      <c r="D284" t="s">
        <v>182</v>
      </c>
      <c r="E284">
        <v>58</v>
      </c>
    </row>
    <row r="285" spans="1:5">
      <c r="A285" t="s">
        <v>1063</v>
      </c>
      <c r="B285" t="s">
        <v>147</v>
      </c>
      <c r="C285">
        <v>20.5</v>
      </c>
      <c r="D285" t="s">
        <v>182</v>
      </c>
      <c r="E285">
        <v>58</v>
      </c>
    </row>
    <row r="286" spans="1:5">
      <c r="A286" t="s">
        <v>1062</v>
      </c>
      <c r="B286" t="s">
        <v>147</v>
      </c>
      <c r="C286">
        <v>20.5</v>
      </c>
      <c r="D286" t="s">
        <v>211</v>
      </c>
      <c r="E286">
        <v>59.5</v>
      </c>
    </row>
    <row r="287" spans="1:5">
      <c r="A287" t="s">
        <v>1061</v>
      </c>
      <c r="B287" t="s">
        <v>147</v>
      </c>
      <c r="C287">
        <v>20.5</v>
      </c>
      <c r="D287" t="s">
        <v>211</v>
      </c>
      <c r="E287">
        <v>59.5</v>
      </c>
    </row>
    <row r="288" spans="1:5">
      <c r="A288" t="s">
        <v>1060</v>
      </c>
      <c r="B288" t="s">
        <v>147</v>
      </c>
      <c r="C288">
        <v>20.5</v>
      </c>
      <c r="D288" t="s">
        <v>179</v>
      </c>
      <c r="E288">
        <v>58</v>
      </c>
    </row>
    <row r="289" spans="1:5">
      <c r="A289" t="s">
        <v>1059</v>
      </c>
      <c r="B289" t="s">
        <v>147</v>
      </c>
      <c r="C289">
        <v>20.5</v>
      </c>
      <c r="D289" t="s">
        <v>179</v>
      </c>
      <c r="E289">
        <v>58</v>
      </c>
    </row>
    <row r="290" spans="1:5">
      <c r="A290" t="s">
        <v>1058</v>
      </c>
      <c r="B290" t="s">
        <v>147</v>
      </c>
      <c r="C290">
        <v>20.5</v>
      </c>
      <c r="D290" t="s">
        <v>206</v>
      </c>
      <c r="E290">
        <v>59.5</v>
      </c>
    </row>
    <row r="291" spans="1:5">
      <c r="A291" t="s">
        <v>1057</v>
      </c>
      <c r="B291" t="s">
        <v>147</v>
      </c>
      <c r="C291">
        <v>20.5</v>
      </c>
      <c r="D291" t="s">
        <v>206</v>
      </c>
      <c r="E291">
        <v>59.5</v>
      </c>
    </row>
    <row r="292" spans="1:5">
      <c r="A292" t="s">
        <v>1056</v>
      </c>
      <c r="B292" t="s">
        <v>147</v>
      </c>
      <c r="C292">
        <v>20.5</v>
      </c>
      <c r="D292" t="s">
        <v>206</v>
      </c>
      <c r="E292">
        <v>59.5</v>
      </c>
    </row>
    <row r="293" spans="1:5">
      <c r="A293" t="s">
        <v>1055</v>
      </c>
      <c r="B293" t="s">
        <v>147</v>
      </c>
      <c r="C293">
        <v>20.5</v>
      </c>
      <c r="D293" t="s">
        <v>206</v>
      </c>
      <c r="E293">
        <v>59.5</v>
      </c>
    </row>
    <row r="294" spans="1:5">
      <c r="A294" t="s">
        <v>1054</v>
      </c>
      <c r="B294" t="s">
        <v>147</v>
      </c>
      <c r="C294">
        <v>20.5</v>
      </c>
      <c r="D294" t="s">
        <v>181</v>
      </c>
      <c r="E294">
        <v>58</v>
      </c>
    </row>
    <row r="295" spans="1:5">
      <c r="A295" t="s">
        <v>1053</v>
      </c>
      <c r="B295" t="s">
        <v>147</v>
      </c>
      <c r="C295">
        <v>20.5</v>
      </c>
      <c r="D295" t="s">
        <v>181</v>
      </c>
      <c r="E295">
        <v>58</v>
      </c>
    </row>
    <row r="296" spans="1:5">
      <c r="A296" t="s">
        <v>1052</v>
      </c>
      <c r="B296" t="s">
        <v>147</v>
      </c>
      <c r="C296">
        <v>20.5</v>
      </c>
      <c r="D296" t="s">
        <v>182</v>
      </c>
      <c r="E296">
        <v>58</v>
      </c>
    </row>
    <row r="297" spans="1:5">
      <c r="A297" t="s">
        <v>1051</v>
      </c>
      <c r="B297" t="s">
        <v>147</v>
      </c>
      <c r="C297">
        <v>20.5</v>
      </c>
      <c r="D297" t="s">
        <v>182</v>
      </c>
      <c r="E297">
        <v>58</v>
      </c>
    </row>
    <row r="298" spans="1:5">
      <c r="A298" t="s">
        <v>1050</v>
      </c>
      <c r="B298" t="s">
        <v>147</v>
      </c>
      <c r="C298">
        <v>20.5</v>
      </c>
      <c r="D298" t="s">
        <v>182</v>
      </c>
      <c r="E298">
        <v>58</v>
      </c>
    </row>
    <row r="299" spans="1:5">
      <c r="A299" t="s">
        <v>315</v>
      </c>
      <c r="B299" t="s">
        <v>147</v>
      </c>
      <c r="C299">
        <v>20.5</v>
      </c>
      <c r="D299" t="s">
        <v>182</v>
      </c>
      <c r="E299">
        <v>58</v>
      </c>
    </row>
    <row r="300" spans="1:5">
      <c r="A300" t="s">
        <v>1049</v>
      </c>
      <c r="B300" t="s">
        <v>147</v>
      </c>
      <c r="C300">
        <v>20.5</v>
      </c>
      <c r="D300" t="s">
        <v>179</v>
      </c>
      <c r="E300">
        <v>58</v>
      </c>
    </row>
    <row r="301" spans="1:5">
      <c r="A301" t="s">
        <v>1048</v>
      </c>
      <c r="B301" t="s">
        <v>147</v>
      </c>
      <c r="C301">
        <v>20.5</v>
      </c>
      <c r="D301" t="s">
        <v>179</v>
      </c>
      <c r="E301">
        <v>58</v>
      </c>
    </row>
    <row r="302" spans="1:5">
      <c r="A302" t="s">
        <v>1047</v>
      </c>
      <c r="B302" t="s">
        <v>147</v>
      </c>
      <c r="C302">
        <v>20.5</v>
      </c>
      <c r="D302" t="s">
        <v>177</v>
      </c>
      <c r="E302">
        <v>58</v>
      </c>
    </row>
    <row r="303" spans="1:5">
      <c r="A303" t="s">
        <v>316</v>
      </c>
      <c r="B303" t="s">
        <v>147</v>
      </c>
      <c r="C303">
        <v>20.5</v>
      </c>
      <c r="D303" t="s">
        <v>177</v>
      </c>
      <c r="E303">
        <v>58</v>
      </c>
    </row>
    <row r="304" spans="1:5">
      <c r="A304" t="s">
        <v>1046</v>
      </c>
      <c r="B304" t="s">
        <v>147</v>
      </c>
      <c r="C304">
        <v>20.5</v>
      </c>
      <c r="D304" t="s">
        <v>182</v>
      </c>
      <c r="E304">
        <v>58</v>
      </c>
    </row>
    <row r="305" spans="1:5">
      <c r="A305" t="s">
        <v>1045</v>
      </c>
      <c r="B305" t="s">
        <v>147</v>
      </c>
      <c r="C305">
        <v>20.5</v>
      </c>
      <c r="D305" t="s">
        <v>182</v>
      </c>
      <c r="E305">
        <v>58</v>
      </c>
    </row>
    <row r="306" spans="1:5">
      <c r="A306" t="s">
        <v>1044</v>
      </c>
      <c r="B306" t="s">
        <v>147</v>
      </c>
      <c r="C306">
        <v>20.5</v>
      </c>
      <c r="D306" t="s">
        <v>176</v>
      </c>
      <c r="E306">
        <v>58</v>
      </c>
    </row>
    <row r="307" spans="1:5">
      <c r="A307" t="s">
        <v>1043</v>
      </c>
      <c r="B307" t="s">
        <v>147</v>
      </c>
      <c r="C307">
        <v>20.5</v>
      </c>
      <c r="D307" t="s">
        <v>176</v>
      </c>
      <c r="E307">
        <v>58</v>
      </c>
    </row>
    <row r="308" spans="1:5">
      <c r="A308" t="s">
        <v>1042</v>
      </c>
      <c r="B308" t="s">
        <v>147</v>
      </c>
      <c r="C308">
        <v>20.9</v>
      </c>
      <c r="D308" t="s">
        <v>1374</v>
      </c>
      <c r="E308">
        <v>59.5</v>
      </c>
    </row>
    <row r="309" spans="1:5">
      <c r="A309" t="s">
        <v>1041</v>
      </c>
      <c r="B309" t="s">
        <v>147</v>
      </c>
      <c r="C309">
        <v>20.9</v>
      </c>
      <c r="D309" t="s">
        <v>1374</v>
      </c>
      <c r="E309">
        <v>59.5</v>
      </c>
    </row>
    <row r="310" spans="1:5">
      <c r="A310" t="s">
        <v>1040</v>
      </c>
      <c r="B310" t="s">
        <v>147</v>
      </c>
      <c r="C310">
        <v>20.5</v>
      </c>
      <c r="D310" t="s">
        <v>182</v>
      </c>
      <c r="E310">
        <v>58</v>
      </c>
    </row>
    <row r="311" spans="1:5">
      <c r="A311" t="s">
        <v>1039</v>
      </c>
      <c r="B311" t="s">
        <v>147</v>
      </c>
      <c r="C311">
        <v>20.5</v>
      </c>
      <c r="D311" t="s">
        <v>182</v>
      </c>
      <c r="E311">
        <v>58</v>
      </c>
    </row>
    <row r="312" spans="1:5">
      <c r="A312" t="s">
        <v>1038</v>
      </c>
      <c r="B312" t="s">
        <v>147</v>
      </c>
      <c r="C312">
        <v>20.5</v>
      </c>
      <c r="D312" t="s">
        <v>174</v>
      </c>
      <c r="E312">
        <v>59.5</v>
      </c>
    </row>
    <row r="313" spans="1:5">
      <c r="A313" t="s">
        <v>1037</v>
      </c>
      <c r="B313" t="s">
        <v>147</v>
      </c>
      <c r="C313">
        <v>20.5</v>
      </c>
      <c r="D313" t="s">
        <v>174</v>
      </c>
      <c r="E313">
        <v>59.5</v>
      </c>
    </row>
    <row r="314" spans="1:5">
      <c r="A314" t="s">
        <v>1036</v>
      </c>
      <c r="B314" t="s">
        <v>147</v>
      </c>
      <c r="C314">
        <v>20.5</v>
      </c>
      <c r="D314" t="s">
        <v>206</v>
      </c>
      <c r="E314">
        <v>59.5</v>
      </c>
    </row>
    <row r="315" spans="1:5">
      <c r="A315" t="s">
        <v>1035</v>
      </c>
      <c r="B315" t="s">
        <v>147</v>
      </c>
      <c r="C315">
        <v>20.5</v>
      </c>
      <c r="D315" t="s">
        <v>206</v>
      </c>
      <c r="E315">
        <v>59.5</v>
      </c>
    </row>
    <row r="316" spans="1:5">
      <c r="A316" t="s">
        <v>1034</v>
      </c>
      <c r="B316" t="s">
        <v>147</v>
      </c>
      <c r="C316">
        <v>20.5</v>
      </c>
      <c r="D316" t="s">
        <v>176</v>
      </c>
      <c r="E316">
        <v>58</v>
      </c>
    </row>
    <row r="317" spans="1:5">
      <c r="A317" t="s">
        <v>1033</v>
      </c>
      <c r="B317" t="s">
        <v>147</v>
      </c>
      <c r="C317">
        <v>20.5</v>
      </c>
      <c r="D317" t="s">
        <v>176</v>
      </c>
      <c r="E317">
        <v>58</v>
      </c>
    </row>
    <row r="318" spans="1:5">
      <c r="A318" t="s">
        <v>1032</v>
      </c>
      <c r="B318" t="s">
        <v>147</v>
      </c>
      <c r="C318">
        <v>20.5</v>
      </c>
      <c r="D318" t="s">
        <v>209</v>
      </c>
      <c r="E318">
        <v>58</v>
      </c>
    </row>
    <row r="319" spans="1:5">
      <c r="A319" t="s">
        <v>1031</v>
      </c>
      <c r="B319" t="s">
        <v>147</v>
      </c>
      <c r="C319">
        <v>20.5</v>
      </c>
      <c r="D319" t="s">
        <v>209</v>
      </c>
      <c r="E319">
        <v>58</v>
      </c>
    </row>
    <row r="320" spans="1:5">
      <c r="A320" t="s">
        <v>1030</v>
      </c>
      <c r="B320" t="s">
        <v>147</v>
      </c>
      <c r="C320">
        <v>20.5</v>
      </c>
      <c r="D320" t="s">
        <v>176</v>
      </c>
      <c r="E320">
        <v>58</v>
      </c>
    </row>
    <row r="321" spans="1:5">
      <c r="A321" t="s">
        <v>1029</v>
      </c>
      <c r="B321" t="s">
        <v>147</v>
      </c>
      <c r="C321">
        <v>20.5</v>
      </c>
      <c r="D321" t="s">
        <v>176</v>
      </c>
      <c r="E321">
        <v>58</v>
      </c>
    </row>
    <row r="322" spans="1:5">
      <c r="A322" t="s">
        <v>1028</v>
      </c>
      <c r="B322" t="s">
        <v>147</v>
      </c>
      <c r="C322">
        <v>20.5</v>
      </c>
      <c r="D322" t="s">
        <v>182</v>
      </c>
      <c r="E322">
        <v>58</v>
      </c>
    </row>
    <row r="323" spans="1:5">
      <c r="A323" t="s">
        <v>1027</v>
      </c>
      <c r="B323" t="s">
        <v>147</v>
      </c>
      <c r="C323">
        <v>20.5</v>
      </c>
      <c r="D323" t="s">
        <v>182</v>
      </c>
      <c r="E323">
        <v>58</v>
      </c>
    </row>
    <row r="324" spans="1:5">
      <c r="A324" t="s">
        <v>1026</v>
      </c>
      <c r="B324" t="s">
        <v>147</v>
      </c>
      <c r="C324">
        <v>20.5</v>
      </c>
      <c r="D324" t="s">
        <v>182</v>
      </c>
      <c r="E324">
        <v>58</v>
      </c>
    </row>
    <row r="325" spans="1:5">
      <c r="A325" t="s">
        <v>1025</v>
      </c>
      <c r="B325" t="s">
        <v>147</v>
      </c>
      <c r="C325">
        <v>20.5</v>
      </c>
      <c r="D325" t="s">
        <v>182</v>
      </c>
      <c r="E325">
        <v>58</v>
      </c>
    </row>
    <row r="326" spans="1:5">
      <c r="A326" t="s">
        <v>1024</v>
      </c>
      <c r="B326" t="s">
        <v>147</v>
      </c>
      <c r="C326">
        <v>20.5</v>
      </c>
      <c r="D326" t="s">
        <v>181</v>
      </c>
      <c r="E326">
        <v>58</v>
      </c>
    </row>
    <row r="327" spans="1:5">
      <c r="A327" t="s">
        <v>1023</v>
      </c>
      <c r="B327" t="s">
        <v>147</v>
      </c>
      <c r="C327">
        <v>20.5</v>
      </c>
      <c r="D327" t="s">
        <v>181</v>
      </c>
      <c r="E327">
        <v>58</v>
      </c>
    </row>
    <row r="328" spans="1:5">
      <c r="A328" t="s">
        <v>1022</v>
      </c>
      <c r="B328" t="s">
        <v>147</v>
      </c>
      <c r="C328">
        <v>20.5</v>
      </c>
      <c r="D328" t="s">
        <v>211</v>
      </c>
      <c r="E328">
        <v>59.5</v>
      </c>
    </row>
    <row r="329" spans="1:5">
      <c r="A329" t="s">
        <v>1021</v>
      </c>
      <c r="B329" t="s">
        <v>147</v>
      </c>
      <c r="C329">
        <v>20.5</v>
      </c>
      <c r="D329" t="s">
        <v>211</v>
      </c>
      <c r="E329">
        <v>59.5</v>
      </c>
    </row>
    <row r="330" spans="1:5">
      <c r="A330" t="s">
        <v>1020</v>
      </c>
      <c r="B330" t="s">
        <v>147</v>
      </c>
      <c r="C330">
        <v>20.5</v>
      </c>
      <c r="D330" t="s">
        <v>210</v>
      </c>
      <c r="E330">
        <v>58</v>
      </c>
    </row>
    <row r="331" spans="1:5">
      <c r="A331" t="s">
        <v>1019</v>
      </c>
      <c r="B331" t="s">
        <v>147</v>
      </c>
      <c r="C331">
        <v>20.5</v>
      </c>
      <c r="D331" t="s">
        <v>210</v>
      </c>
      <c r="E331">
        <v>58</v>
      </c>
    </row>
    <row r="332" spans="1:5">
      <c r="A332" t="s">
        <v>1018</v>
      </c>
      <c r="B332" t="s">
        <v>147</v>
      </c>
      <c r="C332">
        <v>20.5</v>
      </c>
      <c r="D332" t="s">
        <v>180</v>
      </c>
      <c r="E332">
        <v>58</v>
      </c>
    </row>
    <row r="333" spans="1:5">
      <c r="A333" t="s">
        <v>1017</v>
      </c>
      <c r="B333" t="s">
        <v>147</v>
      </c>
      <c r="C333">
        <v>20.5</v>
      </c>
      <c r="D333" t="s">
        <v>180</v>
      </c>
      <c r="E333">
        <v>58</v>
      </c>
    </row>
    <row r="334" spans="1:5">
      <c r="A334" t="s">
        <v>1016</v>
      </c>
      <c r="B334" t="s">
        <v>147</v>
      </c>
      <c r="C334">
        <v>20.5</v>
      </c>
      <c r="D334" t="s">
        <v>182</v>
      </c>
      <c r="E334">
        <v>58</v>
      </c>
    </row>
    <row r="335" spans="1:5">
      <c r="A335" t="s">
        <v>1015</v>
      </c>
      <c r="B335" t="s">
        <v>147</v>
      </c>
      <c r="C335">
        <v>20.5</v>
      </c>
      <c r="D335" t="s">
        <v>182</v>
      </c>
      <c r="E335">
        <v>58</v>
      </c>
    </row>
    <row r="336" spans="1:5">
      <c r="A336" t="s">
        <v>1014</v>
      </c>
      <c r="B336" t="s">
        <v>147</v>
      </c>
      <c r="C336">
        <v>20.5</v>
      </c>
      <c r="D336" t="s">
        <v>182</v>
      </c>
      <c r="E336">
        <v>58</v>
      </c>
    </row>
    <row r="337" spans="1:5">
      <c r="A337" t="s">
        <v>1013</v>
      </c>
      <c r="B337" t="s">
        <v>147</v>
      </c>
      <c r="C337">
        <v>20.5</v>
      </c>
      <c r="D337" t="s">
        <v>182</v>
      </c>
      <c r="E337">
        <v>58</v>
      </c>
    </row>
    <row r="338" spans="1:5">
      <c r="A338" t="s">
        <v>1012</v>
      </c>
      <c r="B338" t="s">
        <v>147</v>
      </c>
      <c r="C338">
        <v>20.5</v>
      </c>
      <c r="D338" t="s">
        <v>180</v>
      </c>
      <c r="E338">
        <v>58</v>
      </c>
    </row>
    <row r="339" spans="1:5">
      <c r="A339" t="s">
        <v>1011</v>
      </c>
      <c r="B339" t="s">
        <v>147</v>
      </c>
      <c r="C339">
        <v>20.5</v>
      </c>
      <c r="D339" t="s">
        <v>180</v>
      </c>
      <c r="E339">
        <v>58</v>
      </c>
    </row>
    <row r="340" spans="1:5">
      <c r="A340" t="s">
        <v>1010</v>
      </c>
      <c r="B340" t="s">
        <v>147</v>
      </c>
      <c r="C340">
        <v>20.5</v>
      </c>
      <c r="D340" t="s">
        <v>213</v>
      </c>
      <c r="E340">
        <v>59.5</v>
      </c>
    </row>
    <row r="341" spans="1:5">
      <c r="A341" t="s">
        <v>1009</v>
      </c>
      <c r="B341" t="s">
        <v>147</v>
      </c>
      <c r="C341">
        <v>20.5</v>
      </c>
      <c r="D341" t="s">
        <v>213</v>
      </c>
      <c r="E341">
        <v>59.5</v>
      </c>
    </row>
    <row r="342" spans="1:5">
      <c r="A342" t="s">
        <v>1008</v>
      </c>
      <c r="B342" t="s">
        <v>147</v>
      </c>
      <c r="C342">
        <v>20.5</v>
      </c>
      <c r="D342" t="s">
        <v>179</v>
      </c>
      <c r="E342">
        <v>58</v>
      </c>
    </row>
    <row r="343" spans="1:5">
      <c r="A343" t="s">
        <v>1007</v>
      </c>
      <c r="B343" t="s">
        <v>147</v>
      </c>
      <c r="C343">
        <v>20.5</v>
      </c>
      <c r="D343" t="s">
        <v>179</v>
      </c>
      <c r="E343">
        <v>58</v>
      </c>
    </row>
    <row r="344" spans="1:5">
      <c r="A344" t="s">
        <v>1006</v>
      </c>
      <c r="B344" t="s">
        <v>147</v>
      </c>
      <c r="C344">
        <v>20.5</v>
      </c>
      <c r="D344" t="s">
        <v>207</v>
      </c>
      <c r="E344">
        <v>59.5</v>
      </c>
    </row>
    <row r="345" spans="1:5">
      <c r="A345" t="s">
        <v>1005</v>
      </c>
      <c r="B345" t="s">
        <v>147</v>
      </c>
      <c r="C345">
        <v>20.5</v>
      </c>
      <c r="D345" t="s">
        <v>207</v>
      </c>
      <c r="E345">
        <v>59.5</v>
      </c>
    </row>
    <row r="346" spans="1:5">
      <c r="A346" t="s">
        <v>1004</v>
      </c>
      <c r="B346" t="s">
        <v>147</v>
      </c>
      <c r="C346">
        <v>20.5</v>
      </c>
      <c r="D346" t="s">
        <v>179</v>
      </c>
      <c r="E346">
        <v>58</v>
      </c>
    </row>
    <row r="347" spans="1:5">
      <c r="A347" t="s">
        <v>1003</v>
      </c>
      <c r="B347" t="s">
        <v>147</v>
      </c>
      <c r="C347">
        <v>20.5</v>
      </c>
      <c r="D347" t="s">
        <v>179</v>
      </c>
      <c r="E347">
        <v>58</v>
      </c>
    </row>
    <row r="348" spans="1:5">
      <c r="A348" t="s">
        <v>1002</v>
      </c>
      <c r="B348" t="s">
        <v>147</v>
      </c>
      <c r="C348">
        <v>20.5</v>
      </c>
      <c r="D348" t="s">
        <v>182</v>
      </c>
      <c r="E348">
        <v>58</v>
      </c>
    </row>
    <row r="349" spans="1:5">
      <c r="A349" t="s">
        <v>1001</v>
      </c>
      <c r="B349" t="s">
        <v>147</v>
      </c>
      <c r="C349">
        <v>20.5</v>
      </c>
      <c r="D349" t="s">
        <v>182</v>
      </c>
      <c r="E349">
        <v>58</v>
      </c>
    </row>
    <row r="350" spans="1:5">
      <c r="A350" t="s">
        <v>1000</v>
      </c>
      <c r="B350" t="s">
        <v>147</v>
      </c>
      <c r="C350">
        <v>20.5</v>
      </c>
      <c r="D350" t="s">
        <v>174</v>
      </c>
      <c r="E350">
        <v>59.5</v>
      </c>
    </row>
    <row r="351" spans="1:5">
      <c r="A351" t="s">
        <v>999</v>
      </c>
      <c r="B351" t="s">
        <v>147</v>
      </c>
      <c r="C351">
        <v>20.5</v>
      </c>
      <c r="D351" t="s">
        <v>174</v>
      </c>
      <c r="E351">
        <v>59.5</v>
      </c>
    </row>
    <row r="352" spans="1:5">
      <c r="A352" t="s">
        <v>998</v>
      </c>
      <c r="B352" t="s">
        <v>147</v>
      </c>
      <c r="C352">
        <v>20.5</v>
      </c>
      <c r="D352" t="s">
        <v>213</v>
      </c>
      <c r="E352">
        <v>59.5</v>
      </c>
    </row>
    <row r="353" spans="1:5">
      <c r="A353" t="s">
        <v>997</v>
      </c>
      <c r="B353" t="s">
        <v>147</v>
      </c>
      <c r="C353">
        <v>20.5</v>
      </c>
      <c r="D353" t="s">
        <v>213</v>
      </c>
      <c r="E353">
        <v>59.5</v>
      </c>
    </row>
    <row r="354" spans="1:5">
      <c r="A354" t="s">
        <v>996</v>
      </c>
      <c r="B354" t="s">
        <v>147</v>
      </c>
      <c r="C354">
        <v>20.5</v>
      </c>
      <c r="D354" t="s">
        <v>207</v>
      </c>
      <c r="E354">
        <v>59.5</v>
      </c>
    </row>
    <row r="355" spans="1:5">
      <c r="A355" t="s">
        <v>995</v>
      </c>
      <c r="B355" t="s">
        <v>147</v>
      </c>
      <c r="C355">
        <v>20.5</v>
      </c>
      <c r="D355" t="s">
        <v>207</v>
      </c>
      <c r="E355">
        <v>59.5</v>
      </c>
    </row>
    <row r="356" spans="1:5">
      <c r="A356" t="s">
        <v>994</v>
      </c>
      <c r="B356" t="s">
        <v>147</v>
      </c>
      <c r="C356">
        <v>20.5</v>
      </c>
      <c r="D356" t="s">
        <v>182</v>
      </c>
      <c r="E356">
        <v>58</v>
      </c>
    </row>
    <row r="357" spans="1:5">
      <c r="A357" t="s">
        <v>993</v>
      </c>
      <c r="B357" t="s">
        <v>147</v>
      </c>
      <c r="C357">
        <v>20.5</v>
      </c>
      <c r="D357" t="s">
        <v>182</v>
      </c>
      <c r="E357">
        <v>58</v>
      </c>
    </row>
    <row r="358" spans="1:5">
      <c r="A358" t="s">
        <v>992</v>
      </c>
      <c r="B358" t="s">
        <v>147</v>
      </c>
      <c r="C358">
        <v>20.5</v>
      </c>
      <c r="D358" t="s">
        <v>176</v>
      </c>
      <c r="E358">
        <v>58</v>
      </c>
    </row>
    <row r="359" spans="1:5">
      <c r="A359" t="s">
        <v>991</v>
      </c>
      <c r="B359" t="s">
        <v>147</v>
      </c>
      <c r="C359">
        <v>20.5</v>
      </c>
      <c r="D359" t="s">
        <v>176</v>
      </c>
      <c r="E359">
        <v>58</v>
      </c>
    </row>
    <row r="360" spans="1:5">
      <c r="A360" t="s">
        <v>990</v>
      </c>
      <c r="B360" t="s">
        <v>147</v>
      </c>
      <c r="C360">
        <v>20.5</v>
      </c>
      <c r="D360" t="s">
        <v>208</v>
      </c>
      <c r="E360">
        <v>56.5</v>
      </c>
    </row>
    <row r="361" spans="1:5">
      <c r="A361" t="s">
        <v>317</v>
      </c>
      <c r="B361" t="s">
        <v>147</v>
      </c>
      <c r="C361">
        <v>20.5</v>
      </c>
      <c r="D361" t="s">
        <v>208</v>
      </c>
      <c r="E361">
        <v>56.5</v>
      </c>
    </row>
    <row r="362" spans="1:5">
      <c r="A362" t="s">
        <v>989</v>
      </c>
      <c r="B362" t="s">
        <v>147</v>
      </c>
      <c r="C362">
        <v>20.5</v>
      </c>
      <c r="D362" t="s">
        <v>174</v>
      </c>
      <c r="E362">
        <v>59.5</v>
      </c>
    </row>
    <row r="363" spans="1:5">
      <c r="A363" t="s">
        <v>988</v>
      </c>
      <c r="B363" t="s">
        <v>147</v>
      </c>
      <c r="C363">
        <v>20.5</v>
      </c>
      <c r="D363" t="s">
        <v>174</v>
      </c>
      <c r="E363">
        <v>59.5</v>
      </c>
    </row>
    <row r="364" spans="1:5">
      <c r="A364" t="s">
        <v>987</v>
      </c>
      <c r="B364" t="s">
        <v>147</v>
      </c>
      <c r="C364">
        <v>20.5</v>
      </c>
      <c r="D364" t="s">
        <v>180</v>
      </c>
      <c r="E364">
        <v>58</v>
      </c>
    </row>
    <row r="365" spans="1:5">
      <c r="A365" t="s">
        <v>986</v>
      </c>
      <c r="B365" t="s">
        <v>147</v>
      </c>
      <c r="C365">
        <v>20.5</v>
      </c>
      <c r="D365" t="s">
        <v>180</v>
      </c>
      <c r="E365">
        <v>58</v>
      </c>
    </row>
    <row r="366" spans="1:5">
      <c r="A366" t="s">
        <v>985</v>
      </c>
      <c r="B366" t="s">
        <v>147</v>
      </c>
      <c r="C366">
        <v>20.5</v>
      </c>
      <c r="D366" t="s">
        <v>178</v>
      </c>
      <c r="E366">
        <v>58</v>
      </c>
    </row>
    <row r="367" spans="1:5">
      <c r="A367" t="s">
        <v>984</v>
      </c>
      <c r="B367" t="s">
        <v>147</v>
      </c>
      <c r="C367">
        <v>20.5</v>
      </c>
      <c r="D367" t="s">
        <v>178</v>
      </c>
      <c r="E367">
        <v>58</v>
      </c>
    </row>
    <row r="368" spans="1:5">
      <c r="A368" t="s">
        <v>983</v>
      </c>
      <c r="B368" t="s">
        <v>147</v>
      </c>
      <c r="C368">
        <v>20.5</v>
      </c>
      <c r="D368" t="s">
        <v>215</v>
      </c>
      <c r="E368">
        <v>56.5</v>
      </c>
    </row>
    <row r="369" spans="1:5">
      <c r="A369" t="s">
        <v>982</v>
      </c>
      <c r="B369" t="s">
        <v>147</v>
      </c>
      <c r="C369">
        <v>20.5</v>
      </c>
      <c r="D369" t="s">
        <v>215</v>
      </c>
      <c r="E369">
        <v>56.5</v>
      </c>
    </row>
    <row r="370" spans="1:5">
      <c r="A370" t="s">
        <v>981</v>
      </c>
      <c r="B370" t="s">
        <v>147</v>
      </c>
      <c r="C370">
        <v>20.5</v>
      </c>
      <c r="D370" t="s">
        <v>208</v>
      </c>
      <c r="E370">
        <v>56.5</v>
      </c>
    </row>
    <row r="371" spans="1:5">
      <c r="A371" t="s">
        <v>980</v>
      </c>
      <c r="B371" t="s">
        <v>147</v>
      </c>
      <c r="C371">
        <v>20.5</v>
      </c>
      <c r="D371" t="s">
        <v>208</v>
      </c>
      <c r="E371">
        <v>56.5</v>
      </c>
    </row>
    <row r="372" spans="1:5">
      <c r="A372" t="s">
        <v>979</v>
      </c>
      <c r="B372" t="s">
        <v>147</v>
      </c>
      <c r="C372">
        <v>20.5</v>
      </c>
      <c r="D372" t="s">
        <v>182</v>
      </c>
      <c r="E372">
        <v>58</v>
      </c>
    </row>
    <row r="373" spans="1:5">
      <c r="A373" t="s">
        <v>978</v>
      </c>
      <c r="B373" t="s">
        <v>147</v>
      </c>
      <c r="C373">
        <v>20.5</v>
      </c>
      <c r="D373" t="s">
        <v>182</v>
      </c>
      <c r="E373">
        <v>58</v>
      </c>
    </row>
    <row r="374" spans="1:5">
      <c r="A374" t="s">
        <v>977</v>
      </c>
      <c r="B374" t="s">
        <v>147</v>
      </c>
      <c r="C374">
        <v>20.5</v>
      </c>
      <c r="D374" t="s">
        <v>210</v>
      </c>
      <c r="E374">
        <v>58</v>
      </c>
    </row>
    <row r="375" spans="1:5">
      <c r="A375" t="s">
        <v>976</v>
      </c>
      <c r="B375" t="s">
        <v>147</v>
      </c>
      <c r="C375">
        <v>20.5</v>
      </c>
      <c r="D375" t="s">
        <v>210</v>
      </c>
      <c r="E375">
        <v>58</v>
      </c>
    </row>
    <row r="376" spans="1:5">
      <c r="A376" t="s">
        <v>975</v>
      </c>
      <c r="B376" t="s">
        <v>147</v>
      </c>
      <c r="C376">
        <v>20.5</v>
      </c>
      <c r="D376" t="s">
        <v>211</v>
      </c>
      <c r="E376">
        <v>59.5</v>
      </c>
    </row>
    <row r="377" spans="1:5">
      <c r="A377" t="s">
        <v>974</v>
      </c>
      <c r="B377" t="s">
        <v>147</v>
      </c>
      <c r="C377">
        <v>20.5</v>
      </c>
      <c r="D377" t="s">
        <v>211</v>
      </c>
      <c r="E377">
        <v>59.5</v>
      </c>
    </row>
    <row r="378" spans="1:5">
      <c r="A378" t="s">
        <v>973</v>
      </c>
      <c r="B378" t="s">
        <v>147</v>
      </c>
      <c r="C378">
        <v>20.5</v>
      </c>
      <c r="D378" t="s">
        <v>177</v>
      </c>
      <c r="E378">
        <v>58</v>
      </c>
    </row>
    <row r="379" spans="1:5">
      <c r="A379" t="s">
        <v>972</v>
      </c>
      <c r="B379" t="s">
        <v>147</v>
      </c>
      <c r="C379">
        <v>20.5</v>
      </c>
      <c r="D379" t="s">
        <v>177</v>
      </c>
      <c r="E379">
        <v>58</v>
      </c>
    </row>
    <row r="380" spans="1:5">
      <c r="A380" t="s">
        <v>971</v>
      </c>
      <c r="B380" t="s">
        <v>147</v>
      </c>
      <c r="C380">
        <v>20.5</v>
      </c>
      <c r="D380" t="s">
        <v>206</v>
      </c>
      <c r="E380">
        <v>59.5</v>
      </c>
    </row>
    <row r="381" spans="1:5">
      <c r="A381" t="s">
        <v>970</v>
      </c>
      <c r="B381" t="s">
        <v>147</v>
      </c>
      <c r="C381">
        <v>20.5</v>
      </c>
      <c r="D381" t="s">
        <v>206</v>
      </c>
      <c r="E381">
        <v>59.5</v>
      </c>
    </row>
    <row r="382" spans="1:5">
      <c r="A382" t="s">
        <v>969</v>
      </c>
      <c r="B382" t="s">
        <v>147</v>
      </c>
      <c r="C382">
        <v>20.5</v>
      </c>
      <c r="D382" t="s">
        <v>217</v>
      </c>
      <c r="E382">
        <v>58</v>
      </c>
    </row>
    <row r="383" spans="1:5">
      <c r="A383" t="s">
        <v>968</v>
      </c>
      <c r="B383" t="s">
        <v>147</v>
      </c>
      <c r="C383">
        <v>20.5</v>
      </c>
      <c r="D383" t="s">
        <v>217</v>
      </c>
      <c r="E383">
        <v>58</v>
      </c>
    </row>
    <row r="384" spans="1:5">
      <c r="A384" t="s">
        <v>967</v>
      </c>
      <c r="B384" t="s">
        <v>147</v>
      </c>
      <c r="C384">
        <v>20.5</v>
      </c>
      <c r="D384" t="s">
        <v>177</v>
      </c>
      <c r="E384">
        <v>58</v>
      </c>
    </row>
    <row r="385" spans="1:5">
      <c r="A385" t="s">
        <v>966</v>
      </c>
      <c r="B385" t="s">
        <v>147</v>
      </c>
      <c r="C385">
        <v>20.5</v>
      </c>
      <c r="D385" t="s">
        <v>177</v>
      </c>
      <c r="E385">
        <v>58</v>
      </c>
    </row>
    <row r="386" spans="1:5">
      <c r="A386" t="s">
        <v>965</v>
      </c>
      <c r="B386" t="s">
        <v>147</v>
      </c>
      <c r="C386">
        <v>20.5</v>
      </c>
      <c r="D386" t="s">
        <v>209</v>
      </c>
      <c r="E386">
        <v>58</v>
      </c>
    </row>
    <row r="387" spans="1:5">
      <c r="A387" t="s">
        <v>964</v>
      </c>
      <c r="B387" t="s">
        <v>147</v>
      </c>
      <c r="C387">
        <v>20.5</v>
      </c>
      <c r="D387" t="s">
        <v>209</v>
      </c>
      <c r="E387">
        <v>58</v>
      </c>
    </row>
    <row r="388" spans="1:5">
      <c r="A388" t="s">
        <v>963</v>
      </c>
      <c r="B388" t="s">
        <v>147</v>
      </c>
      <c r="C388">
        <v>20.5</v>
      </c>
      <c r="D388" t="s">
        <v>176</v>
      </c>
      <c r="E388">
        <v>58</v>
      </c>
    </row>
    <row r="389" spans="1:5">
      <c r="A389" t="s">
        <v>962</v>
      </c>
      <c r="B389" t="s">
        <v>147</v>
      </c>
      <c r="C389">
        <v>20.5</v>
      </c>
      <c r="D389" t="s">
        <v>176</v>
      </c>
      <c r="E389">
        <v>58</v>
      </c>
    </row>
    <row r="390" spans="1:5">
      <c r="A390" t="s">
        <v>961</v>
      </c>
      <c r="B390" t="s">
        <v>147</v>
      </c>
      <c r="C390">
        <v>20.5</v>
      </c>
      <c r="D390" t="s">
        <v>212</v>
      </c>
      <c r="E390">
        <v>59.5</v>
      </c>
    </row>
    <row r="391" spans="1:5">
      <c r="A391" t="s">
        <v>960</v>
      </c>
      <c r="B391" t="s">
        <v>147</v>
      </c>
      <c r="C391">
        <v>20.5</v>
      </c>
      <c r="D391" t="s">
        <v>212</v>
      </c>
      <c r="E391">
        <v>59.5</v>
      </c>
    </row>
    <row r="392" spans="1:5">
      <c r="A392" t="s">
        <v>959</v>
      </c>
      <c r="B392" t="s">
        <v>147</v>
      </c>
      <c r="C392">
        <v>20.5</v>
      </c>
      <c r="D392" t="s">
        <v>213</v>
      </c>
      <c r="E392">
        <v>59.5</v>
      </c>
    </row>
    <row r="393" spans="1:5">
      <c r="A393" t="s">
        <v>318</v>
      </c>
      <c r="B393" t="s">
        <v>147</v>
      </c>
      <c r="C393">
        <v>20.5</v>
      </c>
      <c r="D393" t="s">
        <v>213</v>
      </c>
      <c r="E393">
        <v>59.5</v>
      </c>
    </row>
    <row r="394" spans="1:5">
      <c r="A394" t="s">
        <v>958</v>
      </c>
      <c r="B394" t="s">
        <v>147</v>
      </c>
      <c r="C394">
        <v>20.5</v>
      </c>
      <c r="D394" t="s">
        <v>206</v>
      </c>
      <c r="E394">
        <v>59.5</v>
      </c>
    </row>
    <row r="395" spans="1:5">
      <c r="A395" t="s">
        <v>957</v>
      </c>
      <c r="B395" t="s">
        <v>147</v>
      </c>
      <c r="C395">
        <v>20.5</v>
      </c>
      <c r="D395" t="s">
        <v>206</v>
      </c>
      <c r="E395">
        <v>59.5</v>
      </c>
    </row>
    <row r="396" spans="1:5">
      <c r="A396" t="s">
        <v>956</v>
      </c>
      <c r="B396" t="s">
        <v>147</v>
      </c>
      <c r="C396">
        <v>21.1</v>
      </c>
      <c r="D396" t="s">
        <v>216</v>
      </c>
      <c r="E396">
        <v>61</v>
      </c>
    </row>
    <row r="397" spans="1:5">
      <c r="A397" t="s">
        <v>319</v>
      </c>
      <c r="B397" t="s">
        <v>147</v>
      </c>
      <c r="C397">
        <v>21.1</v>
      </c>
      <c r="D397" t="s">
        <v>216</v>
      </c>
      <c r="E397">
        <v>61</v>
      </c>
    </row>
    <row r="398" spans="1:5">
      <c r="A398" t="s">
        <v>955</v>
      </c>
      <c r="B398" t="s">
        <v>147</v>
      </c>
      <c r="C398">
        <v>20.5</v>
      </c>
      <c r="D398" t="s">
        <v>215</v>
      </c>
      <c r="E398">
        <v>56.5</v>
      </c>
    </row>
    <row r="399" spans="1:5">
      <c r="A399" t="s">
        <v>320</v>
      </c>
      <c r="B399" t="s">
        <v>147</v>
      </c>
      <c r="C399">
        <v>20.5</v>
      </c>
      <c r="D399" t="s">
        <v>215</v>
      </c>
      <c r="E399">
        <v>56.5</v>
      </c>
    </row>
    <row r="400" spans="1:5">
      <c r="A400" t="s">
        <v>954</v>
      </c>
      <c r="B400" t="s">
        <v>147</v>
      </c>
      <c r="C400">
        <v>20.5</v>
      </c>
      <c r="D400" t="s">
        <v>176</v>
      </c>
      <c r="E400">
        <v>58</v>
      </c>
    </row>
    <row r="401" spans="1:5">
      <c r="A401" t="s">
        <v>953</v>
      </c>
      <c r="B401" t="s">
        <v>147</v>
      </c>
      <c r="C401">
        <v>20.5</v>
      </c>
      <c r="D401" t="s">
        <v>176</v>
      </c>
      <c r="E401">
        <v>58</v>
      </c>
    </row>
    <row r="402" spans="1:5">
      <c r="A402" t="s">
        <v>952</v>
      </c>
      <c r="B402" t="s">
        <v>147</v>
      </c>
      <c r="C402">
        <v>20.5</v>
      </c>
      <c r="D402" t="s">
        <v>210</v>
      </c>
      <c r="E402">
        <v>58</v>
      </c>
    </row>
    <row r="403" spans="1:5">
      <c r="A403" t="s">
        <v>321</v>
      </c>
      <c r="B403" t="s">
        <v>147</v>
      </c>
      <c r="C403">
        <v>20.5</v>
      </c>
      <c r="D403" t="s">
        <v>210</v>
      </c>
      <c r="E403">
        <v>58</v>
      </c>
    </row>
    <row r="404" spans="1:5">
      <c r="A404" t="s">
        <v>951</v>
      </c>
      <c r="B404" t="s">
        <v>147</v>
      </c>
      <c r="C404">
        <v>20.5</v>
      </c>
      <c r="D404" t="s">
        <v>177</v>
      </c>
      <c r="E404">
        <v>58</v>
      </c>
    </row>
    <row r="405" spans="1:5">
      <c r="A405" t="s">
        <v>950</v>
      </c>
      <c r="B405" t="s">
        <v>147</v>
      </c>
      <c r="C405">
        <v>20.5</v>
      </c>
      <c r="D405" t="s">
        <v>177</v>
      </c>
      <c r="E405">
        <v>58</v>
      </c>
    </row>
    <row r="406" spans="1:5">
      <c r="A406" t="s">
        <v>949</v>
      </c>
      <c r="B406" t="s">
        <v>147</v>
      </c>
      <c r="C406">
        <v>20.5</v>
      </c>
      <c r="D406" t="s">
        <v>174</v>
      </c>
      <c r="E406">
        <v>58</v>
      </c>
    </row>
    <row r="407" spans="1:5">
      <c r="A407" t="s">
        <v>948</v>
      </c>
      <c r="B407" t="s">
        <v>147</v>
      </c>
      <c r="C407">
        <v>20.5</v>
      </c>
      <c r="D407" t="s">
        <v>174</v>
      </c>
      <c r="E407">
        <v>58</v>
      </c>
    </row>
    <row r="408" spans="1:5">
      <c r="A408" t="s">
        <v>947</v>
      </c>
      <c r="B408" t="s">
        <v>147</v>
      </c>
      <c r="C408">
        <v>20.5</v>
      </c>
      <c r="D408" t="s">
        <v>206</v>
      </c>
      <c r="E408">
        <v>59.5</v>
      </c>
    </row>
    <row r="409" spans="1:5">
      <c r="A409" t="s">
        <v>946</v>
      </c>
      <c r="B409" t="s">
        <v>147</v>
      </c>
      <c r="C409">
        <v>20.5</v>
      </c>
      <c r="D409" t="s">
        <v>206</v>
      </c>
      <c r="E409">
        <v>59.5</v>
      </c>
    </row>
    <row r="410" spans="1:5">
      <c r="A410" t="s">
        <v>945</v>
      </c>
      <c r="B410" t="s">
        <v>147</v>
      </c>
      <c r="C410">
        <v>20.5</v>
      </c>
      <c r="D410" t="s">
        <v>209</v>
      </c>
      <c r="E410">
        <v>58</v>
      </c>
    </row>
    <row r="411" spans="1:5">
      <c r="A411" t="s">
        <v>322</v>
      </c>
      <c r="B411" t="s">
        <v>147</v>
      </c>
      <c r="C411">
        <v>20.5</v>
      </c>
      <c r="D411" t="s">
        <v>209</v>
      </c>
      <c r="E411">
        <v>58</v>
      </c>
    </row>
    <row r="412" spans="1:5">
      <c r="A412" t="s">
        <v>944</v>
      </c>
      <c r="B412" t="s">
        <v>147</v>
      </c>
      <c r="C412">
        <v>20.5</v>
      </c>
      <c r="D412" t="s">
        <v>207</v>
      </c>
      <c r="E412">
        <v>59.5</v>
      </c>
    </row>
    <row r="413" spans="1:5">
      <c r="A413" t="s">
        <v>943</v>
      </c>
      <c r="B413" t="s">
        <v>147</v>
      </c>
      <c r="C413">
        <v>20.5</v>
      </c>
      <c r="D413" t="s">
        <v>207</v>
      </c>
      <c r="E413">
        <v>59.5</v>
      </c>
    </row>
    <row r="414" spans="1:5">
      <c r="A414" t="s">
        <v>942</v>
      </c>
      <c r="B414" t="s">
        <v>147</v>
      </c>
      <c r="C414">
        <v>20.5</v>
      </c>
      <c r="D414" t="s">
        <v>179</v>
      </c>
      <c r="E414">
        <v>58</v>
      </c>
    </row>
    <row r="415" spans="1:5">
      <c r="A415" t="s">
        <v>941</v>
      </c>
      <c r="B415" t="s">
        <v>147</v>
      </c>
      <c r="C415">
        <v>20.5</v>
      </c>
      <c r="D415" t="s">
        <v>179</v>
      </c>
      <c r="E415">
        <v>58</v>
      </c>
    </row>
    <row r="416" spans="1:5">
      <c r="A416" t="s">
        <v>940</v>
      </c>
      <c r="B416" t="s">
        <v>147</v>
      </c>
      <c r="C416">
        <v>20.5</v>
      </c>
      <c r="D416" t="s">
        <v>206</v>
      </c>
      <c r="E416">
        <v>59.5</v>
      </c>
    </row>
    <row r="417" spans="1:5">
      <c r="A417" t="s">
        <v>939</v>
      </c>
      <c r="B417" t="s">
        <v>147</v>
      </c>
      <c r="C417">
        <v>20.5</v>
      </c>
      <c r="D417" t="s">
        <v>206</v>
      </c>
      <c r="E417">
        <v>59.5</v>
      </c>
    </row>
    <row r="418" spans="1:5">
      <c r="A418" t="s">
        <v>938</v>
      </c>
      <c r="B418" t="s">
        <v>147</v>
      </c>
      <c r="C418">
        <v>20.5</v>
      </c>
      <c r="D418" t="s">
        <v>174</v>
      </c>
      <c r="E418">
        <v>59.5</v>
      </c>
    </row>
    <row r="419" spans="1:5">
      <c r="A419" t="s">
        <v>937</v>
      </c>
      <c r="B419" t="s">
        <v>147</v>
      </c>
      <c r="C419">
        <v>20.5</v>
      </c>
      <c r="D419" t="s">
        <v>174</v>
      </c>
      <c r="E419">
        <v>59.5</v>
      </c>
    </row>
    <row r="420" spans="1:5">
      <c r="A420" t="s">
        <v>936</v>
      </c>
      <c r="B420" t="s">
        <v>147</v>
      </c>
      <c r="C420">
        <v>20.5</v>
      </c>
      <c r="D420" t="s">
        <v>213</v>
      </c>
      <c r="E420">
        <v>59.5</v>
      </c>
    </row>
    <row r="421" spans="1:5">
      <c r="A421" t="s">
        <v>935</v>
      </c>
      <c r="B421" t="s">
        <v>147</v>
      </c>
      <c r="C421">
        <v>20.5</v>
      </c>
      <c r="D421" t="s">
        <v>213</v>
      </c>
      <c r="E421">
        <v>59.5</v>
      </c>
    </row>
    <row r="422" spans="1:5">
      <c r="A422" t="s">
        <v>934</v>
      </c>
      <c r="B422" t="s">
        <v>147</v>
      </c>
      <c r="C422">
        <v>20.5</v>
      </c>
      <c r="D422" t="s">
        <v>206</v>
      </c>
      <c r="E422">
        <v>59.5</v>
      </c>
    </row>
    <row r="423" spans="1:5">
      <c r="A423" t="s">
        <v>933</v>
      </c>
      <c r="B423" t="s">
        <v>147</v>
      </c>
      <c r="C423">
        <v>20.5</v>
      </c>
      <c r="D423" t="s">
        <v>206</v>
      </c>
      <c r="E423">
        <v>59.5</v>
      </c>
    </row>
    <row r="424" spans="1:5">
      <c r="A424" t="s">
        <v>932</v>
      </c>
      <c r="B424" t="s">
        <v>147</v>
      </c>
      <c r="C424">
        <v>20.5</v>
      </c>
      <c r="D424" t="s">
        <v>211</v>
      </c>
      <c r="E424">
        <v>59.5</v>
      </c>
    </row>
    <row r="425" spans="1:5">
      <c r="A425" t="s">
        <v>931</v>
      </c>
      <c r="B425" t="s">
        <v>147</v>
      </c>
      <c r="C425">
        <v>20.5</v>
      </c>
      <c r="D425" t="s">
        <v>211</v>
      </c>
      <c r="E425">
        <v>59.5</v>
      </c>
    </row>
    <row r="426" spans="1:5">
      <c r="A426" t="s">
        <v>930</v>
      </c>
      <c r="B426" t="s">
        <v>147</v>
      </c>
      <c r="C426">
        <v>20.5</v>
      </c>
      <c r="D426" t="s">
        <v>209</v>
      </c>
      <c r="E426">
        <v>58</v>
      </c>
    </row>
    <row r="427" spans="1:5">
      <c r="A427" t="s">
        <v>929</v>
      </c>
      <c r="B427" t="s">
        <v>147</v>
      </c>
      <c r="C427">
        <v>20.5</v>
      </c>
      <c r="D427" t="s">
        <v>209</v>
      </c>
      <c r="E427">
        <v>58</v>
      </c>
    </row>
    <row r="428" spans="1:5">
      <c r="A428" t="s">
        <v>928</v>
      </c>
      <c r="B428" t="s">
        <v>147</v>
      </c>
      <c r="C428">
        <v>20.5</v>
      </c>
      <c r="D428" t="s">
        <v>211</v>
      </c>
      <c r="E428">
        <v>59.5</v>
      </c>
    </row>
    <row r="429" spans="1:5">
      <c r="A429" t="s">
        <v>927</v>
      </c>
      <c r="B429" t="s">
        <v>147</v>
      </c>
      <c r="C429">
        <v>20.5</v>
      </c>
      <c r="D429" t="s">
        <v>211</v>
      </c>
      <c r="E429">
        <v>59.5</v>
      </c>
    </row>
    <row r="430" spans="1:5">
      <c r="A430" t="s">
        <v>926</v>
      </c>
      <c r="B430" t="s">
        <v>147</v>
      </c>
      <c r="C430">
        <v>20.7</v>
      </c>
      <c r="D430" t="s">
        <v>1373</v>
      </c>
      <c r="E430">
        <v>59.5</v>
      </c>
    </row>
    <row r="431" spans="1:5">
      <c r="A431" t="s">
        <v>925</v>
      </c>
      <c r="B431" t="s">
        <v>147</v>
      </c>
      <c r="C431">
        <v>20.7</v>
      </c>
      <c r="D431" t="s">
        <v>1373</v>
      </c>
      <c r="E431">
        <v>59.5</v>
      </c>
    </row>
    <row r="432" spans="1:5">
      <c r="A432" t="s">
        <v>924</v>
      </c>
      <c r="B432" t="s">
        <v>147</v>
      </c>
      <c r="C432">
        <v>20.5</v>
      </c>
      <c r="D432" t="s">
        <v>211</v>
      </c>
      <c r="E432">
        <v>59.5</v>
      </c>
    </row>
    <row r="433" spans="1:5">
      <c r="A433" t="s">
        <v>923</v>
      </c>
      <c r="B433" t="s">
        <v>147</v>
      </c>
      <c r="C433">
        <v>20.5</v>
      </c>
      <c r="D433" t="s">
        <v>211</v>
      </c>
      <c r="E433">
        <v>59.5</v>
      </c>
    </row>
    <row r="434" spans="1:5">
      <c r="A434" t="s">
        <v>922</v>
      </c>
      <c r="B434" t="s">
        <v>147</v>
      </c>
      <c r="C434">
        <v>20.5</v>
      </c>
      <c r="D434" t="s">
        <v>207</v>
      </c>
      <c r="E434">
        <v>59.5</v>
      </c>
    </row>
    <row r="435" spans="1:5">
      <c r="A435" t="s">
        <v>921</v>
      </c>
      <c r="B435" t="s">
        <v>147</v>
      </c>
      <c r="C435">
        <v>20.5</v>
      </c>
      <c r="D435" t="s">
        <v>207</v>
      </c>
      <c r="E435">
        <v>59.5</v>
      </c>
    </row>
    <row r="436" spans="1:5">
      <c r="A436" t="s">
        <v>920</v>
      </c>
      <c r="B436" t="s">
        <v>147</v>
      </c>
      <c r="C436">
        <v>20.5</v>
      </c>
      <c r="D436" t="s">
        <v>207</v>
      </c>
      <c r="E436">
        <v>59.5</v>
      </c>
    </row>
    <row r="437" spans="1:5">
      <c r="A437" t="s">
        <v>919</v>
      </c>
      <c r="B437" t="s">
        <v>147</v>
      </c>
      <c r="C437">
        <v>20.5</v>
      </c>
      <c r="D437" t="s">
        <v>207</v>
      </c>
      <c r="E437">
        <v>59.5</v>
      </c>
    </row>
    <row r="438" spans="1:5">
      <c r="A438" t="s">
        <v>918</v>
      </c>
      <c r="B438" t="s">
        <v>147</v>
      </c>
      <c r="C438">
        <v>20.5</v>
      </c>
      <c r="D438" t="s">
        <v>178</v>
      </c>
      <c r="E438">
        <v>58</v>
      </c>
    </row>
    <row r="439" spans="1:5">
      <c r="A439" t="s">
        <v>917</v>
      </c>
      <c r="B439" t="s">
        <v>147</v>
      </c>
      <c r="C439">
        <v>20.5</v>
      </c>
      <c r="D439" t="s">
        <v>178</v>
      </c>
      <c r="E439">
        <v>58</v>
      </c>
    </row>
    <row r="440" spans="1:5">
      <c r="A440" t="s">
        <v>916</v>
      </c>
      <c r="B440" t="s">
        <v>147</v>
      </c>
      <c r="C440">
        <v>20.8</v>
      </c>
      <c r="D440" t="s">
        <v>214</v>
      </c>
      <c r="E440">
        <v>59.5</v>
      </c>
    </row>
    <row r="441" spans="1:5">
      <c r="A441" t="s">
        <v>915</v>
      </c>
      <c r="B441" t="s">
        <v>147</v>
      </c>
      <c r="C441">
        <v>20.8</v>
      </c>
      <c r="D441" t="s">
        <v>214</v>
      </c>
      <c r="E441">
        <v>59.5</v>
      </c>
    </row>
    <row r="442" spans="1:5">
      <c r="A442" t="s">
        <v>914</v>
      </c>
      <c r="B442" t="s">
        <v>147</v>
      </c>
      <c r="C442">
        <v>20.5</v>
      </c>
      <c r="D442" t="s">
        <v>182</v>
      </c>
      <c r="E442">
        <v>58</v>
      </c>
    </row>
    <row r="443" spans="1:5">
      <c r="A443" t="s">
        <v>913</v>
      </c>
      <c r="B443" t="s">
        <v>147</v>
      </c>
      <c r="C443">
        <v>20.5</v>
      </c>
      <c r="D443" t="s">
        <v>182</v>
      </c>
      <c r="E443">
        <v>58</v>
      </c>
    </row>
    <row r="444" spans="1:5">
      <c r="A444" t="s">
        <v>912</v>
      </c>
      <c r="B444" t="s">
        <v>147</v>
      </c>
      <c r="C444">
        <v>20.5</v>
      </c>
      <c r="D444" t="s">
        <v>179</v>
      </c>
      <c r="E444">
        <v>58</v>
      </c>
    </row>
    <row r="445" spans="1:5">
      <c r="A445" t="s">
        <v>911</v>
      </c>
      <c r="B445" t="s">
        <v>147</v>
      </c>
      <c r="C445">
        <v>20.5</v>
      </c>
      <c r="D445" t="s">
        <v>179</v>
      </c>
      <c r="E445">
        <v>58</v>
      </c>
    </row>
    <row r="446" spans="1:5">
      <c r="A446" t="s">
        <v>910</v>
      </c>
      <c r="B446" t="s">
        <v>147</v>
      </c>
      <c r="C446">
        <v>20.5</v>
      </c>
      <c r="D446" t="s">
        <v>210</v>
      </c>
      <c r="E446">
        <v>58</v>
      </c>
    </row>
    <row r="447" spans="1:5">
      <c r="A447" t="s">
        <v>909</v>
      </c>
      <c r="B447" t="s">
        <v>147</v>
      </c>
      <c r="C447">
        <v>20.5</v>
      </c>
      <c r="D447" t="s">
        <v>210</v>
      </c>
      <c r="E447">
        <v>58</v>
      </c>
    </row>
    <row r="448" spans="1:5">
      <c r="A448" t="s">
        <v>908</v>
      </c>
      <c r="B448" t="s">
        <v>147</v>
      </c>
      <c r="C448">
        <v>20.5</v>
      </c>
      <c r="D448" t="s">
        <v>207</v>
      </c>
      <c r="E448">
        <v>59.5</v>
      </c>
    </row>
    <row r="449" spans="1:5">
      <c r="A449" t="s">
        <v>907</v>
      </c>
      <c r="B449" t="s">
        <v>147</v>
      </c>
      <c r="C449">
        <v>20.5</v>
      </c>
      <c r="D449" t="s">
        <v>207</v>
      </c>
      <c r="E449">
        <v>59.5</v>
      </c>
    </row>
    <row r="450" spans="1:5">
      <c r="A450" t="s">
        <v>906</v>
      </c>
      <c r="B450" t="s">
        <v>147</v>
      </c>
      <c r="C450">
        <v>20.5</v>
      </c>
      <c r="D450" t="s">
        <v>174</v>
      </c>
      <c r="E450">
        <v>59.5</v>
      </c>
    </row>
    <row r="451" spans="1:5">
      <c r="A451" t="s">
        <v>905</v>
      </c>
      <c r="B451" t="s">
        <v>147</v>
      </c>
      <c r="C451">
        <v>20.5</v>
      </c>
      <c r="D451" t="s">
        <v>174</v>
      </c>
      <c r="E451">
        <v>59.5</v>
      </c>
    </row>
    <row r="452" spans="1:5">
      <c r="A452" t="s">
        <v>904</v>
      </c>
      <c r="B452" t="s">
        <v>147</v>
      </c>
      <c r="C452">
        <v>20.5</v>
      </c>
      <c r="D452" t="s">
        <v>174</v>
      </c>
      <c r="E452">
        <v>58</v>
      </c>
    </row>
    <row r="453" spans="1:5">
      <c r="A453" t="s">
        <v>903</v>
      </c>
      <c r="B453" t="s">
        <v>147</v>
      </c>
      <c r="C453">
        <v>20.5</v>
      </c>
      <c r="D453" t="s">
        <v>174</v>
      </c>
      <c r="E453">
        <v>58</v>
      </c>
    </row>
    <row r="454" spans="1:5">
      <c r="A454" t="s">
        <v>902</v>
      </c>
      <c r="B454" t="s">
        <v>147</v>
      </c>
      <c r="C454">
        <v>20.5</v>
      </c>
      <c r="D454" t="s">
        <v>178</v>
      </c>
      <c r="E454">
        <v>58</v>
      </c>
    </row>
    <row r="455" spans="1:5">
      <c r="A455" t="s">
        <v>901</v>
      </c>
      <c r="B455" t="s">
        <v>147</v>
      </c>
      <c r="C455">
        <v>20.5</v>
      </c>
      <c r="D455" t="s">
        <v>178</v>
      </c>
      <c r="E455">
        <v>58</v>
      </c>
    </row>
    <row r="456" spans="1:5">
      <c r="A456" t="s">
        <v>900</v>
      </c>
      <c r="B456" t="s">
        <v>147</v>
      </c>
      <c r="C456">
        <v>20.5</v>
      </c>
      <c r="D456" t="s">
        <v>178</v>
      </c>
      <c r="E456">
        <v>58</v>
      </c>
    </row>
    <row r="457" spans="1:5">
      <c r="A457" t="s">
        <v>323</v>
      </c>
      <c r="B457" t="s">
        <v>147</v>
      </c>
      <c r="C457">
        <v>20.5</v>
      </c>
      <c r="D457" t="s">
        <v>178</v>
      </c>
      <c r="E457">
        <v>58</v>
      </c>
    </row>
    <row r="458" spans="1:5">
      <c r="A458" t="s">
        <v>899</v>
      </c>
      <c r="B458" t="s">
        <v>147</v>
      </c>
      <c r="C458">
        <v>20.5</v>
      </c>
      <c r="D458" t="s">
        <v>211</v>
      </c>
      <c r="E458">
        <v>59.5</v>
      </c>
    </row>
    <row r="459" spans="1:5">
      <c r="A459" t="s">
        <v>898</v>
      </c>
      <c r="B459" t="s">
        <v>147</v>
      </c>
      <c r="C459">
        <v>20.5</v>
      </c>
      <c r="D459" t="s">
        <v>211</v>
      </c>
      <c r="E459">
        <v>59.5</v>
      </c>
    </row>
    <row r="460" spans="1:5">
      <c r="A460" t="s">
        <v>897</v>
      </c>
      <c r="B460" t="s">
        <v>147</v>
      </c>
      <c r="C460">
        <v>20.5</v>
      </c>
      <c r="D460" t="s">
        <v>206</v>
      </c>
      <c r="E460">
        <v>59.5</v>
      </c>
    </row>
    <row r="461" spans="1:5">
      <c r="A461" t="s">
        <v>896</v>
      </c>
      <c r="B461" t="s">
        <v>147</v>
      </c>
      <c r="C461">
        <v>20.5</v>
      </c>
      <c r="D461" t="s">
        <v>206</v>
      </c>
      <c r="E461">
        <v>59.5</v>
      </c>
    </row>
    <row r="462" spans="1:5">
      <c r="A462" t="s">
        <v>895</v>
      </c>
      <c r="B462" t="s">
        <v>147</v>
      </c>
      <c r="C462">
        <v>20.5</v>
      </c>
      <c r="D462" t="s">
        <v>207</v>
      </c>
      <c r="E462">
        <v>59.5</v>
      </c>
    </row>
    <row r="463" spans="1:5">
      <c r="A463" t="s">
        <v>894</v>
      </c>
      <c r="B463" t="s">
        <v>147</v>
      </c>
      <c r="C463">
        <v>20.5</v>
      </c>
      <c r="D463" t="s">
        <v>207</v>
      </c>
      <c r="E463">
        <v>59.5</v>
      </c>
    </row>
    <row r="464" spans="1:5">
      <c r="A464" t="s">
        <v>893</v>
      </c>
      <c r="B464" t="s">
        <v>147</v>
      </c>
      <c r="C464">
        <v>20.5</v>
      </c>
      <c r="D464" t="s">
        <v>207</v>
      </c>
      <c r="E464">
        <v>59.5</v>
      </c>
    </row>
    <row r="465" spans="1:5">
      <c r="A465" t="s">
        <v>892</v>
      </c>
      <c r="B465" t="s">
        <v>147</v>
      </c>
      <c r="C465">
        <v>20.5</v>
      </c>
      <c r="D465" t="s">
        <v>207</v>
      </c>
      <c r="E465">
        <v>59.5</v>
      </c>
    </row>
    <row r="466" spans="1:5">
      <c r="A466" t="s">
        <v>891</v>
      </c>
      <c r="B466" t="s">
        <v>147</v>
      </c>
      <c r="C466">
        <v>20.5</v>
      </c>
      <c r="D466" t="s">
        <v>176</v>
      </c>
      <c r="E466">
        <v>58</v>
      </c>
    </row>
    <row r="467" spans="1:5">
      <c r="A467" t="s">
        <v>324</v>
      </c>
      <c r="B467" t="s">
        <v>147</v>
      </c>
      <c r="C467">
        <v>20.5</v>
      </c>
      <c r="D467" t="s">
        <v>176</v>
      </c>
      <c r="E467">
        <v>58</v>
      </c>
    </row>
    <row r="468" spans="1:5">
      <c r="A468" t="s">
        <v>890</v>
      </c>
      <c r="B468" t="s">
        <v>147</v>
      </c>
      <c r="C468">
        <v>20.5</v>
      </c>
      <c r="D468" t="s">
        <v>206</v>
      </c>
      <c r="E468">
        <v>59.5</v>
      </c>
    </row>
    <row r="469" spans="1:5">
      <c r="A469" t="s">
        <v>889</v>
      </c>
      <c r="B469" t="s">
        <v>147</v>
      </c>
      <c r="C469">
        <v>20.5</v>
      </c>
      <c r="D469" t="s">
        <v>206</v>
      </c>
      <c r="E469">
        <v>59.5</v>
      </c>
    </row>
    <row r="470" spans="1:5">
      <c r="A470" t="s">
        <v>888</v>
      </c>
      <c r="B470" t="s">
        <v>147</v>
      </c>
      <c r="C470">
        <v>20.5</v>
      </c>
      <c r="D470" t="s">
        <v>209</v>
      </c>
      <c r="E470">
        <v>58</v>
      </c>
    </row>
    <row r="471" spans="1:5">
      <c r="A471" t="s">
        <v>887</v>
      </c>
      <c r="B471" t="s">
        <v>147</v>
      </c>
      <c r="C471">
        <v>20.5</v>
      </c>
      <c r="D471" t="s">
        <v>209</v>
      </c>
      <c r="E471">
        <v>58</v>
      </c>
    </row>
    <row r="472" spans="1:5">
      <c r="A472" t="s">
        <v>886</v>
      </c>
      <c r="B472" t="s">
        <v>147</v>
      </c>
      <c r="C472">
        <v>20.6</v>
      </c>
      <c r="D472" t="s">
        <v>202</v>
      </c>
      <c r="E472">
        <v>59.5</v>
      </c>
    </row>
    <row r="473" spans="1:5">
      <c r="A473" t="s">
        <v>885</v>
      </c>
      <c r="B473" t="s">
        <v>147</v>
      </c>
      <c r="C473">
        <v>20.6</v>
      </c>
      <c r="D473" t="s">
        <v>202</v>
      </c>
      <c r="E473">
        <v>59.5</v>
      </c>
    </row>
    <row r="474" spans="1:5">
      <c r="A474" t="s">
        <v>884</v>
      </c>
      <c r="B474" t="s">
        <v>147</v>
      </c>
      <c r="C474">
        <v>20.5</v>
      </c>
      <c r="D474" t="s">
        <v>178</v>
      </c>
      <c r="E474">
        <v>58</v>
      </c>
    </row>
    <row r="475" spans="1:5">
      <c r="A475" t="s">
        <v>883</v>
      </c>
      <c r="B475" t="s">
        <v>147</v>
      </c>
      <c r="C475">
        <v>20.5</v>
      </c>
      <c r="D475" t="s">
        <v>178</v>
      </c>
      <c r="E475">
        <v>58</v>
      </c>
    </row>
    <row r="476" spans="1:5">
      <c r="A476" t="s">
        <v>882</v>
      </c>
      <c r="B476" t="s">
        <v>147</v>
      </c>
      <c r="C476">
        <v>20.5</v>
      </c>
      <c r="D476" t="s">
        <v>182</v>
      </c>
      <c r="E476">
        <v>58</v>
      </c>
    </row>
    <row r="477" spans="1:5">
      <c r="A477" t="s">
        <v>881</v>
      </c>
      <c r="B477" t="s">
        <v>147</v>
      </c>
      <c r="C477">
        <v>20.5</v>
      </c>
      <c r="D477" t="s">
        <v>182</v>
      </c>
      <c r="E477">
        <v>58</v>
      </c>
    </row>
    <row r="478" spans="1:5">
      <c r="A478" t="s">
        <v>880</v>
      </c>
      <c r="B478" t="s">
        <v>147</v>
      </c>
      <c r="C478">
        <v>20.5</v>
      </c>
      <c r="D478" t="s">
        <v>207</v>
      </c>
      <c r="E478">
        <v>59.5</v>
      </c>
    </row>
    <row r="479" spans="1:5">
      <c r="A479" t="s">
        <v>879</v>
      </c>
      <c r="B479" t="s">
        <v>147</v>
      </c>
      <c r="C479">
        <v>20.5</v>
      </c>
      <c r="D479" t="s">
        <v>207</v>
      </c>
      <c r="E479">
        <v>59.5</v>
      </c>
    </row>
    <row r="480" spans="1:5">
      <c r="A480" t="s">
        <v>878</v>
      </c>
      <c r="B480" t="s">
        <v>147</v>
      </c>
      <c r="C480">
        <v>20.5</v>
      </c>
      <c r="D480" t="s">
        <v>206</v>
      </c>
      <c r="E480">
        <v>59.5</v>
      </c>
    </row>
    <row r="481" spans="1:5">
      <c r="A481" t="s">
        <v>877</v>
      </c>
      <c r="B481" t="s">
        <v>147</v>
      </c>
      <c r="C481">
        <v>20.5</v>
      </c>
      <c r="D481" t="s">
        <v>206</v>
      </c>
      <c r="E481">
        <v>59.5</v>
      </c>
    </row>
    <row r="482" spans="1:5">
      <c r="A482" t="s">
        <v>876</v>
      </c>
      <c r="B482" t="s">
        <v>147</v>
      </c>
      <c r="C482">
        <v>20.6</v>
      </c>
      <c r="D482" t="s">
        <v>202</v>
      </c>
      <c r="E482">
        <v>59.5</v>
      </c>
    </row>
    <row r="483" spans="1:5">
      <c r="A483" t="s">
        <v>875</v>
      </c>
      <c r="B483" t="s">
        <v>147</v>
      </c>
      <c r="C483">
        <v>20.6</v>
      </c>
      <c r="D483" t="s">
        <v>202</v>
      </c>
      <c r="E483">
        <v>59.5</v>
      </c>
    </row>
    <row r="484" spans="1:5">
      <c r="A484" t="s">
        <v>874</v>
      </c>
      <c r="B484" t="s">
        <v>147</v>
      </c>
      <c r="C484">
        <v>20.5</v>
      </c>
      <c r="D484" t="s">
        <v>178</v>
      </c>
      <c r="E484">
        <v>58</v>
      </c>
    </row>
    <row r="485" spans="1:5">
      <c r="A485" t="s">
        <v>325</v>
      </c>
      <c r="B485" t="s">
        <v>147</v>
      </c>
      <c r="C485">
        <v>20.5</v>
      </c>
      <c r="D485" t="s">
        <v>178</v>
      </c>
      <c r="E485">
        <v>58</v>
      </c>
    </row>
    <row r="486" spans="1:5">
      <c r="A486" t="s">
        <v>873</v>
      </c>
      <c r="B486" t="s">
        <v>147</v>
      </c>
      <c r="C486">
        <v>20.5</v>
      </c>
      <c r="D486" t="s">
        <v>212</v>
      </c>
      <c r="E486">
        <v>59.5</v>
      </c>
    </row>
    <row r="487" spans="1:5">
      <c r="A487" t="s">
        <v>872</v>
      </c>
      <c r="B487" t="s">
        <v>147</v>
      </c>
      <c r="C487">
        <v>20.5</v>
      </c>
      <c r="D487" t="s">
        <v>212</v>
      </c>
      <c r="E487">
        <v>59.5</v>
      </c>
    </row>
    <row r="488" spans="1:5">
      <c r="A488" t="s">
        <v>871</v>
      </c>
      <c r="B488" t="s">
        <v>147</v>
      </c>
      <c r="C488">
        <v>20.5</v>
      </c>
      <c r="D488" t="s">
        <v>211</v>
      </c>
      <c r="E488">
        <v>59.5</v>
      </c>
    </row>
    <row r="489" spans="1:5">
      <c r="A489" t="s">
        <v>326</v>
      </c>
      <c r="B489" t="s">
        <v>147</v>
      </c>
      <c r="C489">
        <v>20.5</v>
      </c>
      <c r="D489" t="s">
        <v>211</v>
      </c>
      <c r="E489">
        <v>59.5</v>
      </c>
    </row>
    <row r="490" spans="1:5">
      <c r="A490" t="s">
        <v>870</v>
      </c>
      <c r="B490" t="s">
        <v>147</v>
      </c>
      <c r="C490">
        <v>20.5</v>
      </c>
      <c r="D490" t="s">
        <v>206</v>
      </c>
      <c r="E490">
        <v>59.5</v>
      </c>
    </row>
    <row r="491" spans="1:5">
      <c r="A491" t="s">
        <v>869</v>
      </c>
      <c r="B491" t="s">
        <v>147</v>
      </c>
      <c r="C491">
        <v>20.5</v>
      </c>
      <c r="D491" t="s">
        <v>206</v>
      </c>
      <c r="E491">
        <v>59.5</v>
      </c>
    </row>
    <row r="492" spans="1:5">
      <c r="A492" t="s">
        <v>868</v>
      </c>
      <c r="B492" t="s">
        <v>147</v>
      </c>
      <c r="C492">
        <v>20.5</v>
      </c>
      <c r="D492" t="s">
        <v>212</v>
      </c>
      <c r="E492">
        <v>59.5</v>
      </c>
    </row>
    <row r="493" spans="1:5">
      <c r="A493" t="s">
        <v>867</v>
      </c>
      <c r="B493" t="s">
        <v>147</v>
      </c>
      <c r="C493">
        <v>20.5</v>
      </c>
      <c r="D493" t="s">
        <v>212</v>
      </c>
      <c r="E493">
        <v>59.5</v>
      </c>
    </row>
    <row r="494" spans="1:5">
      <c r="A494" t="s">
        <v>866</v>
      </c>
      <c r="B494" t="s">
        <v>147</v>
      </c>
      <c r="C494">
        <v>20.5</v>
      </c>
      <c r="D494" t="s">
        <v>176</v>
      </c>
      <c r="E494">
        <v>58</v>
      </c>
    </row>
    <row r="495" spans="1:5">
      <c r="A495" t="s">
        <v>865</v>
      </c>
      <c r="B495" t="s">
        <v>147</v>
      </c>
      <c r="C495">
        <v>20.5</v>
      </c>
      <c r="D495" t="s">
        <v>176</v>
      </c>
      <c r="E495">
        <v>58</v>
      </c>
    </row>
    <row r="496" spans="1:5">
      <c r="A496" t="s">
        <v>864</v>
      </c>
      <c r="B496" t="s">
        <v>147</v>
      </c>
      <c r="C496">
        <v>20.5</v>
      </c>
      <c r="D496" t="s">
        <v>207</v>
      </c>
      <c r="E496">
        <v>59.5</v>
      </c>
    </row>
    <row r="497" spans="1:5">
      <c r="A497" t="s">
        <v>863</v>
      </c>
      <c r="B497" t="s">
        <v>147</v>
      </c>
      <c r="C497">
        <v>20.5</v>
      </c>
      <c r="D497" t="s">
        <v>207</v>
      </c>
      <c r="E497">
        <v>59.5</v>
      </c>
    </row>
    <row r="498" spans="1:5">
      <c r="A498" t="s">
        <v>862</v>
      </c>
      <c r="B498" t="s">
        <v>147</v>
      </c>
      <c r="C498">
        <v>20.5</v>
      </c>
      <c r="D498" t="s">
        <v>182</v>
      </c>
      <c r="E498">
        <v>58</v>
      </c>
    </row>
    <row r="499" spans="1:5">
      <c r="A499" t="s">
        <v>861</v>
      </c>
      <c r="B499" t="s">
        <v>147</v>
      </c>
      <c r="C499">
        <v>20.5</v>
      </c>
      <c r="D499" t="s">
        <v>182</v>
      </c>
      <c r="E499">
        <v>58</v>
      </c>
    </row>
    <row r="500" spans="1:5">
      <c r="A500" t="s">
        <v>860</v>
      </c>
      <c r="B500" t="s">
        <v>147</v>
      </c>
      <c r="C500">
        <v>20.5</v>
      </c>
      <c r="D500" t="s">
        <v>181</v>
      </c>
      <c r="E500">
        <v>58</v>
      </c>
    </row>
    <row r="501" spans="1:5">
      <c r="A501" t="s">
        <v>859</v>
      </c>
      <c r="B501" t="s">
        <v>147</v>
      </c>
      <c r="C501">
        <v>20.5</v>
      </c>
      <c r="D501" t="s">
        <v>181</v>
      </c>
      <c r="E501">
        <v>58</v>
      </c>
    </row>
    <row r="502" spans="1:5">
      <c r="A502" t="s">
        <v>858</v>
      </c>
      <c r="B502" t="s">
        <v>147</v>
      </c>
      <c r="C502">
        <v>20.5</v>
      </c>
      <c r="D502" t="s">
        <v>176</v>
      </c>
      <c r="E502">
        <v>58</v>
      </c>
    </row>
    <row r="503" spans="1:5">
      <c r="A503" t="s">
        <v>327</v>
      </c>
      <c r="B503" t="s">
        <v>147</v>
      </c>
      <c r="C503">
        <v>20.5</v>
      </c>
      <c r="D503" t="s">
        <v>176</v>
      </c>
      <c r="E503">
        <v>58</v>
      </c>
    </row>
    <row r="504" spans="1:5">
      <c r="A504" t="s">
        <v>857</v>
      </c>
      <c r="B504" t="s">
        <v>147</v>
      </c>
      <c r="C504">
        <v>20.6</v>
      </c>
      <c r="D504" t="s">
        <v>202</v>
      </c>
      <c r="E504">
        <v>59.5</v>
      </c>
    </row>
    <row r="505" spans="1:5">
      <c r="A505" t="s">
        <v>856</v>
      </c>
      <c r="B505" t="s">
        <v>147</v>
      </c>
      <c r="C505">
        <v>20.6</v>
      </c>
      <c r="D505" t="s">
        <v>202</v>
      </c>
      <c r="E505">
        <v>59.5</v>
      </c>
    </row>
    <row r="506" spans="1:5">
      <c r="A506" t="s">
        <v>855</v>
      </c>
      <c r="B506" t="s">
        <v>147</v>
      </c>
      <c r="C506">
        <v>20.5</v>
      </c>
      <c r="D506" t="s">
        <v>174</v>
      </c>
      <c r="E506">
        <v>58</v>
      </c>
    </row>
    <row r="507" spans="1:5">
      <c r="A507" t="s">
        <v>854</v>
      </c>
      <c r="B507" t="s">
        <v>147</v>
      </c>
      <c r="C507">
        <v>20.5</v>
      </c>
      <c r="D507" t="s">
        <v>174</v>
      </c>
      <c r="E507">
        <v>58</v>
      </c>
    </row>
    <row r="508" spans="1:5">
      <c r="A508" t="s">
        <v>853</v>
      </c>
      <c r="B508" t="s">
        <v>147</v>
      </c>
      <c r="C508">
        <v>20.5</v>
      </c>
      <c r="D508" t="s">
        <v>207</v>
      </c>
      <c r="E508">
        <v>59.5</v>
      </c>
    </row>
    <row r="509" spans="1:5">
      <c r="A509" t="s">
        <v>852</v>
      </c>
      <c r="B509" t="s">
        <v>147</v>
      </c>
      <c r="C509">
        <v>20.5</v>
      </c>
      <c r="D509" t="s">
        <v>207</v>
      </c>
      <c r="E509">
        <v>59.5</v>
      </c>
    </row>
    <row r="510" spans="1:5">
      <c r="A510" t="s">
        <v>851</v>
      </c>
      <c r="B510" t="s">
        <v>147</v>
      </c>
      <c r="C510">
        <v>20.5</v>
      </c>
      <c r="D510" t="s">
        <v>211</v>
      </c>
      <c r="E510">
        <v>59.5</v>
      </c>
    </row>
    <row r="511" spans="1:5">
      <c r="A511" t="s">
        <v>850</v>
      </c>
      <c r="B511" t="s">
        <v>147</v>
      </c>
      <c r="C511">
        <v>20.5</v>
      </c>
      <c r="D511" t="s">
        <v>211</v>
      </c>
      <c r="E511">
        <v>59.5</v>
      </c>
    </row>
    <row r="512" spans="1:5">
      <c r="A512" t="s">
        <v>849</v>
      </c>
      <c r="B512" t="s">
        <v>147</v>
      </c>
      <c r="C512">
        <v>20.5</v>
      </c>
      <c r="D512" t="s">
        <v>210</v>
      </c>
      <c r="E512">
        <v>58</v>
      </c>
    </row>
    <row r="513" spans="1:5">
      <c r="A513" t="s">
        <v>848</v>
      </c>
      <c r="B513" t="s">
        <v>147</v>
      </c>
      <c r="C513">
        <v>20.5</v>
      </c>
      <c r="D513" t="s">
        <v>210</v>
      </c>
      <c r="E513">
        <v>58</v>
      </c>
    </row>
    <row r="514" spans="1:5">
      <c r="A514" t="s">
        <v>847</v>
      </c>
      <c r="B514" t="s">
        <v>147</v>
      </c>
      <c r="C514">
        <v>20.5</v>
      </c>
      <c r="D514" t="s">
        <v>210</v>
      </c>
      <c r="E514">
        <v>58</v>
      </c>
    </row>
    <row r="515" spans="1:5">
      <c r="A515" t="s">
        <v>846</v>
      </c>
      <c r="B515" t="s">
        <v>147</v>
      </c>
      <c r="C515">
        <v>20.5</v>
      </c>
      <c r="D515" t="s">
        <v>210</v>
      </c>
      <c r="E515">
        <v>58</v>
      </c>
    </row>
    <row r="516" spans="1:5">
      <c r="A516" t="s">
        <v>845</v>
      </c>
      <c r="B516" t="s">
        <v>147</v>
      </c>
      <c r="C516">
        <v>20.5</v>
      </c>
      <c r="D516" t="s">
        <v>211</v>
      </c>
      <c r="E516">
        <v>59.5</v>
      </c>
    </row>
    <row r="517" spans="1:5">
      <c r="A517" t="s">
        <v>844</v>
      </c>
      <c r="B517" t="s">
        <v>147</v>
      </c>
      <c r="C517">
        <v>20.5</v>
      </c>
      <c r="D517" t="s">
        <v>211</v>
      </c>
      <c r="E517">
        <v>59.5</v>
      </c>
    </row>
    <row r="518" spans="1:5">
      <c r="A518" t="s">
        <v>843</v>
      </c>
      <c r="B518" t="s">
        <v>147</v>
      </c>
      <c r="C518">
        <v>20.5</v>
      </c>
      <c r="D518" t="s">
        <v>211</v>
      </c>
      <c r="E518">
        <v>59.5</v>
      </c>
    </row>
    <row r="519" spans="1:5">
      <c r="A519" t="s">
        <v>842</v>
      </c>
      <c r="B519" t="s">
        <v>147</v>
      </c>
      <c r="C519">
        <v>20.5</v>
      </c>
      <c r="D519" t="s">
        <v>211</v>
      </c>
      <c r="E519">
        <v>59.5</v>
      </c>
    </row>
    <row r="520" spans="1:5">
      <c r="A520" t="s">
        <v>841</v>
      </c>
      <c r="B520" t="s">
        <v>147</v>
      </c>
      <c r="C520">
        <v>20.5</v>
      </c>
      <c r="D520" t="s">
        <v>211</v>
      </c>
      <c r="E520">
        <v>59.5</v>
      </c>
    </row>
    <row r="521" spans="1:5">
      <c r="A521" t="s">
        <v>840</v>
      </c>
      <c r="B521" t="s">
        <v>147</v>
      </c>
      <c r="C521">
        <v>20.5</v>
      </c>
      <c r="D521" t="s">
        <v>211</v>
      </c>
      <c r="E521">
        <v>59.5</v>
      </c>
    </row>
    <row r="522" spans="1:5">
      <c r="A522" t="s">
        <v>839</v>
      </c>
      <c r="B522" t="s">
        <v>147</v>
      </c>
      <c r="C522">
        <v>20.5</v>
      </c>
      <c r="D522" t="s">
        <v>211</v>
      </c>
      <c r="E522">
        <v>59.5</v>
      </c>
    </row>
    <row r="523" spans="1:5">
      <c r="A523" t="s">
        <v>838</v>
      </c>
      <c r="B523" t="s">
        <v>147</v>
      </c>
      <c r="C523">
        <v>20.5</v>
      </c>
      <c r="D523" t="s">
        <v>211</v>
      </c>
      <c r="E523">
        <v>59.5</v>
      </c>
    </row>
    <row r="524" spans="1:5">
      <c r="A524" t="s">
        <v>837</v>
      </c>
      <c r="B524" t="s">
        <v>147</v>
      </c>
      <c r="C524">
        <v>20.5</v>
      </c>
      <c r="D524" t="s">
        <v>212</v>
      </c>
      <c r="E524">
        <v>59.5</v>
      </c>
    </row>
    <row r="525" spans="1:5">
      <c r="A525" t="s">
        <v>836</v>
      </c>
      <c r="B525" t="s">
        <v>147</v>
      </c>
      <c r="C525">
        <v>20.5</v>
      </c>
      <c r="D525" t="s">
        <v>212</v>
      </c>
      <c r="E525">
        <v>59.5</v>
      </c>
    </row>
    <row r="526" spans="1:5">
      <c r="A526" t="s">
        <v>835</v>
      </c>
      <c r="B526" t="s">
        <v>147</v>
      </c>
      <c r="C526">
        <v>20.5</v>
      </c>
      <c r="D526" t="s">
        <v>178</v>
      </c>
      <c r="E526">
        <v>58</v>
      </c>
    </row>
    <row r="527" spans="1:5">
      <c r="A527" t="s">
        <v>834</v>
      </c>
      <c r="B527" t="s">
        <v>147</v>
      </c>
      <c r="C527">
        <v>20.5</v>
      </c>
      <c r="D527" t="s">
        <v>178</v>
      </c>
      <c r="E527">
        <v>58</v>
      </c>
    </row>
    <row r="528" spans="1:5">
      <c r="A528" t="s">
        <v>833</v>
      </c>
      <c r="B528" t="s">
        <v>147</v>
      </c>
      <c r="C528">
        <v>20.5</v>
      </c>
      <c r="D528" t="s">
        <v>209</v>
      </c>
      <c r="E528">
        <v>58</v>
      </c>
    </row>
    <row r="529" spans="1:5">
      <c r="A529" t="s">
        <v>832</v>
      </c>
      <c r="B529" t="s">
        <v>147</v>
      </c>
      <c r="C529">
        <v>20.5</v>
      </c>
      <c r="D529" t="s">
        <v>209</v>
      </c>
      <c r="E529">
        <v>58</v>
      </c>
    </row>
    <row r="530" spans="1:5">
      <c r="A530" t="s">
        <v>831</v>
      </c>
      <c r="B530" t="s">
        <v>147</v>
      </c>
      <c r="C530">
        <v>20.5</v>
      </c>
      <c r="D530" t="s">
        <v>158</v>
      </c>
      <c r="E530">
        <v>56.5</v>
      </c>
    </row>
    <row r="531" spans="1:5">
      <c r="A531" t="s">
        <v>830</v>
      </c>
      <c r="B531" t="s">
        <v>147</v>
      </c>
      <c r="C531">
        <v>20.5</v>
      </c>
      <c r="D531" t="s">
        <v>158</v>
      </c>
      <c r="E531">
        <v>56.5</v>
      </c>
    </row>
    <row r="532" spans="1:5">
      <c r="A532" t="s">
        <v>829</v>
      </c>
      <c r="B532" t="s">
        <v>147</v>
      </c>
      <c r="C532">
        <v>20.5</v>
      </c>
      <c r="D532" t="s">
        <v>212</v>
      </c>
      <c r="E532">
        <v>59.5</v>
      </c>
    </row>
    <row r="533" spans="1:5">
      <c r="A533" t="s">
        <v>828</v>
      </c>
      <c r="B533" t="s">
        <v>147</v>
      </c>
      <c r="C533">
        <v>20.5</v>
      </c>
      <c r="D533" t="s">
        <v>212</v>
      </c>
      <c r="E533">
        <v>59.5</v>
      </c>
    </row>
    <row r="534" spans="1:5">
      <c r="A534" t="s">
        <v>827</v>
      </c>
      <c r="B534" t="s">
        <v>147</v>
      </c>
      <c r="C534">
        <v>20.5</v>
      </c>
      <c r="D534" t="s">
        <v>207</v>
      </c>
      <c r="E534">
        <v>59.5</v>
      </c>
    </row>
    <row r="535" spans="1:5">
      <c r="A535" t="s">
        <v>826</v>
      </c>
      <c r="B535" t="s">
        <v>147</v>
      </c>
      <c r="C535">
        <v>20.5</v>
      </c>
      <c r="D535" t="s">
        <v>207</v>
      </c>
      <c r="E535">
        <v>59.5</v>
      </c>
    </row>
    <row r="536" spans="1:5">
      <c r="A536" t="s">
        <v>825</v>
      </c>
      <c r="B536" t="s">
        <v>147</v>
      </c>
      <c r="C536">
        <v>20.8</v>
      </c>
      <c r="D536" t="s">
        <v>214</v>
      </c>
      <c r="E536">
        <v>59.5</v>
      </c>
    </row>
    <row r="537" spans="1:5">
      <c r="A537" t="s">
        <v>824</v>
      </c>
      <c r="B537" t="s">
        <v>147</v>
      </c>
      <c r="C537">
        <v>20.8</v>
      </c>
      <c r="D537" t="s">
        <v>214</v>
      </c>
      <c r="E537">
        <v>59.5</v>
      </c>
    </row>
    <row r="538" spans="1:5">
      <c r="A538" t="s">
        <v>823</v>
      </c>
      <c r="B538" t="s">
        <v>147</v>
      </c>
      <c r="C538">
        <v>20.5</v>
      </c>
      <c r="D538" t="s">
        <v>182</v>
      </c>
      <c r="E538">
        <v>58</v>
      </c>
    </row>
    <row r="539" spans="1:5">
      <c r="A539" t="s">
        <v>822</v>
      </c>
      <c r="B539" t="s">
        <v>147</v>
      </c>
      <c r="C539">
        <v>20.5</v>
      </c>
      <c r="D539" t="s">
        <v>182</v>
      </c>
      <c r="E539">
        <v>58</v>
      </c>
    </row>
    <row r="540" spans="1:5">
      <c r="A540" t="s">
        <v>821</v>
      </c>
      <c r="B540" t="s">
        <v>147</v>
      </c>
      <c r="C540">
        <v>20.5</v>
      </c>
      <c r="D540" t="s">
        <v>211</v>
      </c>
      <c r="E540">
        <v>59.5</v>
      </c>
    </row>
    <row r="541" spans="1:5">
      <c r="A541" t="s">
        <v>820</v>
      </c>
      <c r="B541" t="s">
        <v>147</v>
      </c>
      <c r="C541">
        <v>20.5</v>
      </c>
      <c r="D541" t="s">
        <v>211</v>
      </c>
      <c r="E541">
        <v>59.5</v>
      </c>
    </row>
    <row r="542" spans="1:5">
      <c r="A542" t="s">
        <v>819</v>
      </c>
      <c r="B542" t="s">
        <v>147</v>
      </c>
      <c r="C542">
        <v>20.5</v>
      </c>
      <c r="D542" t="s">
        <v>174</v>
      </c>
      <c r="E542">
        <v>59.5</v>
      </c>
    </row>
    <row r="543" spans="1:5">
      <c r="A543" t="s">
        <v>818</v>
      </c>
      <c r="B543" t="s">
        <v>147</v>
      </c>
      <c r="C543">
        <v>20.5</v>
      </c>
      <c r="D543" t="s">
        <v>174</v>
      </c>
      <c r="E543">
        <v>59.5</v>
      </c>
    </row>
    <row r="544" spans="1:5">
      <c r="A544" t="s">
        <v>817</v>
      </c>
      <c r="B544" t="s">
        <v>147</v>
      </c>
      <c r="C544">
        <v>20.5</v>
      </c>
      <c r="D544" t="s">
        <v>207</v>
      </c>
      <c r="E544">
        <v>59.5</v>
      </c>
    </row>
    <row r="545" spans="1:5">
      <c r="A545" t="s">
        <v>816</v>
      </c>
      <c r="B545" t="s">
        <v>147</v>
      </c>
      <c r="C545">
        <v>20.5</v>
      </c>
      <c r="D545" t="s">
        <v>207</v>
      </c>
      <c r="E545">
        <v>59.5</v>
      </c>
    </row>
    <row r="546" spans="1:5">
      <c r="A546" t="s">
        <v>815</v>
      </c>
      <c r="B546" t="s">
        <v>147</v>
      </c>
      <c r="C546">
        <v>20.5</v>
      </c>
      <c r="D546" t="s">
        <v>207</v>
      </c>
      <c r="E546">
        <v>59.5</v>
      </c>
    </row>
    <row r="547" spans="1:5">
      <c r="A547" t="s">
        <v>814</v>
      </c>
      <c r="B547" t="s">
        <v>147</v>
      </c>
      <c r="C547">
        <v>20.5</v>
      </c>
      <c r="D547" t="s">
        <v>207</v>
      </c>
      <c r="E547">
        <v>59.5</v>
      </c>
    </row>
    <row r="548" spans="1:5">
      <c r="A548" t="s">
        <v>813</v>
      </c>
      <c r="B548" t="s">
        <v>147</v>
      </c>
      <c r="C548">
        <v>20.5</v>
      </c>
      <c r="D548" t="s">
        <v>211</v>
      </c>
      <c r="E548">
        <v>59.5</v>
      </c>
    </row>
    <row r="549" spans="1:5">
      <c r="A549" t="s">
        <v>812</v>
      </c>
      <c r="B549" t="s">
        <v>147</v>
      </c>
      <c r="C549">
        <v>20.5</v>
      </c>
      <c r="D549" t="s">
        <v>211</v>
      </c>
      <c r="E549">
        <v>59.5</v>
      </c>
    </row>
    <row r="550" spans="1:5">
      <c r="A550" t="s">
        <v>811</v>
      </c>
      <c r="B550" t="s">
        <v>147</v>
      </c>
      <c r="C550">
        <v>20.5</v>
      </c>
      <c r="D550" t="s">
        <v>176</v>
      </c>
      <c r="E550">
        <v>58</v>
      </c>
    </row>
    <row r="551" spans="1:5">
      <c r="A551" t="s">
        <v>810</v>
      </c>
      <c r="B551" t="s">
        <v>147</v>
      </c>
      <c r="C551">
        <v>20.5</v>
      </c>
      <c r="D551" t="s">
        <v>176</v>
      </c>
      <c r="E551">
        <v>58</v>
      </c>
    </row>
    <row r="552" spans="1:5">
      <c r="A552" t="s">
        <v>809</v>
      </c>
      <c r="B552" t="s">
        <v>147</v>
      </c>
      <c r="C552">
        <v>20.5</v>
      </c>
      <c r="D552" t="s">
        <v>174</v>
      </c>
      <c r="E552">
        <v>58</v>
      </c>
    </row>
    <row r="553" spans="1:5">
      <c r="A553" t="s">
        <v>808</v>
      </c>
      <c r="B553" t="s">
        <v>147</v>
      </c>
      <c r="C553">
        <v>20.5</v>
      </c>
      <c r="D553" t="s">
        <v>174</v>
      </c>
      <c r="E553">
        <v>58</v>
      </c>
    </row>
    <row r="554" spans="1:5">
      <c r="A554" t="s">
        <v>807</v>
      </c>
      <c r="B554" t="s">
        <v>147</v>
      </c>
      <c r="C554">
        <v>20.6</v>
      </c>
      <c r="D554" t="s">
        <v>202</v>
      </c>
      <c r="E554">
        <v>59.5</v>
      </c>
    </row>
    <row r="555" spans="1:5">
      <c r="A555" t="s">
        <v>806</v>
      </c>
      <c r="B555" t="s">
        <v>147</v>
      </c>
      <c r="C555">
        <v>20.6</v>
      </c>
      <c r="D555" t="s">
        <v>202</v>
      </c>
      <c r="E555">
        <v>59.5</v>
      </c>
    </row>
    <row r="556" spans="1:5">
      <c r="A556" t="s">
        <v>805</v>
      </c>
      <c r="B556" t="s">
        <v>147</v>
      </c>
      <c r="C556">
        <v>20.8</v>
      </c>
      <c r="D556" t="s">
        <v>214</v>
      </c>
      <c r="E556">
        <v>59.5</v>
      </c>
    </row>
    <row r="557" spans="1:5">
      <c r="A557" t="s">
        <v>804</v>
      </c>
      <c r="B557" t="s">
        <v>147</v>
      </c>
      <c r="C557">
        <v>20.8</v>
      </c>
      <c r="D557" t="s">
        <v>214</v>
      </c>
      <c r="E557">
        <v>59.5</v>
      </c>
    </row>
    <row r="558" spans="1:5">
      <c r="A558" t="s">
        <v>803</v>
      </c>
      <c r="B558" t="s">
        <v>147</v>
      </c>
      <c r="C558">
        <v>20.5</v>
      </c>
      <c r="D558" t="s">
        <v>174</v>
      </c>
      <c r="E558">
        <v>58</v>
      </c>
    </row>
    <row r="559" spans="1:5">
      <c r="A559" t="s">
        <v>802</v>
      </c>
      <c r="B559" t="s">
        <v>147</v>
      </c>
      <c r="C559">
        <v>20.5</v>
      </c>
      <c r="D559" t="s">
        <v>174</v>
      </c>
      <c r="E559">
        <v>58</v>
      </c>
    </row>
    <row r="560" spans="1:5">
      <c r="A560" t="s">
        <v>801</v>
      </c>
      <c r="B560" t="s">
        <v>147</v>
      </c>
      <c r="C560">
        <v>20.5</v>
      </c>
      <c r="D560" t="s">
        <v>206</v>
      </c>
      <c r="E560">
        <v>59.5</v>
      </c>
    </row>
    <row r="561" spans="1:5">
      <c r="A561" t="s">
        <v>800</v>
      </c>
      <c r="B561" t="s">
        <v>147</v>
      </c>
      <c r="C561">
        <v>20.5</v>
      </c>
      <c r="D561" t="s">
        <v>206</v>
      </c>
      <c r="E561">
        <v>59.5</v>
      </c>
    </row>
    <row r="562" spans="1:5">
      <c r="A562" t="s">
        <v>799</v>
      </c>
      <c r="B562" t="s">
        <v>147</v>
      </c>
      <c r="C562">
        <v>20.5</v>
      </c>
      <c r="D562" t="s">
        <v>177</v>
      </c>
      <c r="E562">
        <v>58</v>
      </c>
    </row>
    <row r="563" spans="1:5">
      <c r="A563" t="s">
        <v>798</v>
      </c>
      <c r="B563" t="s">
        <v>147</v>
      </c>
      <c r="C563">
        <v>20.5</v>
      </c>
      <c r="D563" t="s">
        <v>177</v>
      </c>
      <c r="E563">
        <v>58</v>
      </c>
    </row>
    <row r="564" spans="1:5">
      <c r="A564" t="s">
        <v>797</v>
      </c>
      <c r="B564" t="s">
        <v>147</v>
      </c>
      <c r="C564">
        <v>20.5</v>
      </c>
      <c r="D564" t="s">
        <v>176</v>
      </c>
      <c r="E564">
        <v>58</v>
      </c>
    </row>
    <row r="565" spans="1:5">
      <c r="A565" t="s">
        <v>796</v>
      </c>
      <c r="B565" t="s">
        <v>147</v>
      </c>
      <c r="C565">
        <v>20.5</v>
      </c>
      <c r="D565" t="s">
        <v>176</v>
      </c>
      <c r="E565">
        <v>58</v>
      </c>
    </row>
    <row r="566" spans="1:5">
      <c r="A566" t="s">
        <v>795</v>
      </c>
      <c r="B566" t="s">
        <v>147</v>
      </c>
      <c r="C566">
        <v>20.5</v>
      </c>
      <c r="D566" t="s">
        <v>182</v>
      </c>
      <c r="E566">
        <v>58</v>
      </c>
    </row>
    <row r="567" spans="1:5">
      <c r="A567" t="s">
        <v>328</v>
      </c>
      <c r="B567" t="s">
        <v>147</v>
      </c>
      <c r="C567">
        <v>20.5</v>
      </c>
      <c r="D567" t="s">
        <v>182</v>
      </c>
      <c r="E567">
        <v>58</v>
      </c>
    </row>
    <row r="568" spans="1:5">
      <c r="A568" t="s">
        <v>794</v>
      </c>
      <c r="B568" t="s">
        <v>147</v>
      </c>
      <c r="C568">
        <v>20.5</v>
      </c>
      <c r="D568" t="s">
        <v>179</v>
      </c>
      <c r="E568">
        <v>58</v>
      </c>
    </row>
    <row r="569" spans="1:5">
      <c r="A569" t="s">
        <v>793</v>
      </c>
      <c r="B569" t="s">
        <v>147</v>
      </c>
      <c r="C569">
        <v>20.5</v>
      </c>
      <c r="D569" t="s">
        <v>179</v>
      </c>
      <c r="E569">
        <v>58</v>
      </c>
    </row>
    <row r="570" spans="1:5">
      <c r="A570" t="s">
        <v>792</v>
      </c>
      <c r="B570" t="s">
        <v>147</v>
      </c>
      <c r="C570">
        <v>20.5</v>
      </c>
      <c r="D570" t="s">
        <v>212</v>
      </c>
      <c r="E570">
        <v>59.5</v>
      </c>
    </row>
    <row r="571" spans="1:5">
      <c r="A571" t="s">
        <v>791</v>
      </c>
      <c r="B571" t="s">
        <v>147</v>
      </c>
      <c r="C571">
        <v>20.5</v>
      </c>
      <c r="D571" t="s">
        <v>212</v>
      </c>
      <c r="E571">
        <v>59.5</v>
      </c>
    </row>
    <row r="572" spans="1:5">
      <c r="A572" t="s">
        <v>790</v>
      </c>
      <c r="B572" t="s">
        <v>143</v>
      </c>
      <c r="C572">
        <v>20.5</v>
      </c>
      <c r="D572" t="s">
        <v>178</v>
      </c>
      <c r="E572">
        <v>58</v>
      </c>
    </row>
    <row r="573" spans="1:5">
      <c r="A573" t="s">
        <v>329</v>
      </c>
      <c r="B573" t="s">
        <v>143</v>
      </c>
      <c r="C573">
        <v>20.5</v>
      </c>
      <c r="D573" t="s">
        <v>178</v>
      </c>
      <c r="E573">
        <v>58</v>
      </c>
    </row>
    <row r="574" spans="1:5">
      <c r="A574" t="s">
        <v>789</v>
      </c>
      <c r="B574" t="s">
        <v>147</v>
      </c>
      <c r="C574">
        <v>20.5</v>
      </c>
      <c r="D574" t="s">
        <v>1372</v>
      </c>
      <c r="E574">
        <v>53.5</v>
      </c>
    </row>
    <row r="575" spans="1:5">
      <c r="A575" t="s">
        <v>788</v>
      </c>
      <c r="B575" t="s">
        <v>147</v>
      </c>
      <c r="C575">
        <v>20.5</v>
      </c>
      <c r="D575" t="s">
        <v>1372</v>
      </c>
      <c r="E575">
        <v>53.5</v>
      </c>
    </row>
    <row r="576" spans="1:5">
      <c r="A576" t="s">
        <v>330</v>
      </c>
      <c r="B576" t="s">
        <v>143</v>
      </c>
      <c r="C576">
        <v>20.5</v>
      </c>
      <c r="D576" t="s">
        <v>1371</v>
      </c>
      <c r="E576">
        <v>47.5</v>
      </c>
    </row>
    <row r="577" spans="1:5">
      <c r="A577" t="s">
        <v>331</v>
      </c>
      <c r="B577" t="s">
        <v>143</v>
      </c>
      <c r="C577">
        <v>20.5</v>
      </c>
      <c r="D577" t="s">
        <v>1371</v>
      </c>
      <c r="E577">
        <v>47.5</v>
      </c>
    </row>
    <row r="578" spans="1:5">
      <c r="A578" t="s">
        <v>787</v>
      </c>
      <c r="B578" t="s">
        <v>147</v>
      </c>
      <c r="C578">
        <v>20.5</v>
      </c>
      <c r="D578" t="s">
        <v>1366</v>
      </c>
      <c r="E578">
        <v>47.5</v>
      </c>
    </row>
    <row r="579" spans="1:5">
      <c r="A579" t="s">
        <v>786</v>
      </c>
      <c r="B579" t="s">
        <v>147</v>
      </c>
      <c r="C579">
        <v>20.5</v>
      </c>
      <c r="D579" t="s">
        <v>1366</v>
      </c>
      <c r="E579">
        <v>47.5</v>
      </c>
    </row>
    <row r="580" spans="1:5">
      <c r="A580" t="s">
        <v>785</v>
      </c>
      <c r="B580" t="s">
        <v>143</v>
      </c>
      <c r="C580">
        <v>20.5</v>
      </c>
      <c r="D580" t="s">
        <v>180</v>
      </c>
      <c r="E580">
        <v>58</v>
      </c>
    </row>
    <row r="581" spans="1:5">
      <c r="A581" t="s">
        <v>784</v>
      </c>
      <c r="B581" t="s">
        <v>143</v>
      </c>
      <c r="C581">
        <v>20.5</v>
      </c>
      <c r="D581" t="s">
        <v>180</v>
      </c>
      <c r="E581">
        <v>58</v>
      </c>
    </row>
    <row r="582" spans="1:5">
      <c r="A582" t="s">
        <v>783</v>
      </c>
      <c r="B582" t="s">
        <v>147</v>
      </c>
      <c r="C582">
        <v>20.5</v>
      </c>
      <c r="D582" t="s">
        <v>1370</v>
      </c>
      <c r="E582">
        <v>46</v>
      </c>
    </row>
    <row r="583" spans="1:5">
      <c r="A583" t="s">
        <v>782</v>
      </c>
      <c r="B583" t="s">
        <v>147</v>
      </c>
      <c r="C583">
        <v>20.5</v>
      </c>
      <c r="D583" t="s">
        <v>1370</v>
      </c>
      <c r="E583">
        <v>46</v>
      </c>
    </row>
    <row r="584" spans="1:5">
      <c r="A584" t="s">
        <v>781</v>
      </c>
      <c r="B584" t="s">
        <v>147</v>
      </c>
      <c r="C584">
        <v>20.5</v>
      </c>
      <c r="D584" t="s">
        <v>1369</v>
      </c>
      <c r="E584">
        <v>47.5</v>
      </c>
    </row>
    <row r="585" spans="1:5">
      <c r="A585" t="s">
        <v>780</v>
      </c>
      <c r="B585" t="s">
        <v>147</v>
      </c>
      <c r="C585">
        <v>20.5</v>
      </c>
      <c r="D585" t="s">
        <v>1369</v>
      </c>
      <c r="E585">
        <v>47.5</v>
      </c>
    </row>
    <row r="586" spans="1:5">
      <c r="A586" t="s">
        <v>332</v>
      </c>
      <c r="B586" t="s">
        <v>143</v>
      </c>
      <c r="C586">
        <v>20.5</v>
      </c>
      <c r="D586" t="s">
        <v>1368</v>
      </c>
      <c r="E586">
        <v>47.5</v>
      </c>
    </row>
    <row r="587" spans="1:5">
      <c r="A587" t="s">
        <v>779</v>
      </c>
      <c r="B587" t="s">
        <v>143</v>
      </c>
      <c r="C587">
        <v>20.5</v>
      </c>
      <c r="D587" t="s">
        <v>1368</v>
      </c>
      <c r="E587">
        <v>47.5</v>
      </c>
    </row>
    <row r="588" spans="1:5">
      <c r="A588" t="s">
        <v>333</v>
      </c>
      <c r="B588" t="s">
        <v>143</v>
      </c>
      <c r="C588">
        <v>20.5</v>
      </c>
      <c r="D588" t="s">
        <v>201</v>
      </c>
      <c r="E588">
        <v>47.5</v>
      </c>
    </row>
    <row r="589" spans="1:5">
      <c r="A589" t="s">
        <v>778</v>
      </c>
      <c r="B589" t="s">
        <v>143</v>
      </c>
      <c r="C589">
        <v>20.5</v>
      </c>
      <c r="D589" t="s">
        <v>201</v>
      </c>
      <c r="E589">
        <v>47.5</v>
      </c>
    </row>
    <row r="590" spans="1:5">
      <c r="A590" t="s">
        <v>777</v>
      </c>
      <c r="B590" t="s">
        <v>147</v>
      </c>
      <c r="C590">
        <v>20.5</v>
      </c>
      <c r="D590" t="s">
        <v>1367</v>
      </c>
      <c r="E590">
        <v>52</v>
      </c>
    </row>
    <row r="591" spans="1:5">
      <c r="A591" t="s">
        <v>334</v>
      </c>
      <c r="B591" t="s">
        <v>147</v>
      </c>
      <c r="C591">
        <v>20.5</v>
      </c>
      <c r="D591" t="s">
        <v>1367</v>
      </c>
      <c r="E591">
        <v>52</v>
      </c>
    </row>
    <row r="592" spans="1:5">
      <c r="A592" t="s">
        <v>776</v>
      </c>
      <c r="B592" t="s">
        <v>143</v>
      </c>
      <c r="C592">
        <v>20.5</v>
      </c>
      <c r="D592" t="s">
        <v>173</v>
      </c>
      <c r="E592">
        <v>41.75</v>
      </c>
    </row>
    <row r="593" spans="1:5">
      <c r="A593" t="s">
        <v>775</v>
      </c>
      <c r="B593" t="s">
        <v>143</v>
      </c>
      <c r="C593">
        <v>20.5</v>
      </c>
      <c r="D593" t="s">
        <v>173</v>
      </c>
      <c r="E593">
        <v>41.75</v>
      </c>
    </row>
    <row r="594" spans="1:5">
      <c r="A594" t="s">
        <v>774</v>
      </c>
      <c r="B594" t="s">
        <v>147</v>
      </c>
      <c r="C594">
        <v>20.5</v>
      </c>
      <c r="D594" t="s">
        <v>205</v>
      </c>
      <c r="E594">
        <v>47.5</v>
      </c>
    </row>
    <row r="595" spans="1:5">
      <c r="A595" t="s">
        <v>773</v>
      </c>
      <c r="B595" t="s">
        <v>147</v>
      </c>
      <c r="C595">
        <v>20.5</v>
      </c>
      <c r="D595" t="s">
        <v>205</v>
      </c>
      <c r="E595">
        <v>47.5</v>
      </c>
    </row>
    <row r="596" spans="1:5">
      <c r="A596" t="s">
        <v>335</v>
      </c>
      <c r="B596" t="s">
        <v>147</v>
      </c>
      <c r="C596">
        <v>20.5</v>
      </c>
      <c r="D596" t="s">
        <v>1312</v>
      </c>
      <c r="E596">
        <v>41.75</v>
      </c>
    </row>
    <row r="597" spans="1:5">
      <c r="A597" t="s">
        <v>772</v>
      </c>
      <c r="B597" t="s">
        <v>147</v>
      </c>
      <c r="C597">
        <v>20.5</v>
      </c>
      <c r="D597" t="s">
        <v>1312</v>
      </c>
      <c r="E597">
        <v>41.75</v>
      </c>
    </row>
    <row r="598" spans="1:5">
      <c r="A598" t="s">
        <v>771</v>
      </c>
      <c r="B598" t="s">
        <v>147</v>
      </c>
      <c r="C598">
        <v>20.5</v>
      </c>
      <c r="D598" t="s">
        <v>1366</v>
      </c>
      <c r="E598">
        <v>47.5</v>
      </c>
    </row>
    <row r="599" spans="1:5">
      <c r="A599" t="s">
        <v>770</v>
      </c>
      <c r="B599" t="s">
        <v>147</v>
      </c>
      <c r="C599">
        <v>20.5</v>
      </c>
      <c r="D599" t="s">
        <v>1366</v>
      </c>
      <c r="E599">
        <v>47.5</v>
      </c>
    </row>
    <row r="600" spans="1:5">
      <c r="A600" t="s">
        <v>769</v>
      </c>
      <c r="B600" t="s">
        <v>147</v>
      </c>
      <c r="C600">
        <v>20.5</v>
      </c>
      <c r="D600" t="s">
        <v>208</v>
      </c>
      <c r="E600">
        <v>56.5</v>
      </c>
    </row>
    <row r="601" spans="1:5">
      <c r="A601" t="s">
        <v>768</v>
      </c>
      <c r="B601" t="s">
        <v>147</v>
      </c>
      <c r="C601">
        <v>20.5</v>
      </c>
      <c r="D601" t="s">
        <v>208</v>
      </c>
      <c r="E601">
        <v>56.5</v>
      </c>
    </row>
    <row r="602" spans="1:5">
      <c r="A602" t="s">
        <v>767</v>
      </c>
      <c r="B602" t="s">
        <v>143</v>
      </c>
      <c r="C602">
        <v>20.5</v>
      </c>
      <c r="D602" t="s">
        <v>1365</v>
      </c>
      <c r="E602">
        <v>46</v>
      </c>
    </row>
    <row r="603" spans="1:5">
      <c r="A603" t="s">
        <v>766</v>
      </c>
      <c r="B603" t="s">
        <v>143</v>
      </c>
      <c r="C603">
        <v>20.5</v>
      </c>
      <c r="D603" t="s">
        <v>1365</v>
      </c>
      <c r="E603">
        <v>46</v>
      </c>
    </row>
    <row r="604" spans="1:5">
      <c r="A604" t="s">
        <v>765</v>
      </c>
      <c r="B604" t="s">
        <v>147</v>
      </c>
      <c r="C604">
        <v>20.5</v>
      </c>
      <c r="D604" t="s">
        <v>170</v>
      </c>
      <c r="E604">
        <v>41.75</v>
      </c>
    </row>
    <row r="605" spans="1:5">
      <c r="A605" t="s">
        <v>764</v>
      </c>
      <c r="B605" t="s">
        <v>147</v>
      </c>
      <c r="C605">
        <v>20.5</v>
      </c>
      <c r="D605" t="s">
        <v>170</v>
      </c>
      <c r="E605">
        <v>41.75</v>
      </c>
    </row>
    <row r="606" spans="1:5">
      <c r="A606" t="s">
        <v>763</v>
      </c>
      <c r="B606" t="s">
        <v>143</v>
      </c>
      <c r="C606">
        <v>20.5</v>
      </c>
      <c r="D606" t="s">
        <v>182</v>
      </c>
      <c r="E606">
        <v>58</v>
      </c>
    </row>
    <row r="607" spans="1:5">
      <c r="A607" t="s">
        <v>762</v>
      </c>
      <c r="B607" t="s">
        <v>143</v>
      </c>
      <c r="C607">
        <v>20.5</v>
      </c>
      <c r="D607" t="s">
        <v>182</v>
      </c>
      <c r="E607">
        <v>58</v>
      </c>
    </row>
    <row r="608" spans="1:5">
      <c r="A608" t="s">
        <v>336</v>
      </c>
      <c r="B608" t="s">
        <v>147</v>
      </c>
      <c r="C608">
        <v>20.5</v>
      </c>
      <c r="D608" t="s">
        <v>1366</v>
      </c>
      <c r="E608">
        <v>47.5</v>
      </c>
    </row>
    <row r="609" spans="1:5">
      <c r="A609" t="s">
        <v>337</v>
      </c>
      <c r="B609" t="s">
        <v>147</v>
      </c>
      <c r="C609">
        <v>20.5</v>
      </c>
      <c r="D609" t="s">
        <v>1366</v>
      </c>
      <c r="E609">
        <v>47.5</v>
      </c>
    </row>
    <row r="610" spans="1:5">
      <c r="A610" t="s">
        <v>761</v>
      </c>
      <c r="B610" t="s">
        <v>143</v>
      </c>
      <c r="C610">
        <v>20.5</v>
      </c>
      <c r="D610" t="s">
        <v>1365</v>
      </c>
      <c r="E610">
        <v>46</v>
      </c>
    </row>
    <row r="611" spans="1:5">
      <c r="A611" t="s">
        <v>760</v>
      </c>
      <c r="B611" t="s">
        <v>143</v>
      </c>
      <c r="C611">
        <v>20.5</v>
      </c>
      <c r="D611" t="s">
        <v>1365</v>
      </c>
      <c r="E611">
        <v>46</v>
      </c>
    </row>
    <row r="612" spans="1:5">
      <c r="A612" t="s">
        <v>338</v>
      </c>
      <c r="B612" t="s">
        <v>147</v>
      </c>
      <c r="C612">
        <v>20.5</v>
      </c>
      <c r="D612" t="s">
        <v>204</v>
      </c>
      <c r="E612">
        <v>47.5</v>
      </c>
    </row>
    <row r="613" spans="1:5">
      <c r="A613" t="s">
        <v>339</v>
      </c>
      <c r="B613" t="s">
        <v>147</v>
      </c>
      <c r="C613">
        <v>20.5</v>
      </c>
      <c r="D613" t="s">
        <v>204</v>
      </c>
      <c r="E613">
        <v>47.5</v>
      </c>
    </row>
    <row r="614" spans="1:5">
      <c r="A614" t="s">
        <v>340</v>
      </c>
      <c r="B614" t="s">
        <v>143</v>
      </c>
      <c r="C614">
        <v>20.5</v>
      </c>
      <c r="D614" t="s">
        <v>201</v>
      </c>
      <c r="E614">
        <v>46</v>
      </c>
    </row>
    <row r="615" spans="1:5">
      <c r="A615" t="s">
        <v>341</v>
      </c>
      <c r="B615" t="s">
        <v>143</v>
      </c>
      <c r="C615">
        <v>20.5</v>
      </c>
      <c r="D615" t="s">
        <v>201</v>
      </c>
      <c r="E615">
        <v>46</v>
      </c>
    </row>
    <row r="616" spans="1:5">
      <c r="A616" t="s">
        <v>759</v>
      </c>
      <c r="B616" t="s">
        <v>143</v>
      </c>
      <c r="C616">
        <v>20.5</v>
      </c>
      <c r="D616" t="s">
        <v>201</v>
      </c>
      <c r="E616">
        <v>47.5</v>
      </c>
    </row>
    <row r="617" spans="1:5">
      <c r="A617" t="s">
        <v>758</v>
      </c>
      <c r="B617" t="s">
        <v>143</v>
      </c>
      <c r="C617">
        <v>20.5</v>
      </c>
      <c r="D617" t="s">
        <v>201</v>
      </c>
      <c r="E617">
        <v>47.5</v>
      </c>
    </row>
    <row r="618" spans="1:5">
      <c r="A618" t="s">
        <v>342</v>
      </c>
      <c r="B618" t="s">
        <v>143</v>
      </c>
      <c r="C618">
        <v>20.5</v>
      </c>
      <c r="D618" t="s">
        <v>203</v>
      </c>
      <c r="E618">
        <v>47.5</v>
      </c>
    </row>
    <row r="619" spans="1:5">
      <c r="A619" t="s">
        <v>343</v>
      </c>
      <c r="B619" t="s">
        <v>143</v>
      </c>
      <c r="C619">
        <v>20.5</v>
      </c>
      <c r="D619" t="s">
        <v>203</v>
      </c>
      <c r="E619">
        <v>47.5</v>
      </c>
    </row>
    <row r="620" spans="1:5">
      <c r="A620" t="s">
        <v>757</v>
      </c>
      <c r="B620" t="s">
        <v>147</v>
      </c>
      <c r="C620">
        <v>20.5</v>
      </c>
      <c r="D620" t="s">
        <v>176</v>
      </c>
      <c r="E620">
        <v>58</v>
      </c>
    </row>
    <row r="621" spans="1:5">
      <c r="A621" t="s">
        <v>756</v>
      </c>
      <c r="B621" t="s">
        <v>147</v>
      </c>
      <c r="C621">
        <v>20.5</v>
      </c>
      <c r="D621" t="s">
        <v>176</v>
      </c>
      <c r="E621">
        <v>58</v>
      </c>
    </row>
    <row r="622" spans="1:5">
      <c r="A622" t="s">
        <v>755</v>
      </c>
      <c r="B622" t="s">
        <v>147</v>
      </c>
      <c r="C622">
        <v>31.1</v>
      </c>
      <c r="D622" t="s">
        <v>184</v>
      </c>
      <c r="E622">
        <v>76</v>
      </c>
    </row>
    <row r="623" spans="1:5">
      <c r="A623" t="s">
        <v>754</v>
      </c>
      <c r="B623" t="s">
        <v>147</v>
      </c>
      <c r="C623">
        <v>31.1</v>
      </c>
      <c r="D623" t="s">
        <v>184</v>
      </c>
      <c r="E623">
        <v>76</v>
      </c>
    </row>
    <row r="624" spans="1:5">
      <c r="A624" t="s">
        <v>753</v>
      </c>
      <c r="B624" t="s">
        <v>143</v>
      </c>
      <c r="C624">
        <v>31.2</v>
      </c>
      <c r="D624" t="s">
        <v>189</v>
      </c>
      <c r="E624">
        <v>76</v>
      </c>
    </row>
    <row r="625" spans="1:5">
      <c r="A625" t="s">
        <v>752</v>
      </c>
      <c r="B625" t="s">
        <v>143</v>
      </c>
      <c r="C625">
        <v>31.2</v>
      </c>
      <c r="D625" t="s">
        <v>189</v>
      </c>
      <c r="E625">
        <v>76</v>
      </c>
    </row>
    <row r="626" spans="1:5">
      <c r="A626" t="s">
        <v>344</v>
      </c>
      <c r="B626" t="s">
        <v>147</v>
      </c>
      <c r="C626">
        <v>31.3</v>
      </c>
      <c r="D626" t="s">
        <v>199</v>
      </c>
      <c r="E626">
        <v>76</v>
      </c>
    </row>
    <row r="627" spans="1:5">
      <c r="A627" t="s">
        <v>751</v>
      </c>
      <c r="B627" t="s">
        <v>147</v>
      </c>
      <c r="C627">
        <v>31.3</v>
      </c>
      <c r="D627" t="s">
        <v>199</v>
      </c>
      <c r="E627">
        <v>76</v>
      </c>
    </row>
    <row r="628" spans="1:5">
      <c r="A628" t="s">
        <v>750</v>
      </c>
      <c r="B628" t="s">
        <v>147</v>
      </c>
      <c r="C628">
        <v>34.1</v>
      </c>
      <c r="D628" t="s">
        <v>200</v>
      </c>
      <c r="E628">
        <v>80.5</v>
      </c>
    </row>
    <row r="629" spans="1:5">
      <c r="A629" t="s">
        <v>749</v>
      </c>
      <c r="B629" t="s">
        <v>147</v>
      </c>
      <c r="C629">
        <v>34.1</v>
      </c>
      <c r="D629" t="s">
        <v>200</v>
      </c>
      <c r="E629">
        <v>80.5</v>
      </c>
    </row>
    <row r="630" spans="1:5">
      <c r="A630" t="s">
        <v>345</v>
      </c>
      <c r="B630" t="s">
        <v>143</v>
      </c>
      <c r="C630">
        <v>30.4</v>
      </c>
      <c r="D630" t="s">
        <v>197</v>
      </c>
      <c r="E630">
        <v>74.5</v>
      </c>
    </row>
    <row r="631" spans="1:5">
      <c r="A631" t="s">
        <v>748</v>
      </c>
      <c r="B631" t="s">
        <v>143</v>
      </c>
      <c r="C631">
        <v>30.4</v>
      </c>
      <c r="D631" t="s">
        <v>197</v>
      </c>
      <c r="E631">
        <v>74.5</v>
      </c>
    </row>
    <row r="632" spans="1:5">
      <c r="A632" t="s">
        <v>747</v>
      </c>
      <c r="B632" t="s">
        <v>143</v>
      </c>
      <c r="C632">
        <v>27.7</v>
      </c>
      <c r="D632" t="s">
        <v>1364</v>
      </c>
      <c r="E632">
        <v>70</v>
      </c>
    </row>
    <row r="633" spans="1:5">
      <c r="A633" t="s">
        <v>746</v>
      </c>
      <c r="B633" t="s">
        <v>143</v>
      </c>
      <c r="C633">
        <v>27.7</v>
      </c>
      <c r="D633" t="s">
        <v>1364</v>
      </c>
      <c r="E633">
        <v>70</v>
      </c>
    </row>
    <row r="634" spans="1:5">
      <c r="A634" t="s">
        <v>346</v>
      </c>
      <c r="B634" t="s">
        <v>147</v>
      </c>
      <c r="C634">
        <v>31.3</v>
      </c>
      <c r="D634" t="s">
        <v>199</v>
      </c>
      <c r="E634">
        <v>76</v>
      </c>
    </row>
    <row r="635" spans="1:5">
      <c r="A635" t="s">
        <v>745</v>
      </c>
      <c r="B635" t="s">
        <v>147</v>
      </c>
      <c r="C635">
        <v>31.3</v>
      </c>
      <c r="D635" t="s">
        <v>199</v>
      </c>
      <c r="E635">
        <v>76</v>
      </c>
    </row>
    <row r="636" spans="1:5">
      <c r="A636" t="s">
        <v>744</v>
      </c>
      <c r="B636" t="s">
        <v>143</v>
      </c>
      <c r="C636">
        <v>31</v>
      </c>
      <c r="D636" t="s">
        <v>186</v>
      </c>
      <c r="E636">
        <v>74.5</v>
      </c>
    </row>
    <row r="637" spans="1:5">
      <c r="A637" t="s">
        <v>743</v>
      </c>
      <c r="B637" t="s">
        <v>143</v>
      </c>
      <c r="C637">
        <v>31</v>
      </c>
      <c r="D637" t="s">
        <v>186</v>
      </c>
      <c r="E637">
        <v>74.5</v>
      </c>
    </row>
    <row r="638" spans="1:5">
      <c r="A638" t="s">
        <v>742</v>
      </c>
      <c r="B638" t="s">
        <v>143</v>
      </c>
      <c r="C638">
        <v>31.2</v>
      </c>
      <c r="D638" t="s">
        <v>189</v>
      </c>
      <c r="E638">
        <v>76</v>
      </c>
    </row>
    <row r="639" spans="1:5">
      <c r="A639" t="s">
        <v>741</v>
      </c>
      <c r="B639" t="s">
        <v>143</v>
      </c>
      <c r="C639">
        <v>31.2</v>
      </c>
      <c r="D639" t="s">
        <v>189</v>
      </c>
      <c r="E639">
        <v>76</v>
      </c>
    </row>
    <row r="640" spans="1:5">
      <c r="A640" t="s">
        <v>347</v>
      </c>
      <c r="B640" t="s">
        <v>143</v>
      </c>
      <c r="C640">
        <v>30.3</v>
      </c>
      <c r="D640" t="s">
        <v>1353</v>
      </c>
      <c r="E640">
        <v>74.5</v>
      </c>
    </row>
    <row r="641" spans="1:5">
      <c r="A641" t="s">
        <v>740</v>
      </c>
      <c r="B641" t="s">
        <v>143</v>
      </c>
      <c r="C641">
        <v>30.3</v>
      </c>
      <c r="D641" t="s">
        <v>1353</v>
      </c>
      <c r="E641">
        <v>74.5</v>
      </c>
    </row>
    <row r="642" spans="1:5">
      <c r="A642" t="s">
        <v>739</v>
      </c>
      <c r="B642" t="s">
        <v>143</v>
      </c>
      <c r="C642">
        <v>31.4</v>
      </c>
      <c r="D642" t="s">
        <v>193</v>
      </c>
      <c r="E642">
        <v>76</v>
      </c>
    </row>
    <row r="643" spans="1:5">
      <c r="A643" t="s">
        <v>738</v>
      </c>
      <c r="B643" t="s">
        <v>143</v>
      </c>
      <c r="C643">
        <v>31.4</v>
      </c>
      <c r="D643" t="s">
        <v>193</v>
      </c>
      <c r="E643">
        <v>76</v>
      </c>
    </row>
    <row r="644" spans="1:5">
      <c r="A644" t="s">
        <v>348</v>
      </c>
      <c r="B644" t="s">
        <v>143</v>
      </c>
      <c r="C644">
        <v>31.1</v>
      </c>
      <c r="D644" t="s">
        <v>184</v>
      </c>
      <c r="E644">
        <v>76</v>
      </c>
    </row>
    <row r="645" spans="1:5">
      <c r="A645" t="s">
        <v>737</v>
      </c>
      <c r="B645" t="s">
        <v>143</v>
      </c>
      <c r="C645">
        <v>31.1</v>
      </c>
      <c r="D645" t="s">
        <v>184</v>
      </c>
      <c r="E645">
        <v>76</v>
      </c>
    </row>
    <row r="646" spans="1:5">
      <c r="A646" t="s">
        <v>736</v>
      </c>
      <c r="B646" t="s">
        <v>143</v>
      </c>
      <c r="C646">
        <v>31</v>
      </c>
      <c r="D646" t="s">
        <v>186</v>
      </c>
      <c r="E646">
        <v>74.5</v>
      </c>
    </row>
    <row r="647" spans="1:5">
      <c r="A647" t="s">
        <v>735</v>
      </c>
      <c r="B647" t="s">
        <v>143</v>
      </c>
      <c r="C647">
        <v>31</v>
      </c>
      <c r="D647" t="s">
        <v>186</v>
      </c>
      <c r="E647">
        <v>74.5</v>
      </c>
    </row>
    <row r="648" spans="1:5">
      <c r="A648" t="s">
        <v>734</v>
      </c>
      <c r="B648" t="s">
        <v>166</v>
      </c>
      <c r="C648">
        <v>31.6</v>
      </c>
      <c r="D648" t="s">
        <v>1354</v>
      </c>
      <c r="E648">
        <v>91</v>
      </c>
    </row>
    <row r="649" spans="1:5">
      <c r="A649" t="s">
        <v>733</v>
      </c>
      <c r="B649" t="s">
        <v>166</v>
      </c>
      <c r="C649">
        <v>31.6</v>
      </c>
      <c r="D649" t="s">
        <v>1354</v>
      </c>
      <c r="E649">
        <v>91</v>
      </c>
    </row>
    <row r="650" spans="1:5">
      <c r="A650" t="s">
        <v>732</v>
      </c>
      <c r="B650" t="s">
        <v>166</v>
      </c>
      <c r="C650">
        <v>32.1</v>
      </c>
      <c r="D650" t="s">
        <v>1363</v>
      </c>
      <c r="E650">
        <v>92.5</v>
      </c>
    </row>
    <row r="651" spans="1:5">
      <c r="A651" t="s">
        <v>731</v>
      </c>
      <c r="B651" t="s">
        <v>166</v>
      </c>
      <c r="C651">
        <v>32.1</v>
      </c>
      <c r="D651" t="s">
        <v>1363</v>
      </c>
      <c r="E651">
        <v>92.5</v>
      </c>
    </row>
    <row r="652" spans="1:5">
      <c r="A652" t="s">
        <v>730</v>
      </c>
      <c r="B652" t="s">
        <v>154</v>
      </c>
      <c r="C652">
        <v>31.2</v>
      </c>
      <c r="D652" t="s">
        <v>194</v>
      </c>
      <c r="E652">
        <v>91</v>
      </c>
    </row>
    <row r="653" spans="1:5">
      <c r="A653" t="s">
        <v>729</v>
      </c>
      <c r="B653" t="s">
        <v>154</v>
      </c>
      <c r="C653">
        <v>31.2</v>
      </c>
      <c r="D653" t="s">
        <v>194</v>
      </c>
      <c r="E653">
        <v>91</v>
      </c>
    </row>
    <row r="654" spans="1:5">
      <c r="A654" t="s">
        <v>349</v>
      </c>
      <c r="B654" t="s">
        <v>147</v>
      </c>
      <c r="C654">
        <v>31.9</v>
      </c>
      <c r="D654" t="s">
        <v>196</v>
      </c>
      <c r="E654">
        <v>76</v>
      </c>
    </row>
    <row r="655" spans="1:5">
      <c r="A655" t="s">
        <v>350</v>
      </c>
      <c r="B655" t="s">
        <v>147</v>
      </c>
      <c r="C655">
        <v>31.9</v>
      </c>
      <c r="D655" t="s">
        <v>196</v>
      </c>
      <c r="E655">
        <v>76</v>
      </c>
    </row>
    <row r="656" spans="1:5">
      <c r="A656" t="s">
        <v>351</v>
      </c>
      <c r="B656" t="s">
        <v>143</v>
      </c>
      <c r="C656">
        <v>31</v>
      </c>
      <c r="D656" t="s">
        <v>186</v>
      </c>
      <c r="E656">
        <v>74.5</v>
      </c>
    </row>
    <row r="657" spans="1:5">
      <c r="A657" t="s">
        <v>728</v>
      </c>
      <c r="B657" t="s">
        <v>143</v>
      </c>
      <c r="C657">
        <v>31</v>
      </c>
      <c r="D657" t="s">
        <v>186</v>
      </c>
      <c r="E657">
        <v>74.5</v>
      </c>
    </row>
    <row r="658" spans="1:5">
      <c r="A658" t="s">
        <v>352</v>
      </c>
      <c r="B658" t="s">
        <v>143</v>
      </c>
      <c r="C658">
        <v>28.8</v>
      </c>
      <c r="D658" t="s">
        <v>185</v>
      </c>
      <c r="E658">
        <v>71.5</v>
      </c>
    </row>
    <row r="659" spans="1:5">
      <c r="A659" t="s">
        <v>727</v>
      </c>
      <c r="B659" t="s">
        <v>143</v>
      </c>
      <c r="C659">
        <v>28.8</v>
      </c>
      <c r="D659" t="s">
        <v>185</v>
      </c>
      <c r="E659">
        <v>71.5</v>
      </c>
    </row>
    <row r="660" spans="1:5">
      <c r="A660" t="s">
        <v>353</v>
      </c>
      <c r="B660" t="s">
        <v>147</v>
      </c>
      <c r="C660">
        <v>32.200000000000003</v>
      </c>
      <c r="D660" t="s">
        <v>1362</v>
      </c>
      <c r="E660">
        <v>77.5</v>
      </c>
    </row>
    <row r="661" spans="1:5">
      <c r="A661" t="s">
        <v>354</v>
      </c>
      <c r="B661" t="s">
        <v>147</v>
      </c>
      <c r="C661">
        <v>32.200000000000003</v>
      </c>
      <c r="D661" t="s">
        <v>1362</v>
      </c>
      <c r="E661">
        <v>77.5</v>
      </c>
    </row>
    <row r="662" spans="1:5">
      <c r="A662" t="s">
        <v>355</v>
      </c>
      <c r="B662" t="s">
        <v>147</v>
      </c>
      <c r="C662">
        <v>28.7</v>
      </c>
      <c r="D662" t="s">
        <v>1361</v>
      </c>
      <c r="E662">
        <v>71.5</v>
      </c>
    </row>
    <row r="663" spans="1:5">
      <c r="A663" t="s">
        <v>726</v>
      </c>
      <c r="B663" t="s">
        <v>147</v>
      </c>
      <c r="C663">
        <v>28.7</v>
      </c>
      <c r="D663" t="s">
        <v>1361</v>
      </c>
      <c r="E663">
        <v>71.5</v>
      </c>
    </row>
    <row r="664" spans="1:5">
      <c r="A664" t="s">
        <v>356</v>
      </c>
      <c r="B664" t="s">
        <v>143</v>
      </c>
      <c r="C664">
        <v>29.5</v>
      </c>
      <c r="D664" t="s">
        <v>1357</v>
      </c>
      <c r="E664">
        <v>73</v>
      </c>
    </row>
    <row r="665" spans="1:5">
      <c r="A665" t="s">
        <v>725</v>
      </c>
      <c r="B665" t="s">
        <v>143</v>
      </c>
      <c r="C665">
        <v>29.5</v>
      </c>
      <c r="D665" t="s">
        <v>1357</v>
      </c>
      <c r="E665">
        <v>73</v>
      </c>
    </row>
    <row r="666" spans="1:5">
      <c r="A666" t="s">
        <v>357</v>
      </c>
      <c r="B666" t="s">
        <v>147</v>
      </c>
      <c r="C666">
        <v>31.4</v>
      </c>
      <c r="D666" t="s">
        <v>193</v>
      </c>
      <c r="E666">
        <v>76</v>
      </c>
    </row>
    <row r="667" spans="1:5">
      <c r="A667" t="s">
        <v>358</v>
      </c>
      <c r="B667" t="s">
        <v>147</v>
      </c>
      <c r="C667">
        <v>31.4</v>
      </c>
      <c r="D667" t="s">
        <v>193</v>
      </c>
      <c r="E667">
        <v>76</v>
      </c>
    </row>
    <row r="668" spans="1:5">
      <c r="A668" t="s">
        <v>359</v>
      </c>
      <c r="B668" t="s">
        <v>143</v>
      </c>
      <c r="C668">
        <v>31.6</v>
      </c>
      <c r="D668" t="s">
        <v>187</v>
      </c>
      <c r="E668">
        <v>76</v>
      </c>
    </row>
    <row r="669" spans="1:5">
      <c r="A669" t="s">
        <v>724</v>
      </c>
      <c r="B669" t="s">
        <v>143</v>
      </c>
      <c r="C669">
        <v>31.6</v>
      </c>
      <c r="D669" t="s">
        <v>187</v>
      </c>
      <c r="E669">
        <v>76</v>
      </c>
    </row>
    <row r="670" spans="1:5">
      <c r="A670" t="s">
        <v>723</v>
      </c>
      <c r="B670" t="s">
        <v>143</v>
      </c>
      <c r="C670">
        <v>31.1</v>
      </c>
      <c r="D670" t="s">
        <v>184</v>
      </c>
      <c r="E670">
        <v>76</v>
      </c>
    </row>
    <row r="671" spans="1:5">
      <c r="A671" t="s">
        <v>722</v>
      </c>
      <c r="B671" t="s">
        <v>143</v>
      </c>
      <c r="C671">
        <v>31.1</v>
      </c>
      <c r="D671" t="s">
        <v>184</v>
      </c>
      <c r="E671">
        <v>76</v>
      </c>
    </row>
    <row r="672" spans="1:5">
      <c r="A672" t="s">
        <v>360</v>
      </c>
      <c r="B672" t="s">
        <v>147</v>
      </c>
      <c r="C672">
        <v>31.4</v>
      </c>
      <c r="D672" t="s">
        <v>193</v>
      </c>
      <c r="E672">
        <v>76</v>
      </c>
    </row>
    <row r="673" spans="1:5">
      <c r="A673" t="s">
        <v>361</v>
      </c>
      <c r="B673" t="s">
        <v>147</v>
      </c>
      <c r="C673">
        <v>31.4</v>
      </c>
      <c r="D673" t="s">
        <v>193</v>
      </c>
      <c r="E673">
        <v>76</v>
      </c>
    </row>
    <row r="674" spans="1:5">
      <c r="A674" t="s">
        <v>362</v>
      </c>
      <c r="B674" t="s">
        <v>147</v>
      </c>
      <c r="C674">
        <v>31.3</v>
      </c>
      <c r="D674" t="s">
        <v>199</v>
      </c>
      <c r="E674">
        <v>76</v>
      </c>
    </row>
    <row r="675" spans="1:5">
      <c r="A675" t="s">
        <v>721</v>
      </c>
      <c r="B675" t="s">
        <v>147</v>
      </c>
      <c r="C675">
        <v>31.3</v>
      </c>
      <c r="D675" t="s">
        <v>199</v>
      </c>
      <c r="E675">
        <v>76</v>
      </c>
    </row>
    <row r="676" spans="1:5">
      <c r="A676" t="s">
        <v>720</v>
      </c>
      <c r="B676" t="s">
        <v>147</v>
      </c>
      <c r="C676">
        <v>31.2</v>
      </c>
      <c r="D676" t="s">
        <v>189</v>
      </c>
      <c r="E676">
        <v>76</v>
      </c>
    </row>
    <row r="677" spans="1:5">
      <c r="A677" t="s">
        <v>719</v>
      </c>
      <c r="B677" t="s">
        <v>147</v>
      </c>
      <c r="C677">
        <v>31.2</v>
      </c>
      <c r="D677" t="s">
        <v>189</v>
      </c>
      <c r="E677">
        <v>76</v>
      </c>
    </row>
    <row r="678" spans="1:5">
      <c r="A678" t="s">
        <v>718</v>
      </c>
      <c r="B678" t="s">
        <v>143</v>
      </c>
      <c r="C678">
        <v>31.1</v>
      </c>
      <c r="D678" t="s">
        <v>184</v>
      </c>
      <c r="E678">
        <v>76</v>
      </c>
    </row>
    <row r="679" spans="1:5">
      <c r="A679" t="s">
        <v>717</v>
      </c>
      <c r="B679" t="s">
        <v>143</v>
      </c>
      <c r="C679">
        <v>31.1</v>
      </c>
      <c r="D679" t="s">
        <v>184</v>
      </c>
      <c r="E679">
        <v>76</v>
      </c>
    </row>
    <row r="680" spans="1:5">
      <c r="A680" t="s">
        <v>716</v>
      </c>
      <c r="B680" t="s">
        <v>154</v>
      </c>
      <c r="C680">
        <v>31.7</v>
      </c>
      <c r="D680" t="s">
        <v>1360</v>
      </c>
      <c r="E680">
        <v>91</v>
      </c>
    </row>
    <row r="681" spans="1:5">
      <c r="A681" t="s">
        <v>715</v>
      </c>
      <c r="B681" t="s">
        <v>154</v>
      </c>
      <c r="C681">
        <v>31.7</v>
      </c>
      <c r="D681" t="s">
        <v>1360</v>
      </c>
      <c r="E681">
        <v>91</v>
      </c>
    </row>
    <row r="682" spans="1:5">
      <c r="A682" t="s">
        <v>714</v>
      </c>
      <c r="B682" t="s">
        <v>166</v>
      </c>
      <c r="C682">
        <v>31.8</v>
      </c>
      <c r="D682" t="s">
        <v>1356</v>
      </c>
      <c r="E682">
        <v>91</v>
      </c>
    </row>
    <row r="683" spans="1:5">
      <c r="A683" t="s">
        <v>713</v>
      </c>
      <c r="B683" t="s">
        <v>166</v>
      </c>
      <c r="C683">
        <v>31.8</v>
      </c>
      <c r="D683" t="s">
        <v>1356</v>
      </c>
      <c r="E683">
        <v>91</v>
      </c>
    </row>
    <row r="684" spans="1:5">
      <c r="A684" t="s">
        <v>712</v>
      </c>
      <c r="B684" t="s">
        <v>154</v>
      </c>
      <c r="C684">
        <v>31.7</v>
      </c>
      <c r="D684" t="s">
        <v>1360</v>
      </c>
      <c r="E684">
        <v>91</v>
      </c>
    </row>
    <row r="685" spans="1:5">
      <c r="A685" t="s">
        <v>711</v>
      </c>
      <c r="B685" t="s">
        <v>154</v>
      </c>
      <c r="C685">
        <v>31.7</v>
      </c>
      <c r="D685" t="s">
        <v>1360</v>
      </c>
      <c r="E685">
        <v>91</v>
      </c>
    </row>
    <row r="686" spans="1:5">
      <c r="A686" t="s">
        <v>363</v>
      </c>
      <c r="B686" t="s">
        <v>147</v>
      </c>
      <c r="C686">
        <v>31</v>
      </c>
      <c r="D686" t="s">
        <v>186</v>
      </c>
      <c r="E686">
        <v>76</v>
      </c>
    </row>
    <row r="687" spans="1:5">
      <c r="A687" t="s">
        <v>710</v>
      </c>
      <c r="B687" t="s">
        <v>147</v>
      </c>
      <c r="C687">
        <v>31</v>
      </c>
      <c r="D687" t="s">
        <v>186</v>
      </c>
      <c r="E687">
        <v>76</v>
      </c>
    </row>
    <row r="688" spans="1:5">
      <c r="A688" t="s">
        <v>364</v>
      </c>
      <c r="B688" t="s">
        <v>143</v>
      </c>
      <c r="C688">
        <v>29.6</v>
      </c>
      <c r="D688" t="s">
        <v>188</v>
      </c>
      <c r="E688">
        <v>73</v>
      </c>
    </row>
    <row r="689" spans="1:5">
      <c r="A689" t="s">
        <v>709</v>
      </c>
      <c r="B689" t="s">
        <v>143</v>
      </c>
      <c r="C689">
        <v>29.6</v>
      </c>
      <c r="D689" t="s">
        <v>188</v>
      </c>
      <c r="E689">
        <v>73</v>
      </c>
    </row>
    <row r="690" spans="1:5">
      <c r="A690" t="s">
        <v>365</v>
      </c>
      <c r="B690" t="s">
        <v>143</v>
      </c>
      <c r="C690">
        <v>29.5</v>
      </c>
      <c r="D690" t="s">
        <v>1357</v>
      </c>
      <c r="E690">
        <v>73</v>
      </c>
    </row>
    <row r="691" spans="1:5">
      <c r="A691" t="s">
        <v>708</v>
      </c>
      <c r="B691" t="s">
        <v>143</v>
      </c>
      <c r="C691">
        <v>29.5</v>
      </c>
      <c r="D691" t="s">
        <v>1357</v>
      </c>
      <c r="E691">
        <v>73</v>
      </c>
    </row>
    <row r="692" spans="1:5">
      <c r="A692" t="s">
        <v>707</v>
      </c>
      <c r="B692" t="s">
        <v>147</v>
      </c>
      <c r="C692">
        <v>31.4</v>
      </c>
      <c r="D692" t="s">
        <v>193</v>
      </c>
      <c r="E692">
        <v>76</v>
      </c>
    </row>
    <row r="693" spans="1:5">
      <c r="A693" t="s">
        <v>706</v>
      </c>
      <c r="B693" t="s">
        <v>147</v>
      </c>
      <c r="C693">
        <v>31.4</v>
      </c>
      <c r="D693" t="s">
        <v>193</v>
      </c>
      <c r="E693">
        <v>76</v>
      </c>
    </row>
    <row r="694" spans="1:5">
      <c r="A694" t="s">
        <v>366</v>
      </c>
      <c r="B694" t="s">
        <v>147</v>
      </c>
      <c r="C694">
        <v>31.9</v>
      </c>
      <c r="D694" t="s">
        <v>196</v>
      </c>
      <c r="E694">
        <v>76</v>
      </c>
    </row>
    <row r="695" spans="1:5">
      <c r="A695" t="s">
        <v>367</v>
      </c>
      <c r="B695" t="s">
        <v>147</v>
      </c>
      <c r="C695">
        <v>31.9</v>
      </c>
      <c r="D695" t="s">
        <v>196</v>
      </c>
      <c r="E695">
        <v>76</v>
      </c>
    </row>
    <row r="696" spans="1:5">
      <c r="A696" t="s">
        <v>368</v>
      </c>
      <c r="B696" t="s">
        <v>143</v>
      </c>
      <c r="C696">
        <v>28.6</v>
      </c>
      <c r="D696" t="s">
        <v>1359</v>
      </c>
      <c r="E696">
        <v>71.5</v>
      </c>
    </row>
    <row r="697" spans="1:5">
      <c r="A697" t="s">
        <v>705</v>
      </c>
      <c r="B697" t="s">
        <v>143</v>
      </c>
      <c r="C697">
        <v>28.6</v>
      </c>
      <c r="D697" t="s">
        <v>1359</v>
      </c>
      <c r="E697">
        <v>71.5</v>
      </c>
    </row>
    <row r="698" spans="1:5">
      <c r="A698" t="s">
        <v>704</v>
      </c>
      <c r="B698" t="s">
        <v>143</v>
      </c>
      <c r="C698">
        <v>31.8</v>
      </c>
      <c r="D698" t="s">
        <v>190</v>
      </c>
      <c r="E698">
        <v>76</v>
      </c>
    </row>
    <row r="699" spans="1:5">
      <c r="A699" t="s">
        <v>703</v>
      </c>
      <c r="B699" t="s">
        <v>143</v>
      </c>
      <c r="C699">
        <v>31.8</v>
      </c>
      <c r="D699" t="s">
        <v>190</v>
      </c>
      <c r="E699">
        <v>76</v>
      </c>
    </row>
    <row r="700" spans="1:5">
      <c r="A700" t="s">
        <v>702</v>
      </c>
      <c r="B700" t="s">
        <v>143</v>
      </c>
      <c r="C700">
        <v>31.6</v>
      </c>
      <c r="D700" t="s">
        <v>187</v>
      </c>
      <c r="E700">
        <v>76</v>
      </c>
    </row>
    <row r="701" spans="1:5">
      <c r="A701" t="s">
        <v>701</v>
      </c>
      <c r="B701" t="s">
        <v>143</v>
      </c>
      <c r="C701">
        <v>31.6</v>
      </c>
      <c r="D701" t="s">
        <v>187</v>
      </c>
      <c r="E701">
        <v>76</v>
      </c>
    </row>
    <row r="702" spans="1:5">
      <c r="A702" t="s">
        <v>369</v>
      </c>
      <c r="B702" t="s">
        <v>147</v>
      </c>
      <c r="C702">
        <v>31</v>
      </c>
      <c r="D702" t="s">
        <v>186</v>
      </c>
      <c r="E702">
        <v>74.5</v>
      </c>
    </row>
    <row r="703" spans="1:5">
      <c r="A703" t="s">
        <v>370</v>
      </c>
      <c r="B703" t="s">
        <v>147</v>
      </c>
      <c r="C703">
        <v>31</v>
      </c>
      <c r="D703" t="s">
        <v>186</v>
      </c>
      <c r="E703">
        <v>74.5</v>
      </c>
    </row>
    <row r="704" spans="1:5">
      <c r="A704" t="s">
        <v>371</v>
      </c>
      <c r="B704" t="s">
        <v>147</v>
      </c>
      <c r="C704">
        <v>35.1</v>
      </c>
      <c r="D704" t="s">
        <v>1358</v>
      </c>
      <c r="E704">
        <v>82</v>
      </c>
    </row>
    <row r="705" spans="1:5">
      <c r="A705" t="s">
        <v>372</v>
      </c>
      <c r="B705" t="s">
        <v>147</v>
      </c>
      <c r="C705">
        <v>35.1</v>
      </c>
      <c r="D705" t="s">
        <v>1358</v>
      </c>
      <c r="E705">
        <v>82</v>
      </c>
    </row>
    <row r="706" spans="1:5">
      <c r="A706" t="s">
        <v>700</v>
      </c>
      <c r="B706" t="s">
        <v>147</v>
      </c>
      <c r="C706">
        <v>34.1</v>
      </c>
      <c r="D706" t="s">
        <v>200</v>
      </c>
      <c r="E706">
        <v>80.5</v>
      </c>
    </row>
    <row r="707" spans="1:5">
      <c r="A707" t="s">
        <v>699</v>
      </c>
      <c r="B707" t="s">
        <v>147</v>
      </c>
      <c r="C707">
        <v>34.1</v>
      </c>
      <c r="D707" t="s">
        <v>200</v>
      </c>
      <c r="E707">
        <v>80.5</v>
      </c>
    </row>
    <row r="708" spans="1:5">
      <c r="A708" t="s">
        <v>698</v>
      </c>
      <c r="B708" t="s">
        <v>147</v>
      </c>
      <c r="C708">
        <v>31.2</v>
      </c>
      <c r="D708" t="s">
        <v>189</v>
      </c>
      <c r="E708">
        <v>76</v>
      </c>
    </row>
    <row r="709" spans="1:5">
      <c r="A709" t="s">
        <v>697</v>
      </c>
      <c r="B709" t="s">
        <v>147</v>
      </c>
      <c r="C709">
        <v>31.2</v>
      </c>
      <c r="D709" t="s">
        <v>189</v>
      </c>
      <c r="E709">
        <v>76</v>
      </c>
    </row>
    <row r="710" spans="1:5">
      <c r="A710" t="s">
        <v>373</v>
      </c>
      <c r="B710" t="s">
        <v>143</v>
      </c>
      <c r="C710">
        <v>29.5</v>
      </c>
      <c r="D710" t="s">
        <v>1357</v>
      </c>
      <c r="E710">
        <v>73</v>
      </c>
    </row>
    <row r="711" spans="1:5">
      <c r="A711" t="s">
        <v>696</v>
      </c>
      <c r="B711" t="s">
        <v>143</v>
      </c>
      <c r="C711">
        <v>29.5</v>
      </c>
      <c r="D711" t="s">
        <v>1357</v>
      </c>
      <c r="E711">
        <v>73</v>
      </c>
    </row>
    <row r="712" spans="1:5">
      <c r="A712" t="s">
        <v>695</v>
      </c>
      <c r="B712" t="s">
        <v>166</v>
      </c>
      <c r="C712">
        <v>31.8</v>
      </c>
      <c r="D712" t="s">
        <v>1356</v>
      </c>
      <c r="E712">
        <v>91</v>
      </c>
    </row>
    <row r="713" spans="1:5">
      <c r="A713" t="s">
        <v>694</v>
      </c>
      <c r="B713" t="s">
        <v>166</v>
      </c>
      <c r="C713">
        <v>31.8</v>
      </c>
      <c r="D713" t="s">
        <v>1356</v>
      </c>
      <c r="E713">
        <v>91</v>
      </c>
    </row>
    <row r="714" spans="1:5">
      <c r="A714" t="s">
        <v>693</v>
      </c>
      <c r="B714" t="s">
        <v>154</v>
      </c>
      <c r="C714">
        <v>31.9</v>
      </c>
      <c r="D714" t="s">
        <v>1355</v>
      </c>
      <c r="E714">
        <v>91</v>
      </c>
    </row>
    <row r="715" spans="1:5">
      <c r="A715" t="s">
        <v>692</v>
      </c>
      <c r="B715" t="s">
        <v>154</v>
      </c>
      <c r="C715">
        <v>31.9</v>
      </c>
      <c r="D715" t="s">
        <v>1355</v>
      </c>
      <c r="E715">
        <v>91</v>
      </c>
    </row>
    <row r="716" spans="1:5">
      <c r="A716" t="s">
        <v>691</v>
      </c>
      <c r="B716" t="s">
        <v>166</v>
      </c>
      <c r="C716">
        <v>31.6</v>
      </c>
      <c r="D716" t="s">
        <v>1354</v>
      </c>
      <c r="E716">
        <v>91</v>
      </c>
    </row>
    <row r="717" spans="1:5">
      <c r="A717" t="s">
        <v>690</v>
      </c>
      <c r="B717" t="s">
        <v>166</v>
      </c>
      <c r="C717">
        <v>31.6</v>
      </c>
      <c r="D717" t="s">
        <v>1354</v>
      </c>
      <c r="E717">
        <v>91</v>
      </c>
    </row>
    <row r="718" spans="1:5">
      <c r="A718" t="s">
        <v>689</v>
      </c>
      <c r="B718" t="s">
        <v>147</v>
      </c>
      <c r="C718">
        <v>30.4</v>
      </c>
      <c r="D718" t="s">
        <v>197</v>
      </c>
      <c r="E718">
        <v>74.5</v>
      </c>
    </row>
    <row r="719" spans="1:5">
      <c r="A719" t="s">
        <v>688</v>
      </c>
      <c r="B719" t="s">
        <v>147</v>
      </c>
      <c r="C719">
        <v>30.4</v>
      </c>
      <c r="D719" t="s">
        <v>197</v>
      </c>
      <c r="E719">
        <v>74.5</v>
      </c>
    </row>
    <row r="720" spans="1:5">
      <c r="A720" t="s">
        <v>687</v>
      </c>
      <c r="B720" t="s">
        <v>147</v>
      </c>
      <c r="C720">
        <v>30.6</v>
      </c>
      <c r="D720" t="s">
        <v>192</v>
      </c>
      <c r="E720">
        <v>74.5</v>
      </c>
    </row>
    <row r="721" spans="1:5">
      <c r="A721" t="s">
        <v>686</v>
      </c>
      <c r="B721" t="s">
        <v>147</v>
      </c>
      <c r="C721">
        <v>30.6</v>
      </c>
      <c r="D721" t="s">
        <v>192</v>
      </c>
      <c r="E721">
        <v>74.5</v>
      </c>
    </row>
    <row r="722" spans="1:5">
      <c r="A722" t="s">
        <v>685</v>
      </c>
      <c r="B722" t="s">
        <v>147</v>
      </c>
      <c r="C722">
        <v>31.1</v>
      </c>
      <c r="D722" t="s">
        <v>184</v>
      </c>
      <c r="E722">
        <v>76</v>
      </c>
    </row>
    <row r="723" spans="1:5">
      <c r="A723" t="s">
        <v>684</v>
      </c>
      <c r="B723" t="s">
        <v>147</v>
      </c>
      <c r="C723">
        <v>31.1</v>
      </c>
      <c r="D723" t="s">
        <v>184</v>
      </c>
      <c r="E723">
        <v>76</v>
      </c>
    </row>
    <row r="724" spans="1:5">
      <c r="A724" t="s">
        <v>683</v>
      </c>
      <c r="B724" t="s">
        <v>143</v>
      </c>
      <c r="C724">
        <v>31</v>
      </c>
      <c r="D724" t="s">
        <v>186</v>
      </c>
      <c r="E724">
        <v>74.5</v>
      </c>
    </row>
    <row r="725" spans="1:5">
      <c r="A725" t="s">
        <v>682</v>
      </c>
      <c r="B725" t="s">
        <v>143</v>
      </c>
      <c r="C725">
        <v>31</v>
      </c>
      <c r="D725" t="s">
        <v>186</v>
      </c>
      <c r="E725">
        <v>74.5</v>
      </c>
    </row>
    <row r="726" spans="1:5">
      <c r="A726" t="s">
        <v>374</v>
      </c>
      <c r="B726" t="s">
        <v>143</v>
      </c>
      <c r="C726">
        <v>29.6</v>
      </c>
      <c r="D726" t="s">
        <v>188</v>
      </c>
      <c r="E726">
        <v>73</v>
      </c>
    </row>
    <row r="727" spans="1:5">
      <c r="A727" t="s">
        <v>681</v>
      </c>
      <c r="B727" t="s">
        <v>143</v>
      </c>
      <c r="C727">
        <v>29.6</v>
      </c>
      <c r="D727" t="s">
        <v>188</v>
      </c>
      <c r="E727">
        <v>73</v>
      </c>
    </row>
    <row r="728" spans="1:5">
      <c r="A728" t="s">
        <v>375</v>
      </c>
      <c r="B728" t="s">
        <v>143</v>
      </c>
      <c r="C728">
        <v>31.4</v>
      </c>
      <c r="D728" t="s">
        <v>193</v>
      </c>
      <c r="E728">
        <v>76</v>
      </c>
    </row>
    <row r="729" spans="1:5">
      <c r="A729" t="s">
        <v>376</v>
      </c>
      <c r="B729" t="s">
        <v>143</v>
      </c>
      <c r="C729">
        <v>31.4</v>
      </c>
      <c r="D729" t="s">
        <v>193</v>
      </c>
      <c r="E729">
        <v>76</v>
      </c>
    </row>
    <row r="730" spans="1:5">
      <c r="A730" t="s">
        <v>377</v>
      </c>
      <c r="B730" t="s">
        <v>147</v>
      </c>
      <c r="C730">
        <v>31.2</v>
      </c>
      <c r="D730" t="s">
        <v>189</v>
      </c>
      <c r="E730">
        <v>76</v>
      </c>
    </row>
    <row r="731" spans="1:5">
      <c r="A731" t="s">
        <v>680</v>
      </c>
      <c r="B731" t="s">
        <v>147</v>
      </c>
      <c r="C731">
        <v>31.2</v>
      </c>
      <c r="D731" t="s">
        <v>189</v>
      </c>
      <c r="E731">
        <v>76</v>
      </c>
    </row>
    <row r="732" spans="1:5">
      <c r="A732" t="s">
        <v>378</v>
      </c>
      <c r="B732" t="s">
        <v>147</v>
      </c>
      <c r="C732">
        <v>31.4</v>
      </c>
      <c r="D732" t="s">
        <v>193</v>
      </c>
      <c r="E732">
        <v>76</v>
      </c>
    </row>
    <row r="733" spans="1:5">
      <c r="A733" t="s">
        <v>379</v>
      </c>
      <c r="B733" t="s">
        <v>147</v>
      </c>
      <c r="C733">
        <v>31.4</v>
      </c>
      <c r="D733" t="s">
        <v>193</v>
      </c>
      <c r="E733">
        <v>76</v>
      </c>
    </row>
    <row r="734" spans="1:5">
      <c r="A734" t="s">
        <v>679</v>
      </c>
      <c r="B734" t="s">
        <v>143</v>
      </c>
      <c r="C734">
        <v>31.3</v>
      </c>
      <c r="D734" t="s">
        <v>199</v>
      </c>
      <c r="E734">
        <v>76</v>
      </c>
    </row>
    <row r="735" spans="1:5">
      <c r="A735" t="s">
        <v>678</v>
      </c>
      <c r="B735" t="s">
        <v>143</v>
      </c>
      <c r="C735">
        <v>31.3</v>
      </c>
      <c r="D735" t="s">
        <v>199</v>
      </c>
      <c r="E735">
        <v>76</v>
      </c>
    </row>
    <row r="736" spans="1:5">
      <c r="A736" t="s">
        <v>380</v>
      </c>
      <c r="B736" t="s">
        <v>147</v>
      </c>
      <c r="C736">
        <v>31.6</v>
      </c>
      <c r="D736" t="s">
        <v>187</v>
      </c>
      <c r="E736">
        <v>76</v>
      </c>
    </row>
    <row r="737" spans="1:5">
      <c r="A737" t="s">
        <v>677</v>
      </c>
      <c r="B737" t="s">
        <v>147</v>
      </c>
      <c r="C737">
        <v>31.6</v>
      </c>
      <c r="D737" t="s">
        <v>187</v>
      </c>
      <c r="E737">
        <v>76</v>
      </c>
    </row>
    <row r="738" spans="1:5">
      <c r="A738" t="s">
        <v>676</v>
      </c>
      <c r="B738" t="s">
        <v>143</v>
      </c>
      <c r="C738">
        <v>29.1</v>
      </c>
      <c r="D738" t="s">
        <v>157</v>
      </c>
      <c r="E738">
        <v>73</v>
      </c>
    </row>
    <row r="739" spans="1:5">
      <c r="A739" t="s">
        <v>675</v>
      </c>
      <c r="B739" t="s">
        <v>143</v>
      </c>
      <c r="C739">
        <v>29.1</v>
      </c>
      <c r="D739" t="s">
        <v>157</v>
      </c>
      <c r="E739">
        <v>73</v>
      </c>
    </row>
    <row r="740" spans="1:5">
      <c r="A740" t="s">
        <v>674</v>
      </c>
      <c r="B740" t="s">
        <v>143</v>
      </c>
      <c r="C740">
        <v>31.5</v>
      </c>
      <c r="D740" t="s">
        <v>198</v>
      </c>
      <c r="E740">
        <v>76</v>
      </c>
    </row>
    <row r="741" spans="1:5">
      <c r="A741" t="s">
        <v>673</v>
      </c>
      <c r="B741" t="s">
        <v>143</v>
      </c>
      <c r="C741">
        <v>31.5</v>
      </c>
      <c r="D741" t="s">
        <v>198</v>
      </c>
      <c r="E741">
        <v>76</v>
      </c>
    </row>
    <row r="742" spans="1:5">
      <c r="A742" t="s">
        <v>381</v>
      </c>
      <c r="B742" t="s">
        <v>143</v>
      </c>
      <c r="C742">
        <v>30.3</v>
      </c>
      <c r="D742" t="s">
        <v>1353</v>
      </c>
      <c r="E742">
        <v>74.5</v>
      </c>
    </row>
    <row r="743" spans="1:5">
      <c r="A743" t="s">
        <v>672</v>
      </c>
      <c r="B743" t="s">
        <v>143</v>
      </c>
      <c r="C743">
        <v>30.3</v>
      </c>
      <c r="D743" t="s">
        <v>1353</v>
      </c>
      <c r="E743">
        <v>74.5</v>
      </c>
    </row>
    <row r="744" spans="1:5">
      <c r="A744" t="s">
        <v>671</v>
      </c>
      <c r="B744" t="s">
        <v>154</v>
      </c>
      <c r="C744">
        <v>31.4</v>
      </c>
      <c r="D744" t="s">
        <v>195</v>
      </c>
      <c r="E744">
        <v>91</v>
      </c>
    </row>
    <row r="745" spans="1:5">
      <c r="A745" t="s">
        <v>670</v>
      </c>
      <c r="B745" t="s">
        <v>154</v>
      </c>
      <c r="C745">
        <v>31.4</v>
      </c>
      <c r="D745" t="s">
        <v>195</v>
      </c>
      <c r="E745">
        <v>91</v>
      </c>
    </row>
    <row r="746" spans="1:5">
      <c r="A746" t="s">
        <v>669</v>
      </c>
      <c r="B746" t="s">
        <v>166</v>
      </c>
      <c r="C746">
        <v>34.1</v>
      </c>
      <c r="D746" t="s">
        <v>1352</v>
      </c>
      <c r="E746">
        <v>95.5</v>
      </c>
    </row>
    <row r="747" spans="1:5">
      <c r="A747" t="s">
        <v>668</v>
      </c>
      <c r="B747" t="s">
        <v>166</v>
      </c>
      <c r="C747">
        <v>34.1</v>
      </c>
      <c r="D747" t="s">
        <v>1352</v>
      </c>
      <c r="E747">
        <v>95.5</v>
      </c>
    </row>
    <row r="748" spans="1:5">
      <c r="A748" t="s">
        <v>667</v>
      </c>
      <c r="B748" t="s">
        <v>166</v>
      </c>
      <c r="C748">
        <v>31.1</v>
      </c>
      <c r="D748" t="s">
        <v>183</v>
      </c>
      <c r="E748">
        <v>91</v>
      </c>
    </row>
    <row r="749" spans="1:5">
      <c r="A749" t="s">
        <v>666</v>
      </c>
      <c r="B749" t="s">
        <v>166</v>
      </c>
      <c r="C749">
        <v>31.1</v>
      </c>
      <c r="D749" t="s">
        <v>183</v>
      </c>
      <c r="E749">
        <v>91</v>
      </c>
    </row>
    <row r="750" spans="1:5">
      <c r="A750" t="s">
        <v>382</v>
      </c>
      <c r="B750" t="s">
        <v>143</v>
      </c>
      <c r="C750">
        <v>30.6</v>
      </c>
      <c r="D750" t="s">
        <v>192</v>
      </c>
      <c r="E750">
        <v>74.5</v>
      </c>
    </row>
    <row r="751" spans="1:5">
      <c r="A751" t="s">
        <v>665</v>
      </c>
      <c r="B751" t="s">
        <v>143</v>
      </c>
      <c r="C751">
        <v>30.6</v>
      </c>
      <c r="D751" t="s">
        <v>192</v>
      </c>
      <c r="E751">
        <v>74.5</v>
      </c>
    </row>
    <row r="752" spans="1:5">
      <c r="A752" t="s">
        <v>383</v>
      </c>
      <c r="B752" t="s">
        <v>147</v>
      </c>
      <c r="C752">
        <v>29.6</v>
      </c>
      <c r="D752" t="s">
        <v>188</v>
      </c>
      <c r="E752">
        <v>73</v>
      </c>
    </row>
    <row r="753" spans="1:5">
      <c r="A753" t="s">
        <v>664</v>
      </c>
      <c r="B753" t="s">
        <v>147</v>
      </c>
      <c r="C753">
        <v>29.6</v>
      </c>
      <c r="D753" t="s">
        <v>188</v>
      </c>
      <c r="E753">
        <v>73</v>
      </c>
    </row>
    <row r="754" spans="1:5">
      <c r="A754" t="s">
        <v>384</v>
      </c>
      <c r="B754" t="s">
        <v>147</v>
      </c>
      <c r="C754">
        <v>31.1</v>
      </c>
      <c r="D754" t="s">
        <v>184</v>
      </c>
      <c r="E754">
        <v>76</v>
      </c>
    </row>
    <row r="755" spans="1:5">
      <c r="A755" t="s">
        <v>663</v>
      </c>
      <c r="B755" t="s">
        <v>147</v>
      </c>
      <c r="C755">
        <v>31.1</v>
      </c>
      <c r="D755" t="s">
        <v>184</v>
      </c>
      <c r="E755">
        <v>76</v>
      </c>
    </row>
    <row r="756" spans="1:5">
      <c r="A756" t="s">
        <v>662</v>
      </c>
      <c r="B756" t="s">
        <v>147</v>
      </c>
      <c r="C756">
        <v>31.1</v>
      </c>
      <c r="D756" t="s">
        <v>184</v>
      </c>
      <c r="E756">
        <v>76</v>
      </c>
    </row>
    <row r="757" spans="1:5">
      <c r="A757" t="s">
        <v>661</v>
      </c>
      <c r="B757" t="s">
        <v>147</v>
      </c>
      <c r="C757">
        <v>31.1</v>
      </c>
      <c r="D757" t="s">
        <v>184</v>
      </c>
      <c r="E757">
        <v>76</v>
      </c>
    </row>
    <row r="758" spans="1:5">
      <c r="A758" t="s">
        <v>385</v>
      </c>
      <c r="B758" t="s">
        <v>143</v>
      </c>
      <c r="C758">
        <v>31</v>
      </c>
      <c r="D758" t="s">
        <v>186</v>
      </c>
      <c r="E758">
        <v>74.5</v>
      </c>
    </row>
    <row r="759" spans="1:5">
      <c r="A759" t="s">
        <v>386</v>
      </c>
      <c r="B759" t="s">
        <v>143</v>
      </c>
      <c r="C759">
        <v>31</v>
      </c>
      <c r="D759" t="s">
        <v>186</v>
      </c>
      <c r="E759">
        <v>74.5</v>
      </c>
    </row>
    <row r="760" spans="1:5">
      <c r="A760" t="s">
        <v>660</v>
      </c>
      <c r="B760" t="s">
        <v>143</v>
      </c>
      <c r="C760">
        <v>28</v>
      </c>
      <c r="D760" t="s">
        <v>1351</v>
      </c>
      <c r="E760">
        <v>71.5</v>
      </c>
    </row>
    <row r="761" spans="1:5">
      <c r="A761" t="s">
        <v>659</v>
      </c>
      <c r="B761" t="s">
        <v>143</v>
      </c>
      <c r="C761">
        <v>28</v>
      </c>
      <c r="D761" t="s">
        <v>1351</v>
      </c>
      <c r="E761">
        <v>71.5</v>
      </c>
    </row>
    <row r="762" spans="1:5">
      <c r="A762" t="s">
        <v>387</v>
      </c>
      <c r="B762" t="s">
        <v>143</v>
      </c>
      <c r="C762">
        <v>31.1</v>
      </c>
      <c r="D762" t="s">
        <v>184</v>
      </c>
      <c r="E762">
        <v>76</v>
      </c>
    </row>
    <row r="763" spans="1:5">
      <c r="A763" t="s">
        <v>658</v>
      </c>
      <c r="B763" t="s">
        <v>143</v>
      </c>
      <c r="C763">
        <v>31.1</v>
      </c>
      <c r="D763" t="s">
        <v>184</v>
      </c>
      <c r="E763">
        <v>76</v>
      </c>
    </row>
    <row r="764" spans="1:5">
      <c r="A764" t="s">
        <v>657</v>
      </c>
      <c r="B764" t="s">
        <v>147</v>
      </c>
      <c r="C764">
        <v>31.5</v>
      </c>
      <c r="D764" t="s">
        <v>198</v>
      </c>
      <c r="E764">
        <v>76</v>
      </c>
    </row>
    <row r="765" spans="1:5">
      <c r="A765" t="s">
        <v>656</v>
      </c>
      <c r="B765" t="s">
        <v>147</v>
      </c>
      <c r="C765">
        <v>31.5</v>
      </c>
      <c r="D765" t="s">
        <v>198</v>
      </c>
      <c r="E765">
        <v>76</v>
      </c>
    </row>
    <row r="766" spans="1:5">
      <c r="A766" t="s">
        <v>388</v>
      </c>
      <c r="B766" t="s">
        <v>143</v>
      </c>
      <c r="C766">
        <v>29.6</v>
      </c>
      <c r="D766" t="s">
        <v>188</v>
      </c>
      <c r="E766">
        <v>73</v>
      </c>
    </row>
    <row r="767" spans="1:5">
      <c r="A767" t="s">
        <v>655</v>
      </c>
      <c r="B767" t="s">
        <v>143</v>
      </c>
      <c r="C767">
        <v>29.6</v>
      </c>
      <c r="D767" t="s">
        <v>188</v>
      </c>
      <c r="E767">
        <v>73</v>
      </c>
    </row>
    <row r="768" spans="1:5">
      <c r="A768" t="s">
        <v>654</v>
      </c>
      <c r="B768" t="s">
        <v>147</v>
      </c>
      <c r="C768">
        <v>30.8</v>
      </c>
      <c r="D768" t="s">
        <v>191</v>
      </c>
      <c r="E768">
        <v>74.5</v>
      </c>
    </row>
    <row r="769" spans="1:5">
      <c r="A769" t="s">
        <v>653</v>
      </c>
      <c r="B769" t="s">
        <v>147</v>
      </c>
      <c r="C769">
        <v>30.8</v>
      </c>
      <c r="D769" t="s">
        <v>191</v>
      </c>
      <c r="E769">
        <v>74.5</v>
      </c>
    </row>
    <row r="770" spans="1:5">
      <c r="A770" t="s">
        <v>389</v>
      </c>
      <c r="B770" t="s">
        <v>143</v>
      </c>
      <c r="C770">
        <v>31.1</v>
      </c>
      <c r="D770" t="s">
        <v>184</v>
      </c>
      <c r="E770">
        <v>76</v>
      </c>
    </row>
    <row r="771" spans="1:5">
      <c r="A771" t="s">
        <v>652</v>
      </c>
      <c r="B771" t="s">
        <v>143</v>
      </c>
      <c r="C771">
        <v>31.1</v>
      </c>
      <c r="D771" t="s">
        <v>184</v>
      </c>
      <c r="E771">
        <v>76</v>
      </c>
    </row>
    <row r="772" spans="1:5">
      <c r="A772" t="s">
        <v>651</v>
      </c>
      <c r="B772" t="s">
        <v>147</v>
      </c>
      <c r="C772">
        <v>31.1</v>
      </c>
      <c r="D772" t="s">
        <v>184</v>
      </c>
      <c r="E772">
        <v>76</v>
      </c>
    </row>
    <row r="773" spans="1:5">
      <c r="A773" t="s">
        <v>650</v>
      </c>
      <c r="B773" t="s">
        <v>147</v>
      </c>
      <c r="C773">
        <v>31.1</v>
      </c>
      <c r="D773" t="s">
        <v>184</v>
      </c>
      <c r="E773">
        <v>76</v>
      </c>
    </row>
    <row r="774" spans="1:5">
      <c r="A774" t="s">
        <v>649</v>
      </c>
      <c r="B774" t="s">
        <v>147</v>
      </c>
      <c r="C774">
        <v>31.5</v>
      </c>
      <c r="D774" t="s">
        <v>198</v>
      </c>
      <c r="E774">
        <v>76</v>
      </c>
    </row>
    <row r="775" spans="1:5">
      <c r="A775" t="s">
        <v>648</v>
      </c>
      <c r="B775" t="s">
        <v>147</v>
      </c>
      <c r="C775">
        <v>31.5</v>
      </c>
      <c r="D775" t="s">
        <v>198</v>
      </c>
      <c r="E775">
        <v>76</v>
      </c>
    </row>
    <row r="776" spans="1:5">
      <c r="A776" t="s">
        <v>647</v>
      </c>
      <c r="B776" t="s">
        <v>154</v>
      </c>
      <c r="C776">
        <v>31</v>
      </c>
      <c r="D776" t="s">
        <v>1350</v>
      </c>
      <c r="E776">
        <v>89.5</v>
      </c>
    </row>
    <row r="777" spans="1:5">
      <c r="A777" t="s">
        <v>646</v>
      </c>
      <c r="B777" t="s">
        <v>154</v>
      </c>
      <c r="C777">
        <v>31</v>
      </c>
      <c r="D777" t="s">
        <v>1350</v>
      </c>
      <c r="E777">
        <v>89.5</v>
      </c>
    </row>
    <row r="778" spans="1:5">
      <c r="A778" t="s">
        <v>645</v>
      </c>
      <c r="B778" t="s">
        <v>166</v>
      </c>
      <c r="C778">
        <v>31.1</v>
      </c>
      <c r="D778" t="s">
        <v>183</v>
      </c>
      <c r="E778">
        <v>91</v>
      </c>
    </row>
    <row r="779" spans="1:5">
      <c r="A779" t="s">
        <v>644</v>
      </c>
      <c r="B779" t="s">
        <v>166</v>
      </c>
      <c r="C779">
        <v>31.1</v>
      </c>
      <c r="D779" t="s">
        <v>183</v>
      </c>
      <c r="E779">
        <v>91</v>
      </c>
    </row>
    <row r="780" spans="1:5">
      <c r="A780" t="s">
        <v>643</v>
      </c>
      <c r="B780" t="s">
        <v>154</v>
      </c>
      <c r="C780">
        <v>31.5</v>
      </c>
      <c r="D780" t="s">
        <v>1349</v>
      </c>
      <c r="E780">
        <v>91</v>
      </c>
    </row>
    <row r="781" spans="1:5">
      <c r="A781" t="s">
        <v>642</v>
      </c>
      <c r="B781" t="s">
        <v>154</v>
      </c>
      <c r="C781">
        <v>31.5</v>
      </c>
      <c r="D781" t="s">
        <v>1349</v>
      </c>
      <c r="E781">
        <v>91</v>
      </c>
    </row>
    <row r="782" spans="1:5">
      <c r="A782" t="s">
        <v>641</v>
      </c>
      <c r="B782" t="s">
        <v>147</v>
      </c>
      <c r="C782">
        <v>20.5</v>
      </c>
      <c r="D782" t="s">
        <v>178</v>
      </c>
      <c r="E782">
        <v>58</v>
      </c>
    </row>
    <row r="783" spans="1:5">
      <c r="A783" t="s">
        <v>640</v>
      </c>
      <c r="B783" t="s">
        <v>147</v>
      </c>
      <c r="C783">
        <v>20.5</v>
      </c>
      <c r="D783" t="s">
        <v>178</v>
      </c>
      <c r="E783">
        <v>58</v>
      </c>
    </row>
    <row r="784" spans="1:5">
      <c r="A784" t="s">
        <v>639</v>
      </c>
      <c r="B784" t="s">
        <v>147</v>
      </c>
      <c r="C784">
        <v>21.7</v>
      </c>
      <c r="D784" t="s">
        <v>1348</v>
      </c>
      <c r="E784">
        <v>61</v>
      </c>
    </row>
    <row r="785" spans="1:5">
      <c r="A785" t="s">
        <v>638</v>
      </c>
      <c r="B785" t="s">
        <v>147</v>
      </c>
      <c r="C785">
        <v>21.7</v>
      </c>
      <c r="D785" t="s">
        <v>1348</v>
      </c>
      <c r="E785">
        <v>61</v>
      </c>
    </row>
    <row r="786" spans="1:5">
      <c r="A786" t="s">
        <v>637</v>
      </c>
      <c r="B786" t="s">
        <v>147</v>
      </c>
      <c r="C786">
        <v>20.5</v>
      </c>
      <c r="D786" t="s">
        <v>177</v>
      </c>
      <c r="E786">
        <v>58</v>
      </c>
    </row>
    <row r="787" spans="1:5">
      <c r="A787" t="s">
        <v>636</v>
      </c>
      <c r="B787" t="s">
        <v>147</v>
      </c>
      <c r="C787">
        <v>20.5</v>
      </c>
      <c r="D787" t="s">
        <v>177</v>
      </c>
      <c r="E787">
        <v>58</v>
      </c>
    </row>
    <row r="788" spans="1:5">
      <c r="A788" t="s">
        <v>635</v>
      </c>
      <c r="B788" t="s">
        <v>147</v>
      </c>
      <c r="C788">
        <v>20.5</v>
      </c>
      <c r="D788" t="s">
        <v>178</v>
      </c>
      <c r="E788">
        <v>58</v>
      </c>
    </row>
    <row r="789" spans="1:5">
      <c r="A789" t="s">
        <v>634</v>
      </c>
      <c r="B789" t="s">
        <v>147</v>
      </c>
      <c r="C789">
        <v>20.5</v>
      </c>
      <c r="D789" t="s">
        <v>178</v>
      </c>
      <c r="E789">
        <v>58</v>
      </c>
    </row>
    <row r="790" spans="1:5">
      <c r="A790" t="s">
        <v>633</v>
      </c>
      <c r="B790" t="s">
        <v>147</v>
      </c>
      <c r="C790">
        <v>25.1</v>
      </c>
      <c r="D790" t="s">
        <v>1342</v>
      </c>
      <c r="E790">
        <v>67</v>
      </c>
    </row>
    <row r="791" spans="1:5">
      <c r="A791" t="s">
        <v>632</v>
      </c>
      <c r="B791" t="s">
        <v>147</v>
      </c>
      <c r="C791">
        <v>25.1</v>
      </c>
      <c r="D791" t="s">
        <v>1342</v>
      </c>
      <c r="E791">
        <v>67</v>
      </c>
    </row>
    <row r="792" spans="1:5">
      <c r="A792" t="s">
        <v>631</v>
      </c>
      <c r="B792" t="s">
        <v>147</v>
      </c>
      <c r="C792">
        <v>20.5</v>
      </c>
      <c r="D792" t="s">
        <v>176</v>
      </c>
      <c r="E792">
        <v>58</v>
      </c>
    </row>
    <row r="793" spans="1:5">
      <c r="A793" t="s">
        <v>630</v>
      </c>
      <c r="B793" t="s">
        <v>147</v>
      </c>
      <c r="C793">
        <v>20.5</v>
      </c>
      <c r="D793" t="s">
        <v>176</v>
      </c>
      <c r="E793">
        <v>58</v>
      </c>
    </row>
    <row r="794" spans="1:5">
      <c r="A794" t="s">
        <v>629</v>
      </c>
      <c r="B794" t="s">
        <v>147</v>
      </c>
      <c r="C794">
        <v>24.8</v>
      </c>
      <c r="D794" t="s">
        <v>1337</v>
      </c>
      <c r="E794">
        <v>65.5</v>
      </c>
    </row>
    <row r="795" spans="1:5">
      <c r="A795" t="s">
        <v>628</v>
      </c>
      <c r="B795" t="s">
        <v>147</v>
      </c>
      <c r="C795">
        <v>24.8</v>
      </c>
      <c r="D795" t="s">
        <v>1337</v>
      </c>
      <c r="E795">
        <v>65.5</v>
      </c>
    </row>
    <row r="796" spans="1:5">
      <c r="A796" t="s">
        <v>627</v>
      </c>
      <c r="B796" t="s">
        <v>147</v>
      </c>
      <c r="C796">
        <v>22</v>
      </c>
      <c r="D796" t="s">
        <v>1347</v>
      </c>
      <c r="E796">
        <v>62.5</v>
      </c>
    </row>
    <row r="797" spans="1:5">
      <c r="A797" t="s">
        <v>390</v>
      </c>
      <c r="B797" t="s">
        <v>147</v>
      </c>
      <c r="C797">
        <v>22</v>
      </c>
      <c r="D797" t="s">
        <v>1347</v>
      </c>
      <c r="E797">
        <v>62.5</v>
      </c>
    </row>
    <row r="798" spans="1:5">
      <c r="A798" t="s">
        <v>626</v>
      </c>
      <c r="B798" t="s">
        <v>147</v>
      </c>
      <c r="C798">
        <v>20.5</v>
      </c>
      <c r="D798" t="s">
        <v>210</v>
      </c>
      <c r="E798">
        <v>58</v>
      </c>
    </row>
    <row r="799" spans="1:5">
      <c r="A799" t="s">
        <v>625</v>
      </c>
      <c r="B799" t="s">
        <v>147</v>
      </c>
      <c r="C799">
        <v>20.5</v>
      </c>
      <c r="D799" t="s">
        <v>210</v>
      </c>
      <c r="E799">
        <v>58</v>
      </c>
    </row>
    <row r="800" spans="1:5">
      <c r="A800" t="s">
        <v>624</v>
      </c>
      <c r="B800" t="s">
        <v>147</v>
      </c>
      <c r="C800">
        <v>22.3</v>
      </c>
      <c r="D800" t="s">
        <v>1346</v>
      </c>
      <c r="E800">
        <v>62.5</v>
      </c>
    </row>
    <row r="801" spans="1:5">
      <c r="A801" t="s">
        <v>623</v>
      </c>
      <c r="B801" t="s">
        <v>147</v>
      </c>
      <c r="C801">
        <v>22.3</v>
      </c>
      <c r="D801" t="s">
        <v>1346</v>
      </c>
      <c r="E801">
        <v>62.5</v>
      </c>
    </row>
    <row r="802" spans="1:5">
      <c r="A802" t="s">
        <v>622</v>
      </c>
      <c r="B802" t="s">
        <v>147</v>
      </c>
      <c r="C802">
        <v>22.2</v>
      </c>
      <c r="D802" t="s">
        <v>1345</v>
      </c>
      <c r="E802">
        <v>62.5</v>
      </c>
    </row>
    <row r="803" spans="1:5">
      <c r="A803" t="s">
        <v>621</v>
      </c>
      <c r="B803" t="s">
        <v>147</v>
      </c>
      <c r="C803">
        <v>22.2</v>
      </c>
      <c r="D803" t="s">
        <v>1345</v>
      </c>
      <c r="E803">
        <v>62.5</v>
      </c>
    </row>
    <row r="804" spans="1:5">
      <c r="A804" t="s">
        <v>620</v>
      </c>
      <c r="B804" t="s">
        <v>147</v>
      </c>
      <c r="C804">
        <v>26.8</v>
      </c>
      <c r="D804" t="s">
        <v>1344</v>
      </c>
      <c r="E804">
        <v>68.5</v>
      </c>
    </row>
    <row r="805" spans="1:5">
      <c r="A805" t="s">
        <v>619</v>
      </c>
      <c r="B805" t="s">
        <v>147</v>
      </c>
      <c r="C805">
        <v>26.8</v>
      </c>
      <c r="D805" t="s">
        <v>1344</v>
      </c>
      <c r="E805">
        <v>68.5</v>
      </c>
    </row>
    <row r="806" spans="1:5">
      <c r="A806" t="s">
        <v>618</v>
      </c>
      <c r="B806" t="s">
        <v>147</v>
      </c>
      <c r="C806">
        <v>24.8</v>
      </c>
      <c r="D806" t="s">
        <v>1337</v>
      </c>
      <c r="E806">
        <v>65.5</v>
      </c>
    </row>
    <row r="807" spans="1:5">
      <c r="A807" t="s">
        <v>617</v>
      </c>
      <c r="B807" t="s">
        <v>147</v>
      </c>
      <c r="C807">
        <v>24.8</v>
      </c>
      <c r="D807" t="s">
        <v>1337</v>
      </c>
      <c r="E807">
        <v>65.5</v>
      </c>
    </row>
    <row r="808" spans="1:5">
      <c r="A808" t="s">
        <v>616</v>
      </c>
      <c r="B808" t="s">
        <v>147</v>
      </c>
      <c r="C808">
        <v>20.5</v>
      </c>
      <c r="D808" t="s">
        <v>1343</v>
      </c>
      <c r="E808">
        <v>56.5</v>
      </c>
    </row>
    <row r="809" spans="1:5">
      <c r="A809" t="s">
        <v>615</v>
      </c>
      <c r="B809" t="s">
        <v>147</v>
      </c>
      <c r="C809">
        <v>20.5</v>
      </c>
      <c r="D809" t="s">
        <v>1343</v>
      </c>
      <c r="E809">
        <v>56.5</v>
      </c>
    </row>
    <row r="810" spans="1:5">
      <c r="A810" t="s">
        <v>614</v>
      </c>
      <c r="B810" t="s">
        <v>147</v>
      </c>
      <c r="C810">
        <v>20.5</v>
      </c>
      <c r="D810" t="s">
        <v>178</v>
      </c>
      <c r="E810">
        <v>58</v>
      </c>
    </row>
    <row r="811" spans="1:5">
      <c r="A811" t="s">
        <v>613</v>
      </c>
      <c r="B811" t="s">
        <v>147</v>
      </c>
      <c r="C811">
        <v>20.5</v>
      </c>
      <c r="D811" t="s">
        <v>178</v>
      </c>
      <c r="E811">
        <v>58</v>
      </c>
    </row>
    <row r="812" spans="1:5">
      <c r="A812" t="s">
        <v>612</v>
      </c>
      <c r="B812" t="s">
        <v>147</v>
      </c>
      <c r="C812">
        <v>24.3</v>
      </c>
      <c r="D812" t="s">
        <v>1298</v>
      </c>
      <c r="E812">
        <v>65.5</v>
      </c>
    </row>
    <row r="813" spans="1:5">
      <c r="A813" t="s">
        <v>611</v>
      </c>
      <c r="B813" t="s">
        <v>147</v>
      </c>
      <c r="C813">
        <v>24.3</v>
      </c>
      <c r="D813" t="s">
        <v>1298</v>
      </c>
      <c r="E813">
        <v>65.5</v>
      </c>
    </row>
    <row r="814" spans="1:5">
      <c r="A814" t="s">
        <v>610</v>
      </c>
      <c r="B814" t="s">
        <v>147</v>
      </c>
      <c r="C814">
        <v>20.5</v>
      </c>
      <c r="D814" t="s">
        <v>180</v>
      </c>
      <c r="E814">
        <v>58</v>
      </c>
    </row>
    <row r="815" spans="1:5">
      <c r="A815" t="s">
        <v>609</v>
      </c>
      <c r="B815" t="s">
        <v>147</v>
      </c>
      <c r="C815">
        <v>20.5</v>
      </c>
      <c r="D815" t="s">
        <v>180</v>
      </c>
      <c r="E815">
        <v>58</v>
      </c>
    </row>
    <row r="816" spans="1:5">
      <c r="A816" t="s">
        <v>608</v>
      </c>
      <c r="B816" t="s">
        <v>147</v>
      </c>
      <c r="C816">
        <v>26.2</v>
      </c>
      <c r="D816" t="s">
        <v>1300</v>
      </c>
      <c r="E816">
        <v>68.5</v>
      </c>
    </row>
    <row r="817" spans="1:5">
      <c r="A817" t="s">
        <v>607</v>
      </c>
      <c r="B817" t="s">
        <v>147</v>
      </c>
      <c r="C817">
        <v>26.2</v>
      </c>
      <c r="D817" t="s">
        <v>1300</v>
      </c>
      <c r="E817">
        <v>68.5</v>
      </c>
    </row>
    <row r="818" spans="1:5">
      <c r="A818" t="s">
        <v>606</v>
      </c>
      <c r="B818" t="s">
        <v>147</v>
      </c>
      <c r="C818">
        <v>20.5</v>
      </c>
      <c r="D818" t="s">
        <v>181</v>
      </c>
      <c r="E818">
        <v>58</v>
      </c>
    </row>
    <row r="819" spans="1:5">
      <c r="A819" t="s">
        <v>391</v>
      </c>
      <c r="B819" t="s">
        <v>147</v>
      </c>
      <c r="C819">
        <v>20.5</v>
      </c>
      <c r="D819" t="s">
        <v>181</v>
      </c>
      <c r="E819">
        <v>58</v>
      </c>
    </row>
    <row r="820" spans="1:5">
      <c r="A820" t="s">
        <v>605</v>
      </c>
      <c r="B820" t="s">
        <v>147</v>
      </c>
      <c r="C820">
        <v>20.5</v>
      </c>
      <c r="D820" t="s">
        <v>176</v>
      </c>
      <c r="E820">
        <v>58</v>
      </c>
    </row>
    <row r="821" spans="1:5">
      <c r="A821" t="s">
        <v>604</v>
      </c>
      <c r="B821" t="s">
        <v>147</v>
      </c>
      <c r="C821">
        <v>20.5</v>
      </c>
      <c r="D821" t="s">
        <v>176</v>
      </c>
      <c r="E821">
        <v>58</v>
      </c>
    </row>
    <row r="822" spans="1:5">
      <c r="A822" t="s">
        <v>603</v>
      </c>
      <c r="B822" t="s">
        <v>147</v>
      </c>
      <c r="C822">
        <v>26.7</v>
      </c>
      <c r="D822" t="s">
        <v>1338</v>
      </c>
      <c r="E822">
        <v>68.5</v>
      </c>
    </row>
    <row r="823" spans="1:5">
      <c r="A823" t="s">
        <v>602</v>
      </c>
      <c r="B823" t="s">
        <v>147</v>
      </c>
      <c r="C823">
        <v>26.7</v>
      </c>
      <c r="D823" t="s">
        <v>1338</v>
      </c>
      <c r="E823">
        <v>68.5</v>
      </c>
    </row>
    <row r="824" spans="1:5">
      <c r="A824" t="s">
        <v>601</v>
      </c>
      <c r="B824" t="s">
        <v>147</v>
      </c>
      <c r="C824">
        <v>24.7</v>
      </c>
      <c r="D824" t="s">
        <v>175</v>
      </c>
      <c r="E824">
        <v>65.5</v>
      </c>
    </row>
    <row r="825" spans="1:5">
      <c r="A825" t="s">
        <v>600</v>
      </c>
      <c r="B825" t="s">
        <v>147</v>
      </c>
      <c r="C825">
        <v>24.7</v>
      </c>
      <c r="D825" t="s">
        <v>175</v>
      </c>
      <c r="E825">
        <v>65.5</v>
      </c>
    </row>
    <row r="826" spans="1:5">
      <c r="A826" t="s">
        <v>599</v>
      </c>
      <c r="B826" t="s">
        <v>147</v>
      </c>
      <c r="C826">
        <v>20.5</v>
      </c>
      <c r="D826" t="s">
        <v>179</v>
      </c>
      <c r="E826">
        <v>58</v>
      </c>
    </row>
    <row r="827" spans="1:5">
      <c r="A827" t="s">
        <v>598</v>
      </c>
      <c r="B827" t="s">
        <v>147</v>
      </c>
      <c r="C827">
        <v>20.5</v>
      </c>
      <c r="D827" t="s">
        <v>179</v>
      </c>
      <c r="E827">
        <v>58</v>
      </c>
    </row>
    <row r="828" spans="1:5">
      <c r="A828" t="s">
        <v>597</v>
      </c>
      <c r="B828" t="s">
        <v>147</v>
      </c>
      <c r="C828">
        <v>25.1</v>
      </c>
      <c r="D828" t="s">
        <v>1342</v>
      </c>
      <c r="E828">
        <v>67</v>
      </c>
    </row>
    <row r="829" spans="1:5">
      <c r="A829" t="s">
        <v>596</v>
      </c>
      <c r="B829" t="s">
        <v>147</v>
      </c>
      <c r="C829">
        <v>25.1</v>
      </c>
      <c r="D829" t="s">
        <v>1342</v>
      </c>
      <c r="E829">
        <v>67</v>
      </c>
    </row>
    <row r="830" spans="1:5">
      <c r="A830" t="s">
        <v>595</v>
      </c>
      <c r="B830" t="s">
        <v>147</v>
      </c>
      <c r="C830">
        <v>20.5</v>
      </c>
      <c r="D830" t="s">
        <v>209</v>
      </c>
      <c r="E830">
        <v>58</v>
      </c>
    </row>
    <row r="831" spans="1:5">
      <c r="A831" t="s">
        <v>392</v>
      </c>
      <c r="B831" t="s">
        <v>147</v>
      </c>
      <c r="C831">
        <v>20.5</v>
      </c>
      <c r="D831" t="s">
        <v>209</v>
      </c>
      <c r="E831">
        <v>58</v>
      </c>
    </row>
    <row r="832" spans="1:5">
      <c r="A832" t="s">
        <v>594</v>
      </c>
      <c r="B832" t="s">
        <v>147</v>
      </c>
      <c r="C832">
        <v>24.8</v>
      </c>
      <c r="D832" t="s">
        <v>1337</v>
      </c>
      <c r="E832">
        <v>65.5</v>
      </c>
    </row>
    <row r="833" spans="1:5">
      <c r="A833" t="s">
        <v>593</v>
      </c>
      <c r="B833" t="s">
        <v>147</v>
      </c>
      <c r="C833">
        <v>24.8</v>
      </c>
      <c r="D833" t="s">
        <v>1337</v>
      </c>
      <c r="E833">
        <v>65.5</v>
      </c>
    </row>
    <row r="834" spans="1:5">
      <c r="A834" t="s">
        <v>592</v>
      </c>
      <c r="B834" t="s">
        <v>147</v>
      </c>
      <c r="C834">
        <v>20.5</v>
      </c>
      <c r="D834" t="s">
        <v>178</v>
      </c>
      <c r="E834">
        <v>58</v>
      </c>
    </row>
    <row r="835" spans="1:5">
      <c r="A835" t="s">
        <v>591</v>
      </c>
      <c r="B835" t="s">
        <v>147</v>
      </c>
      <c r="C835">
        <v>20.5</v>
      </c>
      <c r="D835" t="s">
        <v>178</v>
      </c>
      <c r="E835">
        <v>58</v>
      </c>
    </row>
    <row r="836" spans="1:5">
      <c r="A836" t="s">
        <v>590</v>
      </c>
      <c r="B836" t="s">
        <v>147</v>
      </c>
      <c r="C836">
        <v>22.9</v>
      </c>
      <c r="D836" t="s">
        <v>1341</v>
      </c>
      <c r="E836">
        <v>62.5</v>
      </c>
    </row>
    <row r="837" spans="1:5">
      <c r="A837" t="s">
        <v>589</v>
      </c>
      <c r="B837" t="s">
        <v>147</v>
      </c>
      <c r="C837">
        <v>22.9</v>
      </c>
      <c r="D837" t="s">
        <v>1341</v>
      </c>
      <c r="E837">
        <v>62.5</v>
      </c>
    </row>
    <row r="838" spans="1:5">
      <c r="A838" t="s">
        <v>588</v>
      </c>
      <c r="B838" t="s">
        <v>147</v>
      </c>
      <c r="C838">
        <v>20.5</v>
      </c>
      <c r="D838" t="s">
        <v>182</v>
      </c>
      <c r="E838">
        <v>58</v>
      </c>
    </row>
    <row r="839" spans="1:5">
      <c r="A839" t="s">
        <v>393</v>
      </c>
      <c r="B839" t="s">
        <v>147</v>
      </c>
      <c r="C839">
        <v>20.5</v>
      </c>
      <c r="D839" t="s">
        <v>182</v>
      </c>
      <c r="E839">
        <v>58</v>
      </c>
    </row>
    <row r="840" spans="1:5">
      <c r="A840" t="s">
        <v>587</v>
      </c>
      <c r="B840" t="s">
        <v>147</v>
      </c>
      <c r="C840">
        <v>20.5</v>
      </c>
      <c r="D840" t="s">
        <v>210</v>
      </c>
      <c r="E840">
        <v>58</v>
      </c>
    </row>
    <row r="841" spans="1:5">
      <c r="A841" t="s">
        <v>586</v>
      </c>
      <c r="B841" t="s">
        <v>147</v>
      </c>
      <c r="C841">
        <v>20.5</v>
      </c>
      <c r="D841" t="s">
        <v>210</v>
      </c>
      <c r="E841">
        <v>58</v>
      </c>
    </row>
    <row r="842" spans="1:5">
      <c r="A842" t="s">
        <v>585</v>
      </c>
      <c r="B842" t="s">
        <v>147</v>
      </c>
      <c r="C842">
        <v>20.5</v>
      </c>
      <c r="D842" t="s">
        <v>181</v>
      </c>
      <c r="E842">
        <v>58</v>
      </c>
    </row>
    <row r="843" spans="1:5">
      <c r="A843" t="s">
        <v>584</v>
      </c>
      <c r="B843" t="s">
        <v>147</v>
      </c>
      <c r="C843">
        <v>20.5</v>
      </c>
      <c r="D843" t="s">
        <v>181</v>
      </c>
      <c r="E843">
        <v>58</v>
      </c>
    </row>
    <row r="844" spans="1:5">
      <c r="A844" t="s">
        <v>583</v>
      </c>
      <c r="B844" t="s">
        <v>147</v>
      </c>
      <c r="C844">
        <v>20.5</v>
      </c>
      <c r="D844" t="s">
        <v>178</v>
      </c>
      <c r="E844">
        <v>58</v>
      </c>
    </row>
    <row r="845" spans="1:5">
      <c r="A845" t="s">
        <v>582</v>
      </c>
      <c r="B845" t="s">
        <v>147</v>
      </c>
      <c r="C845">
        <v>20.5</v>
      </c>
      <c r="D845" t="s">
        <v>178</v>
      </c>
      <c r="E845">
        <v>58</v>
      </c>
    </row>
    <row r="846" spans="1:5">
      <c r="A846" t="s">
        <v>581</v>
      </c>
      <c r="B846" t="s">
        <v>147</v>
      </c>
      <c r="C846">
        <v>26.6</v>
      </c>
      <c r="D846" t="s">
        <v>1340</v>
      </c>
      <c r="E846">
        <v>68.5</v>
      </c>
    </row>
    <row r="847" spans="1:5">
      <c r="A847" t="s">
        <v>580</v>
      </c>
      <c r="B847" t="s">
        <v>147</v>
      </c>
      <c r="C847">
        <v>26.6</v>
      </c>
      <c r="D847" t="s">
        <v>1340</v>
      </c>
      <c r="E847">
        <v>68.5</v>
      </c>
    </row>
    <row r="848" spans="1:5">
      <c r="A848" t="s">
        <v>579</v>
      </c>
      <c r="B848" t="s">
        <v>147</v>
      </c>
      <c r="C848">
        <v>26.9</v>
      </c>
      <c r="D848" t="s">
        <v>1339</v>
      </c>
      <c r="E848">
        <v>68.5</v>
      </c>
    </row>
    <row r="849" spans="1:5">
      <c r="A849" t="s">
        <v>578</v>
      </c>
      <c r="B849" t="s">
        <v>147</v>
      </c>
      <c r="C849">
        <v>26.9</v>
      </c>
      <c r="D849" t="s">
        <v>1339</v>
      </c>
      <c r="E849">
        <v>68.5</v>
      </c>
    </row>
    <row r="850" spans="1:5">
      <c r="A850" t="s">
        <v>577</v>
      </c>
      <c r="B850" t="s">
        <v>147</v>
      </c>
      <c r="C850">
        <v>26.7</v>
      </c>
      <c r="D850" t="s">
        <v>1338</v>
      </c>
      <c r="E850">
        <v>68.5</v>
      </c>
    </row>
    <row r="851" spans="1:5">
      <c r="A851" t="s">
        <v>394</v>
      </c>
      <c r="B851" t="s">
        <v>147</v>
      </c>
      <c r="C851">
        <v>26.7</v>
      </c>
      <c r="D851" t="s">
        <v>1338</v>
      </c>
      <c r="E851">
        <v>68.5</v>
      </c>
    </row>
    <row r="852" spans="1:5">
      <c r="A852" t="s">
        <v>576</v>
      </c>
      <c r="B852" t="s">
        <v>147</v>
      </c>
      <c r="C852">
        <v>26.7</v>
      </c>
      <c r="D852" t="s">
        <v>1338</v>
      </c>
      <c r="E852">
        <v>68.5</v>
      </c>
    </row>
    <row r="853" spans="1:5">
      <c r="A853" t="s">
        <v>575</v>
      </c>
      <c r="B853" t="s">
        <v>147</v>
      </c>
      <c r="C853">
        <v>26.7</v>
      </c>
      <c r="D853" t="s">
        <v>1338</v>
      </c>
      <c r="E853">
        <v>68.5</v>
      </c>
    </row>
    <row r="854" spans="1:5">
      <c r="A854" t="s">
        <v>574</v>
      </c>
      <c r="B854" t="s">
        <v>147</v>
      </c>
      <c r="C854">
        <v>20.5</v>
      </c>
      <c r="D854" t="s">
        <v>180</v>
      </c>
      <c r="E854">
        <v>58</v>
      </c>
    </row>
    <row r="855" spans="1:5">
      <c r="A855" t="s">
        <v>573</v>
      </c>
      <c r="B855" t="s">
        <v>147</v>
      </c>
      <c r="C855">
        <v>20.5</v>
      </c>
      <c r="D855" t="s">
        <v>180</v>
      </c>
      <c r="E855">
        <v>58</v>
      </c>
    </row>
    <row r="856" spans="1:5">
      <c r="A856" t="s">
        <v>572</v>
      </c>
      <c r="B856" t="s">
        <v>147</v>
      </c>
      <c r="C856">
        <v>24.8</v>
      </c>
      <c r="D856" t="s">
        <v>1337</v>
      </c>
      <c r="E856">
        <v>65.5</v>
      </c>
    </row>
    <row r="857" spans="1:5">
      <c r="A857" t="s">
        <v>395</v>
      </c>
      <c r="B857" t="s">
        <v>147</v>
      </c>
      <c r="C857">
        <v>24.8</v>
      </c>
      <c r="D857" t="s">
        <v>1337</v>
      </c>
      <c r="E857">
        <v>65.5</v>
      </c>
    </row>
    <row r="858" spans="1:5">
      <c r="A858" t="s">
        <v>571</v>
      </c>
      <c r="B858" t="s">
        <v>147</v>
      </c>
      <c r="C858">
        <v>20.5</v>
      </c>
      <c r="D858" t="s">
        <v>176</v>
      </c>
      <c r="E858">
        <v>58</v>
      </c>
    </row>
    <row r="859" spans="1:5">
      <c r="A859" t="s">
        <v>570</v>
      </c>
      <c r="B859" t="s">
        <v>147</v>
      </c>
      <c r="C859">
        <v>20.5</v>
      </c>
      <c r="D859" t="s">
        <v>176</v>
      </c>
      <c r="E859">
        <v>58</v>
      </c>
    </row>
    <row r="860" spans="1:5">
      <c r="A860" t="s">
        <v>569</v>
      </c>
      <c r="B860" t="s">
        <v>147</v>
      </c>
      <c r="C860">
        <v>20.8</v>
      </c>
      <c r="D860" t="s">
        <v>214</v>
      </c>
      <c r="E860">
        <v>59.5</v>
      </c>
    </row>
    <row r="861" spans="1:5">
      <c r="A861" t="s">
        <v>568</v>
      </c>
      <c r="B861" t="s">
        <v>147</v>
      </c>
      <c r="C861">
        <v>20.8</v>
      </c>
      <c r="D861" t="s">
        <v>214</v>
      </c>
      <c r="E861">
        <v>59.5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143</v>
      </c>
      <c r="C863">
        <v>20.5</v>
      </c>
      <c r="D863" t="s">
        <v>567</v>
      </c>
      <c r="E863">
        <v>33.75</v>
      </c>
    </row>
    <row r="864" spans="1:5">
      <c r="A864" t="s">
        <v>397</v>
      </c>
      <c r="B864" t="s">
        <v>143</v>
      </c>
      <c r="C864">
        <v>20.5</v>
      </c>
      <c r="D864" t="s">
        <v>145</v>
      </c>
      <c r="E864">
        <v>35.75</v>
      </c>
    </row>
    <row r="865" spans="1:5">
      <c r="A865" t="s">
        <v>398</v>
      </c>
      <c r="B865" t="s">
        <v>143</v>
      </c>
      <c r="C865">
        <v>20.5</v>
      </c>
      <c r="D865" t="s">
        <v>145</v>
      </c>
      <c r="E865">
        <v>35.75</v>
      </c>
    </row>
    <row r="866" spans="1:5">
      <c r="A866" t="s">
        <v>399</v>
      </c>
      <c r="B866" t="s">
        <v>143</v>
      </c>
      <c r="C866">
        <v>20.5</v>
      </c>
      <c r="D866" t="s">
        <v>1318</v>
      </c>
      <c r="E866">
        <v>41.75</v>
      </c>
    </row>
    <row r="867" spans="1:5">
      <c r="A867" t="s">
        <v>565</v>
      </c>
      <c r="B867" t="s">
        <v>143</v>
      </c>
      <c r="C867">
        <v>20.5</v>
      </c>
      <c r="D867" t="s">
        <v>1318</v>
      </c>
      <c r="E867">
        <v>41.75</v>
      </c>
    </row>
    <row r="868" spans="1:5">
      <c r="A868" t="s">
        <v>400</v>
      </c>
      <c r="B868" t="s">
        <v>147</v>
      </c>
      <c r="C868">
        <v>20.5</v>
      </c>
      <c r="D868" t="s">
        <v>1311</v>
      </c>
      <c r="E868">
        <v>33.75</v>
      </c>
    </row>
    <row r="869" spans="1:5">
      <c r="A869" t="s">
        <v>564</v>
      </c>
      <c r="B869" t="s">
        <v>147</v>
      </c>
      <c r="C869">
        <v>20.5</v>
      </c>
      <c r="D869" t="s">
        <v>1311</v>
      </c>
      <c r="E869">
        <v>33.75</v>
      </c>
    </row>
    <row r="870" spans="1:5">
      <c r="A870" t="s">
        <v>563</v>
      </c>
      <c r="B870" t="s">
        <v>143</v>
      </c>
      <c r="C870">
        <v>20.5</v>
      </c>
      <c r="D870" t="s">
        <v>1336</v>
      </c>
      <c r="E870">
        <v>36.75</v>
      </c>
    </row>
    <row r="871" spans="1:5">
      <c r="A871" t="s">
        <v>562</v>
      </c>
      <c r="B871" t="s">
        <v>143</v>
      </c>
      <c r="C871">
        <v>20.5</v>
      </c>
      <c r="D871" t="s">
        <v>1336</v>
      </c>
      <c r="E871">
        <v>36.75</v>
      </c>
    </row>
    <row r="872" spans="1:5">
      <c r="A872" t="s">
        <v>561</v>
      </c>
      <c r="B872" t="s">
        <v>143</v>
      </c>
      <c r="C872">
        <v>20.5</v>
      </c>
      <c r="D872" t="s">
        <v>1335</v>
      </c>
      <c r="E872">
        <v>35.75</v>
      </c>
    </row>
    <row r="873" spans="1:5">
      <c r="A873" t="s">
        <v>560</v>
      </c>
      <c r="B873" t="s">
        <v>143</v>
      </c>
      <c r="C873">
        <v>20.5</v>
      </c>
      <c r="D873" t="s">
        <v>1335</v>
      </c>
      <c r="E873">
        <v>35.75</v>
      </c>
    </row>
    <row r="874" spans="1:5">
      <c r="A874" t="s">
        <v>401</v>
      </c>
      <c r="B874" t="s">
        <v>143</v>
      </c>
      <c r="C874">
        <v>20.5</v>
      </c>
      <c r="D874" t="s">
        <v>161</v>
      </c>
      <c r="E874">
        <v>43</v>
      </c>
    </row>
    <row r="875" spans="1:5">
      <c r="A875" t="s">
        <v>559</v>
      </c>
      <c r="B875" t="s">
        <v>143</v>
      </c>
      <c r="C875">
        <v>20.5</v>
      </c>
      <c r="D875" t="s">
        <v>161</v>
      </c>
      <c r="E875">
        <v>43</v>
      </c>
    </row>
    <row r="876" spans="1:5">
      <c r="A876" t="s">
        <v>402</v>
      </c>
      <c r="B876" t="s">
        <v>143</v>
      </c>
      <c r="C876">
        <v>20.5</v>
      </c>
      <c r="D876" t="s">
        <v>161</v>
      </c>
      <c r="E876">
        <v>43</v>
      </c>
    </row>
    <row r="877" spans="1:5">
      <c r="A877" t="s">
        <v>558</v>
      </c>
      <c r="B877" t="s">
        <v>143</v>
      </c>
      <c r="C877">
        <v>20.5</v>
      </c>
      <c r="D877" t="s">
        <v>161</v>
      </c>
      <c r="E877">
        <v>43</v>
      </c>
    </row>
    <row r="878" spans="1:5">
      <c r="A878" t="s">
        <v>557</v>
      </c>
      <c r="B878" t="s">
        <v>147</v>
      </c>
      <c r="C878">
        <v>8</v>
      </c>
      <c r="D878" t="s">
        <v>1334</v>
      </c>
      <c r="E878">
        <v>14.75</v>
      </c>
    </row>
    <row r="879" spans="1:5">
      <c r="A879" t="s">
        <v>556</v>
      </c>
      <c r="B879" t="s">
        <v>147</v>
      </c>
      <c r="C879">
        <v>8</v>
      </c>
      <c r="D879" t="s">
        <v>1334</v>
      </c>
      <c r="E879">
        <v>14.75</v>
      </c>
    </row>
    <row r="880" spans="1:5">
      <c r="A880" t="s">
        <v>403</v>
      </c>
      <c r="B880" t="s">
        <v>166</v>
      </c>
      <c r="C880">
        <v>9.6</v>
      </c>
      <c r="D880" t="s">
        <v>1333</v>
      </c>
      <c r="E880">
        <v>19.25</v>
      </c>
    </row>
    <row r="881" spans="1:5">
      <c r="A881" t="s">
        <v>555</v>
      </c>
      <c r="B881" t="s">
        <v>166</v>
      </c>
      <c r="C881">
        <v>9.6</v>
      </c>
      <c r="D881" t="s">
        <v>1333</v>
      </c>
      <c r="E881">
        <v>19.25</v>
      </c>
    </row>
    <row r="882" spans="1:5">
      <c r="A882" t="s">
        <v>554</v>
      </c>
      <c r="B882" t="s">
        <v>166</v>
      </c>
      <c r="C882">
        <v>9.6</v>
      </c>
      <c r="D882" t="s">
        <v>1333</v>
      </c>
      <c r="E882">
        <v>19.25</v>
      </c>
    </row>
    <row r="883" spans="1:5">
      <c r="A883" t="s">
        <v>553</v>
      </c>
      <c r="B883" t="s">
        <v>166</v>
      </c>
      <c r="C883">
        <v>9.6</v>
      </c>
      <c r="D883" t="s">
        <v>1333</v>
      </c>
      <c r="E883">
        <v>19.25</v>
      </c>
    </row>
    <row r="884" spans="1:5">
      <c r="A884" t="s">
        <v>552</v>
      </c>
      <c r="B884" t="s">
        <v>154</v>
      </c>
      <c r="C884">
        <v>9.6</v>
      </c>
      <c r="D884" t="s">
        <v>167</v>
      </c>
      <c r="E884">
        <v>25.25</v>
      </c>
    </row>
    <row r="885" spans="1:5">
      <c r="A885" t="s">
        <v>551</v>
      </c>
      <c r="B885" t="s">
        <v>154</v>
      </c>
      <c r="C885">
        <v>9.6</v>
      </c>
      <c r="D885" t="s">
        <v>167</v>
      </c>
      <c r="E885">
        <v>25.25</v>
      </c>
    </row>
    <row r="886" spans="1:5">
      <c r="A886" t="s">
        <v>404</v>
      </c>
      <c r="B886" t="s">
        <v>147</v>
      </c>
      <c r="C886">
        <v>3.3</v>
      </c>
      <c r="D886" t="s">
        <v>1332</v>
      </c>
      <c r="E886">
        <v>6</v>
      </c>
    </row>
    <row r="887" spans="1:5">
      <c r="A887" t="s">
        <v>405</v>
      </c>
      <c r="B887" t="s">
        <v>147</v>
      </c>
      <c r="C887">
        <v>3.3</v>
      </c>
      <c r="D887" t="s">
        <v>1332</v>
      </c>
      <c r="E887">
        <v>6</v>
      </c>
    </row>
    <row r="888" spans="1:5">
      <c r="A888" t="s">
        <v>406</v>
      </c>
      <c r="B888" t="s">
        <v>143</v>
      </c>
      <c r="C888">
        <v>20.5</v>
      </c>
      <c r="D888" t="s">
        <v>171</v>
      </c>
      <c r="E888">
        <v>41.75</v>
      </c>
    </row>
    <row r="889" spans="1:5">
      <c r="A889" t="s">
        <v>407</v>
      </c>
      <c r="B889" t="s">
        <v>143</v>
      </c>
      <c r="C889">
        <v>20.5</v>
      </c>
      <c r="D889" t="s">
        <v>171</v>
      </c>
      <c r="E889">
        <v>41.75</v>
      </c>
    </row>
    <row r="890" spans="1:5">
      <c r="A890" t="s">
        <v>408</v>
      </c>
      <c r="B890" t="s">
        <v>143</v>
      </c>
      <c r="C890">
        <v>20.5</v>
      </c>
      <c r="D890" t="s">
        <v>1318</v>
      </c>
      <c r="E890">
        <v>41.75</v>
      </c>
    </row>
    <row r="891" spans="1:5">
      <c r="A891" t="s">
        <v>409</v>
      </c>
      <c r="B891" t="s">
        <v>143</v>
      </c>
      <c r="C891">
        <v>20.5</v>
      </c>
      <c r="D891" t="s">
        <v>1318</v>
      </c>
      <c r="E891">
        <v>41.75</v>
      </c>
    </row>
    <row r="892" spans="1:5">
      <c r="A892" t="s">
        <v>550</v>
      </c>
      <c r="B892" t="s">
        <v>147</v>
      </c>
      <c r="C892">
        <v>20.5</v>
      </c>
      <c r="D892" t="s">
        <v>162</v>
      </c>
      <c r="E892">
        <v>35.75</v>
      </c>
    </row>
    <row r="893" spans="1:5">
      <c r="A893" t="s">
        <v>549</v>
      </c>
      <c r="B893" t="s">
        <v>147</v>
      </c>
      <c r="C893">
        <v>20.5</v>
      </c>
      <c r="D893" t="s">
        <v>162</v>
      </c>
      <c r="E893">
        <v>35.75</v>
      </c>
    </row>
    <row r="894" spans="1:5">
      <c r="A894" t="s">
        <v>548</v>
      </c>
      <c r="B894" t="s">
        <v>143</v>
      </c>
      <c r="C894">
        <v>20.5</v>
      </c>
      <c r="D894" t="s">
        <v>170</v>
      </c>
      <c r="E894">
        <v>41.75</v>
      </c>
    </row>
    <row r="895" spans="1:5">
      <c r="A895" t="s">
        <v>547</v>
      </c>
      <c r="B895" t="s">
        <v>143</v>
      </c>
      <c r="C895">
        <v>20.5</v>
      </c>
      <c r="D895" t="s">
        <v>170</v>
      </c>
      <c r="E895">
        <v>41.75</v>
      </c>
    </row>
    <row r="896" spans="1:5">
      <c r="A896" t="s">
        <v>410</v>
      </c>
      <c r="B896" t="s">
        <v>143</v>
      </c>
      <c r="C896">
        <v>20.5</v>
      </c>
      <c r="D896" t="s">
        <v>1319</v>
      </c>
      <c r="E896">
        <v>44.5</v>
      </c>
    </row>
    <row r="897" spans="1:5">
      <c r="A897" t="s">
        <v>546</v>
      </c>
      <c r="B897" t="s">
        <v>143</v>
      </c>
      <c r="C897">
        <v>20.5</v>
      </c>
      <c r="D897" t="s">
        <v>1319</v>
      </c>
      <c r="E897">
        <v>44.5</v>
      </c>
    </row>
    <row r="898" spans="1:5">
      <c r="A898" t="s">
        <v>545</v>
      </c>
      <c r="B898" t="s">
        <v>143</v>
      </c>
      <c r="C898">
        <v>20.5</v>
      </c>
      <c r="D898" t="s">
        <v>162</v>
      </c>
      <c r="E898">
        <v>35.75</v>
      </c>
    </row>
    <row r="899" spans="1:5">
      <c r="A899" t="s">
        <v>544</v>
      </c>
      <c r="B899" t="s">
        <v>143</v>
      </c>
      <c r="C899">
        <v>20.5</v>
      </c>
      <c r="D899" t="s">
        <v>162</v>
      </c>
      <c r="E899">
        <v>35.75</v>
      </c>
    </row>
    <row r="900" spans="1:5">
      <c r="A900" t="s">
        <v>411</v>
      </c>
      <c r="B900" t="s">
        <v>147</v>
      </c>
      <c r="C900">
        <v>20.5</v>
      </c>
      <c r="D900" t="s">
        <v>165</v>
      </c>
      <c r="E900">
        <v>34.75</v>
      </c>
    </row>
    <row r="901" spans="1:5">
      <c r="A901" t="s">
        <v>412</v>
      </c>
      <c r="B901" t="s">
        <v>147</v>
      </c>
      <c r="C901">
        <v>20.5</v>
      </c>
      <c r="D901" t="s">
        <v>165</v>
      </c>
      <c r="E901">
        <v>34.75</v>
      </c>
    </row>
    <row r="902" spans="1:5">
      <c r="A902" t="s">
        <v>543</v>
      </c>
      <c r="B902" t="s">
        <v>147</v>
      </c>
      <c r="C902">
        <v>20.5</v>
      </c>
      <c r="D902" t="s">
        <v>1311</v>
      </c>
      <c r="E902">
        <v>33.75</v>
      </c>
    </row>
    <row r="903" spans="1:5">
      <c r="A903" t="s">
        <v>542</v>
      </c>
      <c r="B903" t="s">
        <v>147</v>
      </c>
      <c r="C903">
        <v>20.5</v>
      </c>
      <c r="D903" t="s">
        <v>1311</v>
      </c>
      <c r="E903">
        <v>33.75</v>
      </c>
    </row>
    <row r="904" spans="1:5">
      <c r="A904" t="s">
        <v>541</v>
      </c>
      <c r="B904" t="s">
        <v>143</v>
      </c>
      <c r="C904">
        <v>8.6999999999999993</v>
      </c>
      <c r="D904" t="s">
        <v>1331</v>
      </c>
      <c r="E904">
        <v>22.75</v>
      </c>
    </row>
    <row r="905" spans="1:5">
      <c r="A905" t="s">
        <v>540</v>
      </c>
      <c r="B905" t="s">
        <v>143</v>
      </c>
      <c r="C905">
        <v>8.6999999999999993</v>
      </c>
      <c r="D905" t="s">
        <v>1331</v>
      </c>
      <c r="E905">
        <v>22.75</v>
      </c>
    </row>
    <row r="906" spans="1:5">
      <c r="A906" t="s">
        <v>413</v>
      </c>
      <c r="B906" t="s">
        <v>166</v>
      </c>
      <c r="C906">
        <v>9.6</v>
      </c>
      <c r="D906" t="s">
        <v>1330</v>
      </c>
      <c r="E906">
        <v>19.25</v>
      </c>
    </row>
    <row r="907" spans="1:5">
      <c r="A907" t="s">
        <v>539</v>
      </c>
      <c r="B907" t="s">
        <v>166</v>
      </c>
      <c r="C907">
        <v>9.6</v>
      </c>
      <c r="D907" t="s">
        <v>1330</v>
      </c>
      <c r="E907">
        <v>19.25</v>
      </c>
    </row>
    <row r="908" spans="1:5">
      <c r="A908" t="s">
        <v>538</v>
      </c>
      <c r="B908" t="s">
        <v>154</v>
      </c>
      <c r="C908">
        <v>9.6</v>
      </c>
      <c r="D908" t="s">
        <v>1329</v>
      </c>
      <c r="E908">
        <v>24</v>
      </c>
    </row>
    <row r="909" spans="1:5">
      <c r="A909" t="s">
        <v>537</v>
      </c>
      <c r="B909" t="s">
        <v>154</v>
      </c>
      <c r="C909">
        <v>9.6</v>
      </c>
      <c r="D909" t="s">
        <v>1329</v>
      </c>
      <c r="E909">
        <v>24</v>
      </c>
    </row>
    <row r="910" spans="1:5">
      <c r="A910" t="s">
        <v>536</v>
      </c>
      <c r="B910" t="s">
        <v>166</v>
      </c>
      <c r="C910">
        <v>9.6</v>
      </c>
      <c r="D910" t="s">
        <v>1328</v>
      </c>
      <c r="E910">
        <v>19.25</v>
      </c>
    </row>
    <row r="911" spans="1:5">
      <c r="A911" t="s">
        <v>535</v>
      </c>
      <c r="B911" t="s">
        <v>166</v>
      </c>
      <c r="C911">
        <v>9.6</v>
      </c>
      <c r="D911" t="s">
        <v>1328</v>
      </c>
      <c r="E911">
        <v>19.25</v>
      </c>
    </row>
    <row r="912" spans="1:5">
      <c r="A912" t="s">
        <v>534</v>
      </c>
      <c r="B912" t="s">
        <v>147</v>
      </c>
      <c r="C912">
        <v>3.4</v>
      </c>
      <c r="D912" t="s">
        <v>1327</v>
      </c>
      <c r="E912">
        <v>6</v>
      </c>
    </row>
    <row r="913" spans="1:5">
      <c r="A913" t="s">
        <v>533</v>
      </c>
      <c r="B913" t="s">
        <v>147</v>
      </c>
      <c r="C913">
        <v>3.4</v>
      </c>
      <c r="D913" t="s">
        <v>1327</v>
      </c>
      <c r="E913">
        <v>6</v>
      </c>
    </row>
    <row r="914" spans="1:5">
      <c r="A914" t="s">
        <v>414</v>
      </c>
      <c r="B914" t="s">
        <v>143</v>
      </c>
      <c r="C914">
        <v>20.5</v>
      </c>
      <c r="D914" t="s">
        <v>223</v>
      </c>
      <c r="E914">
        <v>39.25</v>
      </c>
    </row>
    <row r="915" spans="1:5">
      <c r="A915" t="s">
        <v>415</v>
      </c>
      <c r="B915" t="s">
        <v>143</v>
      </c>
      <c r="C915">
        <v>20.5</v>
      </c>
      <c r="D915" t="s">
        <v>223</v>
      </c>
      <c r="E915">
        <v>39.25</v>
      </c>
    </row>
    <row r="916" spans="1:5">
      <c r="A916" t="s">
        <v>532</v>
      </c>
      <c r="B916" t="s">
        <v>143</v>
      </c>
      <c r="C916">
        <v>20.5</v>
      </c>
      <c r="D916" t="s">
        <v>170</v>
      </c>
      <c r="E916">
        <v>41.75</v>
      </c>
    </row>
    <row r="917" spans="1:5">
      <c r="A917" t="s">
        <v>531</v>
      </c>
      <c r="B917" t="s">
        <v>143</v>
      </c>
      <c r="C917">
        <v>20.5</v>
      </c>
      <c r="D917" t="s">
        <v>170</v>
      </c>
      <c r="E917">
        <v>41.75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143</v>
      </c>
      <c r="C919">
        <v>20.5</v>
      </c>
      <c r="D919" t="s">
        <v>233</v>
      </c>
      <c r="E919">
        <v>39.25</v>
      </c>
    </row>
    <row r="920" spans="1:5">
      <c r="A920" t="s">
        <v>528</v>
      </c>
      <c r="B920" t="s">
        <v>147</v>
      </c>
      <c r="C920">
        <v>20.5</v>
      </c>
      <c r="D920" t="s">
        <v>1326</v>
      </c>
      <c r="E920">
        <v>35.75</v>
      </c>
    </row>
    <row r="921" spans="1:5">
      <c r="A921" t="s">
        <v>527</v>
      </c>
      <c r="B921" t="s">
        <v>147</v>
      </c>
      <c r="C921">
        <v>20.5</v>
      </c>
      <c r="D921" t="s">
        <v>1326</v>
      </c>
      <c r="E921">
        <v>35.75</v>
      </c>
    </row>
    <row r="922" spans="1:5">
      <c r="A922" t="s">
        <v>526</v>
      </c>
      <c r="B922" t="s">
        <v>147</v>
      </c>
      <c r="C922">
        <v>20.5</v>
      </c>
      <c r="D922" t="s">
        <v>1310</v>
      </c>
      <c r="E922">
        <v>39.25</v>
      </c>
    </row>
    <row r="923" spans="1:5">
      <c r="A923" t="s">
        <v>525</v>
      </c>
      <c r="B923" t="s">
        <v>147</v>
      </c>
      <c r="C923">
        <v>20.5</v>
      </c>
      <c r="D923" t="s">
        <v>1310</v>
      </c>
      <c r="E923">
        <v>39.25</v>
      </c>
    </row>
    <row r="924" spans="1:5">
      <c r="A924" t="s">
        <v>416</v>
      </c>
      <c r="B924" t="s">
        <v>143</v>
      </c>
      <c r="C924">
        <v>20.5</v>
      </c>
      <c r="D924" t="s">
        <v>1325</v>
      </c>
      <c r="E924">
        <v>43</v>
      </c>
    </row>
    <row r="925" spans="1:5">
      <c r="A925" t="s">
        <v>524</v>
      </c>
      <c r="B925" t="s">
        <v>143</v>
      </c>
      <c r="C925">
        <v>20.5</v>
      </c>
      <c r="D925" t="s">
        <v>1325</v>
      </c>
      <c r="E925">
        <v>43</v>
      </c>
    </row>
    <row r="926" spans="1:5">
      <c r="A926" t="s">
        <v>417</v>
      </c>
      <c r="B926" t="s">
        <v>143</v>
      </c>
      <c r="C926">
        <v>20.5</v>
      </c>
      <c r="D926" t="s">
        <v>1324</v>
      </c>
      <c r="E926">
        <v>33.75</v>
      </c>
    </row>
    <row r="927" spans="1:5">
      <c r="A927" t="s">
        <v>418</v>
      </c>
      <c r="B927" t="s">
        <v>143</v>
      </c>
      <c r="C927">
        <v>20.5</v>
      </c>
      <c r="D927" t="s">
        <v>1324</v>
      </c>
      <c r="E927">
        <v>33.75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143</v>
      </c>
      <c r="C929">
        <v>20.5</v>
      </c>
      <c r="D929" t="s">
        <v>144</v>
      </c>
      <c r="E929">
        <v>34.75</v>
      </c>
    </row>
    <row r="930" spans="1:5">
      <c r="A930" t="s">
        <v>420</v>
      </c>
      <c r="B930" t="s">
        <v>143</v>
      </c>
      <c r="C930">
        <v>8</v>
      </c>
      <c r="D930" t="s">
        <v>1323</v>
      </c>
      <c r="E930">
        <v>21.5</v>
      </c>
    </row>
    <row r="931" spans="1:5">
      <c r="A931" t="s">
        <v>421</v>
      </c>
      <c r="B931" t="s">
        <v>143</v>
      </c>
      <c r="C931">
        <v>8</v>
      </c>
      <c r="D931" t="s">
        <v>1323</v>
      </c>
      <c r="E931">
        <v>21.5</v>
      </c>
    </row>
    <row r="932" spans="1:5">
      <c r="A932" t="s">
        <v>522</v>
      </c>
      <c r="B932" t="s">
        <v>154</v>
      </c>
      <c r="C932">
        <v>9.6</v>
      </c>
      <c r="D932" t="s">
        <v>1315</v>
      </c>
      <c r="E932">
        <v>20.25</v>
      </c>
    </row>
    <row r="933" spans="1:5">
      <c r="A933" t="s">
        <v>521</v>
      </c>
      <c r="B933" t="s">
        <v>154</v>
      </c>
      <c r="C933">
        <v>9.6</v>
      </c>
      <c r="D933" t="s">
        <v>1315</v>
      </c>
      <c r="E933">
        <v>20.25</v>
      </c>
    </row>
    <row r="934" spans="1:5">
      <c r="A934" t="s">
        <v>422</v>
      </c>
      <c r="B934" t="s">
        <v>166</v>
      </c>
      <c r="C934">
        <v>9.6</v>
      </c>
      <c r="D934" t="s">
        <v>1322</v>
      </c>
      <c r="E934">
        <v>20.25</v>
      </c>
    </row>
    <row r="935" spans="1:5">
      <c r="A935" t="s">
        <v>520</v>
      </c>
      <c r="B935" t="s">
        <v>166</v>
      </c>
      <c r="C935">
        <v>9.6</v>
      </c>
      <c r="D935" t="s">
        <v>1322</v>
      </c>
      <c r="E935">
        <v>20.25</v>
      </c>
    </row>
    <row r="936" spans="1:5">
      <c r="A936" t="s">
        <v>519</v>
      </c>
      <c r="B936" t="s">
        <v>154</v>
      </c>
      <c r="C936">
        <v>9.6</v>
      </c>
      <c r="D936" t="s">
        <v>1321</v>
      </c>
      <c r="E936">
        <v>24</v>
      </c>
    </row>
    <row r="937" spans="1:5">
      <c r="A937" t="s">
        <v>518</v>
      </c>
      <c r="B937" t="s">
        <v>154</v>
      </c>
      <c r="C937">
        <v>9.6</v>
      </c>
      <c r="D937" t="s">
        <v>1321</v>
      </c>
      <c r="E937">
        <v>24</v>
      </c>
    </row>
    <row r="938" spans="1:5">
      <c r="A938" t="s">
        <v>423</v>
      </c>
      <c r="B938" t="s">
        <v>154</v>
      </c>
      <c r="C938">
        <v>4.8</v>
      </c>
      <c r="D938" t="s">
        <v>1293</v>
      </c>
      <c r="E938">
        <v>7</v>
      </c>
    </row>
    <row r="939" spans="1:5">
      <c r="A939" t="s">
        <v>424</v>
      </c>
      <c r="B939" t="s">
        <v>154</v>
      </c>
      <c r="C939">
        <v>4.8</v>
      </c>
      <c r="D939" t="s">
        <v>1293</v>
      </c>
      <c r="E939">
        <v>7</v>
      </c>
    </row>
    <row r="940" spans="1:5">
      <c r="A940" t="s">
        <v>517</v>
      </c>
      <c r="B940" t="s">
        <v>143</v>
      </c>
      <c r="C940">
        <v>20.5</v>
      </c>
      <c r="D940" t="s">
        <v>1311</v>
      </c>
      <c r="E940">
        <v>33.75</v>
      </c>
    </row>
    <row r="941" spans="1:5">
      <c r="A941" t="s">
        <v>516</v>
      </c>
      <c r="B941" t="s">
        <v>143</v>
      </c>
      <c r="C941">
        <v>20.5</v>
      </c>
      <c r="D941" t="s">
        <v>1311</v>
      </c>
      <c r="E941">
        <v>33.75</v>
      </c>
    </row>
    <row r="942" spans="1:5">
      <c r="A942" t="s">
        <v>425</v>
      </c>
      <c r="B942" t="s">
        <v>143</v>
      </c>
      <c r="C942">
        <v>20.5</v>
      </c>
      <c r="D942" t="s">
        <v>1320</v>
      </c>
      <c r="E942">
        <v>38</v>
      </c>
    </row>
    <row r="943" spans="1:5">
      <c r="A943" t="s">
        <v>426</v>
      </c>
      <c r="B943" t="s">
        <v>143</v>
      </c>
      <c r="C943">
        <v>20.5</v>
      </c>
      <c r="D943" t="s">
        <v>1320</v>
      </c>
      <c r="E943">
        <v>38</v>
      </c>
    </row>
    <row r="944" spans="1:5">
      <c r="A944" t="s">
        <v>427</v>
      </c>
      <c r="B944" t="s">
        <v>143</v>
      </c>
      <c r="C944">
        <v>20.5</v>
      </c>
      <c r="D944" t="s">
        <v>168</v>
      </c>
      <c r="E944">
        <v>43</v>
      </c>
    </row>
    <row r="945" spans="1:5">
      <c r="A945" t="s">
        <v>515</v>
      </c>
      <c r="B945" t="s">
        <v>143</v>
      </c>
      <c r="C945">
        <v>20.5</v>
      </c>
      <c r="D945" t="s">
        <v>168</v>
      </c>
      <c r="E945">
        <v>43</v>
      </c>
    </row>
    <row r="946" spans="1:5">
      <c r="A946" t="s">
        <v>514</v>
      </c>
      <c r="B946" t="s">
        <v>143</v>
      </c>
      <c r="C946">
        <v>20.5</v>
      </c>
      <c r="D946" t="s">
        <v>169</v>
      </c>
      <c r="E946">
        <v>41.75</v>
      </c>
    </row>
    <row r="947" spans="1:5">
      <c r="A947" t="s">
        <v>513</v>
      </c>
      <c r="B947" t="s">
        <v>143</v>
      </c>
      <c r="C947">
        <v>20.5</v>
      </c>
      <c r="D947" t="s">
        <v>169</v>
      </c>
      <c r="E947">
        <v>41.75</v>
      </c>
    </row>
    <row r="948" spans="1:5">
      <c r="A948" t="s">
        <v>428</v>
      </c>
      <c r="B948" t="s">
        <v>143</v>
      </c>
      <c r="C948">
        <v>20.5</v>
      </c>
      <c r="D948" t="s">
        <v>1319</v>
      </c>
      <c r="E948">
        <v>44.5</v>
      </c>
    </row>
    <row r="949" spans="1:5">
      <c r="A949" t="s">
        <v>512</v>
      </c>
      <c r="B949" t="s">
        <v>143</v>
      </c>
      <c r="C949">
        <v>20.5</v>
      </c>
      <c r="D949" t="s">
        <v>1319</v>
      </c>
      <c r="E949">
        <v>44.5</v>
      </c>
    </row>
    <row r="950" spans="1:5">
      <c r="A950" t="s">
        <v>429</v>
      </c>
      <c r="B950" t="s">
        <v>143</v>
      </c>
      <c r="C950">
        <v>20.5</v>
      </c>
      <c r="D950" t="s">
        <v>173</v>
      </c>
      <c r="E950">
        <v>41.75</v>
      </c>
    </row>
    <row r="951" spans="1:5">
      <c r="A951" t="s">
        <v>511</v>
      </c>
      <c r="B951" t="s">
        <v>143</v>
      </c>
      <c r="C951">
        <v>20.5</v>
      </c>
      <c r="D951" t="s">
        <v>173</v>
      </c>
      <c r="E951">
        <v>41.75</v>
      </c>
    </row>
    <row r="952" spans="1:5">
      <c r="A952" t="s">
        <v>430</v>
      </c>
      <c r="B952" t="s">
        <v>143</v>
      </c>
      <c r="C952">
        <v>20.5</v>
      </c>
      <c r="D952" t="s">
        <v>1318</v>
      </c>
      <c r="E952">
        <v>41.75</v>
      </c>
    </row>
    <row r="953" spans="1:5">
      <c r="A953" t="s">
        <v>510</v>
      </c>
      <c r="B953" t="s">
        <v>143</v>
      </c>
      <c r="C953">
        <v>20.5</v>
      </c>
      <c r="D953" t="s">
        <v>1318</v>
      </c>
      <c r="E953">
        <v>41.75</v>
      </c>
    </row>
    <row r="954" spans="1:5">
      <c r="A954" t="s">
        <v>509</v>
      </c>
      <c r="B954" t="s">
        <v>143</v>
      </c>
      <c r="C954">
        <v>20.5</v>
      </c>
      <c r="D954" t="s">
        <v>236</v>
      </c>
      <c r="E954">
        <v>39.25</v>
      </c>
    </row>
    <row r="955" spans="1:5">
      <c r="A955" t="s">
        <v>508</v>
      </c>
      <c r="B955" t="s">
        <v>143</v>
      </c>
      <c r="C955">
        <v>20.5</v>
      </c>
      <c r="D955" t="s">
        <v>236</v>
      </c>
      <c r="E955">
        <v>39.25</v>
      </c>
    </row>
    <row r="956" spans="1:5">
      <c r="A956" t="s">
        <v>431</v>
      </c>
      <c r="B956" t="s">
        <v>143</v>
      </c>
      <c r="C956">
        <v>8.4</v>
      </c>
      <c r="D956" t="s">
        <v>1317</v>
      </c>
      <c r="E956">
        <v>22.75</v>
      </c>
    </row>
    <row r="957" spans="1:5">
      <c r="A957" t="s">
        <v>507</v>
      </c>
      <c r="B957" t="s">
        <v>143</v>
      </c>
      <c r="C957">
        <v>8.4</v>
      </c>
      <c r="D957" t="s">
        <v>1317</v>
      </c>
      <c r="E957">
        <v>22.75</v>
      </c>
    </row>
    <row r="958" spans="1:5">
      <c r="A958" t="s">
        <v>506</v>
      </c>
      <c r="B958" t="s">
        <v>154</v>
      </c>
      <c r="C958">
        <v>9.6</v>
      </c>
      <c r="D958" t="s">
        <v>1316</v>
      </c>
      <c r="E958">
        <v>25.25</v>
      </c>
    </row>
    <row r="959" spans="1:5">
      <c r="A959" t="s">
        <v>505</v>
      </c>
      <c r="B959" t="s">
        <v>154</v>
      </c>
      <c r="C959">
        <v>9.6</v>
      </c>
      <c r="D959" t="s">
        <v>1316</v>
      </c>
      <c r="E959">
        <v>25.25</v>
      </c>
    </row>
    <row r="960" spans="1:5">
      <c r="A960" t="s">
        <v>504</v>
      </c>
      <c r="B960" t="s">
        <v>154</v>
      </c>
      <c r="C960">
        <v>9.6</v>
      </c>
      <c r="D960" t="s">
        <v>1315</v>
      </c>
      <c r="E960">
        <v>20.25</v>
      </c>
    </row>
    <row r="961" spans="1:5">
      <c r="A961" t="s">
        <v>503</v>
      </c>
      <c r="B961" t="s">
        <v>154</v>
      </c>
      <c r="C961">
        <v>9.6</v>
      </c>
      <c r="D961" t="s">
        <v>1315</v>
      </c>
      <c r="E961">
        <v>20.25</v>
      </c>
    </row>
    <row r="962" spans="1:5">
      <c r="A962" t="s">
        <v>502</v>
      </c>
      <c r="B962" t="s">
        <v>154</v>
      </c>
      <c r="C962">
        <v>9.6</v>
      </c>
      <c r="D962" t="s">
        <v>1314</v>
      </c>
      <c r="E962">
        <v>26.5</v>
      </c>
    </row>
    <row r="963" spans="1:5">
      <c r="A963" t="s">
        <v>501</v>
      </c>
      <c r="B963" t="s">
        <v>154</v>
      </c>
      <c r="C963">
        <v>9.6</v>
      </c>
      <c r="D963" t="s">
        <v>1314</v>
      </c>
      <c r="E963">
        <v>26.5</v>
      </c>
    </row>
    <row r="964" spans="1:5">
      <c r="A964" t="s">
        <v>432</v>
      </c>
      <c r="B964" t="s">
        <v>147</v>
      </c>
      <c r="C964">
        <v>2.1</v>
      </c>
      <c r="D964" t="s">
        <v>1313</v>
      </c>
      <c r="E964">
        <v>5</v>
      </c>
    </row>
    <row r="965" spans="1:5">
      <c r="A965" t="s">
        <v>500</v>
      </c>
      <c r="B965" t="s">
        <v>147</v>
      </c>
      <c r="C965">
        <v>2.1</v>
      </c>
      <c r="D965" t="s">
        <v>1313</v>
      </c>
      <c r="E965">
        <v>5</v>
      </c>
    </row>
    <row r="966" spans="1:5">
      <c r="A966" t="s">
        <v>433</v>
      </c>
      <c r="B966" t="s">
        <v>143</v>
      </c>
      <c r="C966">
        <v>20.5</v>
      </c>
      <c r="D966" t="s">
        <v>220</v>
      </c>
      <c r="E966">
        <v>41.75</v>
      </c>
    </row>
    <row r="967" spans="1:5">
      <c r="A967" t="s">
        <v>499</v>
      </c>
      <c r="B967" t="s">
        <v>143</v>
      </c>
      <c r="C967">
        <v>20.5</v>
      </c>
      <c r="D967" t="s">
        <v>220</v>
      </c>
      <c r="E967">
        <v>41.75</v>
      </c>
    </row>
    <row r="968" spans="1:5">
      <c r="A968" t="s">
        <v>498</v>
      </c>
      <c r="B968" t="s">
        <v>147</v>
      </c>
      <c r="C968">
        <v>20.5</v>
      </c>
      <c r="D968" t="s">
        <v>1311</v>
      </c>
      <c r="E968">
        <v>33.75</v>
      </c>
    </row>
    <row r="969" spans="1:5">
      <c r="A969" t="s">
        <v>497</v>
      </c>
      <c r="B969" t="s">
        <v>147</v>
      </c>
      <c r="C969">
        <v>20.5</v>
      </c>
      <c r="D969" t="s">
        <v>1311</v>
      </c>
      <c r="E969">
        <v>33.75</v>
      </c>
    </row>
    <row r="970" spans="1:5">
      <c r="A970" t="s">
        <v>434</v>
      </c>
      <c r="B970" t="s">
        <v>143</v>
      </c>
      <c r="C970">
        <v>20.5</v>
      </c>
      <c r="D970" t="s">
        <v>171</v>
      </c>
      <c r="E970">
        <v>41.75</v>
      </c>
    </row>
    <row r="971" spans="1:5">
      <c r="A971" t="s">
        <v>435</v>
      </c>
      <c r="B971" t="s">
        <v>143</v>
      </c>
      <c r="C971">
        <v>20.5</v>
      </c>
      <c r="D971" t="s">
        <v>171</v>
      </c>
      <c r="E971">
        <v>41.75</v>
      </c>
    </row>
    <row r="972" spans="1:5">
      <c r="A972" t="s">
        <v>436</v>
      </c>
      <c r="B972" t="s">
        <v>143</v>
      </c>
      <c r="C972">
        <v>20.5</v>
      </c>
      <c r="D972" t="s">
        <v>1312</v>
      </c>
      <c r="E972">
        <v>41.75</v>
      </c>
    </row>
    <row r="973" spans="1:5">
      <c r="A973" t="s">
        <v>496</v>
      </c>
      <c r="B973" t="s">
        <v>143</v>
      </c>
      <c r="C973">
        <v>20.5</v>
      </c>
      <c r="D973" t="s">
        <v>1312</v>
      </c>
      <c r="E973">
        <v>41.75</v>
      </c>
    </row>
    <row r="974" spans="1:5">
      <c r="A974" t="s">
        <v>437</v>
      </c>
      <c r="B974" t="s">
        <v>143</v>
      </c>
      <c r="C974">
        <v>20.5</v>
      </c>
      <c r="D974" t="s">
        <v>164</v>
      </c>
      <c r="E974">
        <v>41.75</v>
      </c>
    </row>
    <row r="975" spans="1:5">
      <c r="A975" t="s">
        <v>495</v>
      </c>
      <c r="B975" t="s">
        <v>143</v>
      </c>
      <c r="C975">
        <v>20.5</v>
      </c>
      <c r="D975" t="s">
        <v>164</v>
      </c>
      <c r="E975">
        <v>41.75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143</v>
      </c>
      <c r="C977">
        <v>20.5</v>
      </c>
      <c r="D977" t="s">
        <v>172</v>
      </c>
      <c r="E977">
        <v>34.75</v>
      </c>
    </row>
    <row r="978" spans="1:5">
      <c r="A978" t="s">
        <v>439</v>
      </c>
      <c r="B978" t="s">
        <v>147</v>
      </c>
      <c r="C978">
        <v>20.5</v>
      </c>
      <c r="D978" t="s">
        <v>1311</v>
      </c>
      <c r="E978">
        <v>33.75</v>
      </c>
    </row>
    <row r="979" spans="1:5">
      <c r="A979" t="s">
        <v>440</v>
      </c>
      <c r="B979" t="s">
        <v>147</v>
      </c>
      <c r="C979">
        <v>20.5</v>
      </c>
      <c r="D979" t="s">
        <v>1311</v>
      </c>
      <c r="E979">
        <v>33.75</v>
      </c>
    </row>
    <row r="980" spans="1:5">
      <c r="A980" t="s">
        <v>493</v>
      </c>
      <c r="B980" t="s">
        <v>143</v>
      </c>
      <c r="C980">
        <v>20.5</v>
      </c>
      <c r="D980" t="s">
        <v>1310</v>
      </c>
      <c r="E980">
        <v>39.25</v>
      </c>
    </row>
    <row r="981" spans="1:5">
      <c r="A981" t="s">
        <v>492</v>
      </c>
      <c r="B981" t="s">
        <v>143</v>
      </c>
      <c r="C981">
        <v>20.5</v>
      </c>
      <c r="D981" t="s">
        <v>1310</v>
      </c>
      <c r="E981">
        <v>39.25</v>
      </c>
    </row>
    <row r="982" spans="1:5">
      <c r="A982" t="s">
        <v>491</v>
      </c>
      <c r="B982" t="s">
        <v>147</v>
      </c>
      <c r="C982">
        <v>8</v>
      </c>
      <c r="D982" t="s">
        <v>1309</v>
      </c>
      <c r="E982">
        <v>16.75</v>
      </c>
    </row>
    <row r="983" spans="1:5">
      <c r="A983" t="s">
        <v>441</v>
      </c>
      <c r="B983" t="s">
        <v>147</v>
      </c>
      <c r="C983">
        <v>8</v>
      </c>
      <c r="D983" t="s">
        <v>1309</v>
      </c>
      <c r="E983">
        <v>16.75</v>
      </c>
    </row>
    <row r="984" spans="1:5">
      <c r="A984" t="s">
        <v>490</v>
      </c>
      <c r="B984" t="s">
        <v>154</v>
      </c>
      <c r="C984">
        <v>9.6</v>
      </c>
      <c r="D984" t="s">
        <v>160</v>
      </c>
      <c r="E984">
        <v>25.25</v>
      </c>
    </row>
    <row r="985" spans="1:5">
      <c r="A985" t="s">
        <v>489</v>
      </c>
      <c r="B985" t="s">
        <v>154</v>
      </c>
      <c r="C985">
        <v>9.6</v>
      </c>
      <c r="D985" t="s">
        <v>160</v>
      </c>
      <c r="E985">
        <v>25.25</v>
      </c>
    </row>
    <row r="986" spans="1:5">
      <c r="A986" t="s">
        <v>488</v>
      </c>
      <c r="B986" t="s">
        <v>166</v>
      </c>
      <c r="C986">
        <v>9.6</v>
      </c>
      <c r="D986" t="s">
        <v>1308</v>
      </c>
      <c r="E986">
        <v>19.25</v>
      </c>
    </row>
    <row r="987" spans="1:5">
      <c r="A987" t="s">
        <v>487</v>
      </c>
      <c r="B987" t="s">
        <v>166</v>
      </c>
      <c r="C987">
        <v>9.6</v>
      </c>
      <c r="D987" t="s">
        <v>1308</v>
      </c>
      <c r="E987">
        <v>19.25</v>
      </c>
    </row>
    <row r="988" spans="1:5">
      <c r="A988" t="s">
        <v>486</v>
      </c>
      <c r="B988" t="s">
        <v>154</v>
      </c>
      <c r="C988">
        <v>9.6</v>
      </c>
      <c r="D988" t="s">
        <v>1307</v>
      </c>
      <c r="E988">
        <v>25.25</v>
      </c>
    </row>
    <row r="989" spans="1:5">
      <c r="A989" t="s">
        <v>485</v>
      </c>
      <c r="B989" t="s">
        <v>154</v>
      </c>
      <c r="C989">
        <v>9.6</v>
      </c>
      <c r="D989" t="s">
        <v>1307</v>
      </c>
      <c r="E989">
        <v>25.25</v>
      </c>
    </row>
    <row r="990" spans="1:5">
      <c r="A990" t="s">
        <v>442</v>
      </c>
      <c r="B990" t="s">
        <v>147</v>
      </c>
      <c r="C990">
        <v>1.9</v>
      </c>
      <c r="D990" t="s">
        <v>1306</v>
      </c>
      <c r="E990">
        <v>4</v>
      </c>
    </row>
    <row r="991" spans="1:5">
      <c r="A991" t="s">
        <v>484</v>
      </c>
      <c r="B991" t="s">
        <v>147</v>
      </c>
      <c r="C991">
        <v>1.9</v>
      </c>
      <c r="D991" t="s">
        <v>1306</v>
      </c>
      <c r="E991">
        <v>4</v>
      </c>
    </row>
    <row r="992" spans="1:5">
      <c r="A992" t="s">
        <v>483</v>
      </c>
      <c r="B992" t="s">
        <v>143</v>
      </c>
      <c r="C992">
        <v>20.5</v>
      </c>
      <c r="D992" t="s">
        <v>1305</v>
      </c>
      <c r="E992">
        <v>55</v>
      </c>
    </row>
    <row r="993" spans="1:5">
      <c r="A993" t="s">
        <v>482</v>
      </c>
      <c r="B993" t="s">
        <v>143</v>
      </c>
      <c r="C993">
        <v>20.5</v>
      </c>
      <c r="D993" t="s">
        <v>1305</v>
      </c>
      <c r="E993">
        <v>55</v>
      </c>
    </row>
    <row r="994" spans="1:5">
      <c r="A994" t="s">
        <v>481</v>
      </c>
      <c r="B994" t="s">
        <v>143</v>
      </c>
      <c r="C994">
        <v>20.5</v>
      </c>
      <c r="D994" t="s">
        <v>212</v>
      </c>
      <c r="E994">
        <v>59.5</v>
      </c>
    </row>
    <row r="995" spans="1:5">
      <c r="A995" t="s">
        <v>480</v>
      </c>
      <c r="B995" t="s">
        <v>143</v>
      </c>
      <c r="C995">
        <v>20.5</v>
      </c>
      <c r="D995" t="s">
        <v>212</v>
      </c>
      <c r="E995">
        <v>59.5</v>
      </c>
    </row>
    <row r="996" spans="1:5">
      <c r="A996" t="s">
        <v>443</v>
      </c>
      <c r="B996" t="s">
        <v>143</v>
      </c>
      <c r="C996">
        <v>36.4</v>
      </c>
      <c r="D996" t="s">
        <v>1304</v>
      </c>
      <c r="E996">
        <v>83.5</v>
      </c>
    </row>
    <row r="997" spans="1:5">
      <c r="A997" t="s">
        <v>479</v>
      </c>
      <c r="B997" t="s">
        <v>143</v>
      </c>
      <c r="C997">
        <v>36.4</v>
      </c>
      <c r="D997" t="s">
        <v>1304</v>
      </c>
      <c r="E997">
        <v>83.5</v>
      </c>
    </row>
    <row r="998" spans="1:5">
      <c r="A998" t="s">
        <v>478</v>
      </c>
      <c r="B998" t="s">
        <v>143</v>
      </c>
      <c r="C998">
        <v>20.5</v>
      </c>
      <c r="D998" t="s">
        <v>159</v>
      </c>
      <c r="E998">
        <v>55</v>
      </c>
    </row>
    <row r="999" spans="1:5">
      <c r="A999" t="s">
        <v>477</v>
      </c>
      <c r="B999" t="s">
        <v>143</v>
      </c>
      <c r="C999">
        <v>20.5</v>
      </c>
      <c r="D999" t="s">
        <v>159</v>
      </c>
      <c r="E999">
        <v>55</v>
      </c>
    </row>
    <row r="1000" spans="1:5">
      <c r="A1000" t="s">
        <v>476</v>
      </c>
      <c r="B1000" t="s">
        <v>143</v>
      </c>
      <c r="C1000">
        <v>20.5</v>
      </c>
      <c r="D1000" t="s">
        <v>1303</v>
      </c>
      <c r="E1000">
        <v>55</v>
      </c>
    </row>
    <row r="1001" spans="1:5">
      <c r="A1001" t="s">
        <v>475</v>
      </c>
      <c r="B1001" t="s">
        <v>143</v>
      </c>
      <c r="C1001">
        <v>20.5</v>
      </c>
      <c r="D1001" t="s">
        <v>1303</v>
      </c>
      <c r="E1001">
        <v>55</v>
      </c>
    </row>
    <row r="1002" spans="1:5">
      <c r="A1002" t="s">
        <v>474</v>
      </c>
      <c r="B1002" t="s">
        <v>143</v>
      </c>
      <c r="C1002">
        <v>33.799999999999997</v>
      </c>
      <c r="D1002" t="s">
        <v>1302</v>
      </c>
      <c r="E1002">
        <v>79</v>
      </c>
    </row>
    <row r="1003" spans="1:5">
      <c r="A1003" t="s">
        <v>473</v>
      </c>
      <c r="B1003" t="s">
        <v>143</v>
      </c>
      <c r="C1003">
        <v>33.799999999999997</v>
      </c>
      <c r="D1003" t="s">
        <v>1302</v>
      </c>
      <c r="E1003">
        <v>79</v>
      </c>
    </row>
    <row r="1004" spans="1:5">
      <c r="A1004" t="s">
        <v>444</v>
      </c>
      <c r="B1004" t="s">
        <v>143</v>
      </c>
      <c r="C1004">
        <v>20.5</v>
      </c>
      <c r="D1004" t="s">
        <v>1295</v>
      </c>
      <c r="E1004">
        <v>55</v>
      </c>
    </row>
    <row r="1005" spans="1:5">
      <c r="A1005" t="s">
        <v>472</v>
      </c>
      <c r="B1005" t="s">
        <v>143</v>
      </c>
      <c r="C1005">
        <v>20.5</v>
      </c>
      <c r="D1005" t="s">
        <v>1295</v>
      </c>
      <c r="E1005">
        <v>55</v>
      </c>
    </row>
    <row r="1006" spans="1:5">
      <c r="A1006" t="s">
        <v>471</v>
      </c>
      <c r="B1006" t="s">
        <v>143</v>
      </c>
      <c r="C1006">
        <v>29.8</v>
      </c>
      <c r="D1006" t="s">
        <v>1301</v>
      </c>
      <c r="E1006">
        <v>73</v>
      </c>
    </row>
    <row r="1007" spans="1:5">
      <c r="A1007" t="s">
        <v>470</v>
      </c>
      <c r="B1007" t="s">
        <v>143</v>
      </c>
      <c r="C1007">
        <v>29.8</v>
      </c>
      <c r="D1007" t="s">
        <v>1301</v>
      </c>
      <c r="E1007">
        <v>73</v>
      </c>
    </row>
    <row r="1008" spans="1:5">
      <c r="A1008" t="s">
        <v>469</v>
      </c>
      <c r="B1008" t="s">
        <v>143</v>
      </c>
      <c r="C1008">
        <v>20.5</v>
      </c>
      <c r="D1008" t="s">
        <v>208</v>
      </c>
      <c r="E1008">
        <v>56.5</v>
      </c>
    </row>
    <row r="1009" spans="1:5">
      <c r="A1009" t="s">
        <v>468</v>
      </c>
      <c r="B1009" t="s">
        <v>143</v>
      </c>
      <c r="C1009">
        <v>20.5</v>
      </c>
      <c r="D1009" t="s">
        <v>208</v>
      </c>
      <c r="E1009">
        <v>56.5</v>
      </c>
    </row>
    <row r="1010" spans="1:5">
      <c r="A1010" t="s">
        <v>445</v>
      </c>
      <c r="B1010" t="s">
        <v>143</v>
      </c>
      <c r="C1010">
        <v>20.5</v>
      </c>
      <c r="D1010" t="s">
        <v>181</v>
      </c>
      <c r="E1010">
        <v>58</v>
      </c>
    </row>
    <row r="1011" spans="1:5">
      <c r="A1011" t="s">
        <v>467</v>
      </c>
      <c r="B1011" t="s">
        <v>143</v>
      </c>
      <c r="C1011">
        <v>20.5</v>
      </c>
      <c r="D1011" t="s">
        <v>181</v>
      </c>
      <c r="E1011">
        <v>58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143</v>
      </c>
      <c r="C1013">
        <v>20.5</v>
      </c>
      <c r="D1013" t="s">
        <v>158</v>
      </c>
      <c r="E1013">
        <v>56.5</v>
      </c>
    </row>
    <row r="1014" spans="1:5">
      <c r="A1014" t="s">
        <v>465</v>
      </c>
      <c r="B1014" t="s">
        <v>143</v>
      </c>
      <c r="C1014">
        <v>26.2</v>
      </c>
      <c r="D1014" t="s">
        <v>1300</v>
      </c>
      <c r="E1014">
        <v>68.5</v>
      </c>
    </row>
    <row r="1015" spans="1:5">
      <c r="A1015" t="s">
        <v>464</v>
      </c>
      <c r="B1015" t="s">
        <v>143</v>
      </c>
      <c r="C1015">
        <v>26.2</v>
      </c>
      <c r="D1015" t="s">
        <v>1300</v>
      </c>
      <c r="E1015">
        <v>68.5</v>
      </c>
    </row>
    <row r="1016" spans="1:5">
      <c r="A1016" t="s">
        <v>447</v>
      </c>
      <c r="B1016" t="s">
        <v>143</v>
      </c>
      <c r="C1016">
        <v>20.5</v>
      </c>
      <c r="D1016" t="s">
        <v>159</v>
      </c>
      <c r="E1016">
        <v>55</v>
      </c>
    </row>
    <row r="1017" spans="1:5">
      <c r="A1017" t="s">
        <v>448</v>
      </c>
      <c r="B1017" t="s">
        <v>143</v>
      </c>
      <c r="C1017">
        <v>20.5</v>
      </c>
      <c r="D1017" t="s">
        <v>159</v>
      </c>
      <c r="E1017">
        <v>55</v>
      </c>
    </row>
    <row r="1018" spans="1:5">
      <c r="A1018" t="s">
        <v>449</v>
      </c>
      <c r="B1018" t="s">
        <v>143</v>
      </c>
      <c r="C1018">
        <v>20.5</v>
      </c>
      <c r="D1018" t="s">
        <v>1299</v>
      </c>
      <c r="E1018">
        <v>52</v>
      </c>
    </row>
    <row r="1019" spans="1:5">
      <c r="A1019" t="s">
        <v>450</v>
      </c>
      <c r="B1019" t="s">
        <v>143</v>
      </c>
      <c r="C1019">
        <v>20.5</v>
      </c>
      <c r="D1019" t="s">
        <v>1299</v>
      </c>
      <c r="E1019">
        <v>52</v>
      </c>
    </row>
    <row r="1020" spans="1:5">
      <c r="A1020" t="s">
        <v>451</v>
      </c>
      <c r="B1020" t="s">
        <v>143</v>
      </c>
      <c r="C1020">
        <v>20.5</v>
      </c>
      <c r="D1020" t="s">
        <v>159</v>
      </c>
      <c r="E1020">
        <v>55</v>
      </c>
    </row>
    <row r="1021" spans="1:5">
      <c r="A1021" t="s">
        <v>452</v>
      </c>
      <c r="B1021" t="s">
        <v>143</v>
      </c>
      <c r="C1021">
        <v>20.5</v>
      </c>
      <c r="D1021" t="s">
        <v>159</v>
      </c>
      <c r="E1021">
        <v>55</v>
      </c>
    </row>
    <row r="1022" spans="1:5">
      <c r="A1022" t="s">
        <v>463</v>
      </c>
      <c r="B1022" t="s">
        <v>143</v>
      </c>
      <c r="C1022">
        <v>20.5</v>
      </c>
      <c r="D1022" t="s">
        <v>179</v>
      </c>
      <c r="E1022">
        <v>58</v>
      </c>
    </row>
    <row r="1023" spans="1:5">
      <c r="A1023" t="s">
        <v>462</v>
      </c>
      <c r="B1023" t="s">
        <v>143</v>
      </c>
      <c r="C1023">
        <v>20.5</v>
      </c>
      <c r="D1023" t="s">
        <v>179</v>
      </c>
      <c r="E1023">
        <v>58</v>
      </c>
    </row>
    <row r="1024" spans="1:5">
      <c r="A1024" t="s">
        <v>453</v>
      </c>
      <c r="B1024" t="s">
        <v>143</v>
      </c>
      <c r="C1024">
        <v>24.3</v>
      </c>
      <c r="D1024" t="s">
        <v>1298</v>
      </c>
      <c r="E1024">
        <v>65.5</v>
      </c>
    </row>
    <row r="1025" spans="1:5">
      <c r="A1025" t="s">
        <v>461</v>
      </c>
      <c r="B1025" t="s">
        <v>143</v>
      </c>
      <c r="C1025">
        <v>24.3</v>
      </c>
      <c r="D1025" t="s">
        <v>1298</v>
      </c>
      <c r="E1025">
        <v>65.5</v>
      </c>
    </row>
    <row r="1026" spans="1:5">
      <c r="A1026" t="s">
        <v>460</v>
      </c>
      <c r="B1026" t="s">
        <v>143</v>
      </c>
      <c r="C1026">
        <v>20.5</v>
      </c>
      <c r="D1026" t="s">
        <v>1297</v>
      </c>
      <c r="E1026">
        <v>46</v>
      </c>
    </row>
    <row r="1027" spans="1:5">
      <c r="A1027" t="s">
        <v>459</v>
      </c>
      <c r="B1027" t="s">
        <v>143</v>
      </c>
      <c r="C1027">
        <v>20.5</v>
      </c>
      <c r="D1027" t="s">
        <v>1297</v>
      </c>
      <c r="E1027">
        <v>46</v>
      </c>
    </row>
    <row r="1028" spans="1:5">
      <c r="A1028" t="s">
        <v>458</v>
      </c>
      <c r="B1028" t="s">
        <v>143</v>
      </c>
      <c r="C1028">
        <v>20.5</v>
      </c>
      <c r="D1028" t="s">
        <v>1296</v>
      </c>
      <c r="E1028">
        <v>55</v>
      </c>
    </row>
    <row r="1029" spans="1:5">
      <c r="A1029" t="s">
        <v>457</v>
      </c>
      <c r="B1029" t="s">
        <v>143</v>
      </c>
      <c r="C1029">
        <v>20.5</v>
      </c>
      <c r="D1029" t="s">
        <v>1296</v>
      </c>
      <c r="E1029">
        <v>55</v>
      </c>
    </row>
    <row r="1030" spans="1:5">
      <c r="A1030" t="s">
        <v>456</v>
      </c>
      <c r="B1030" t="s">
        <v>143</v>
      </c>
      <c r="C1030">
        <v>20.5</v>
      </c>
      <c r="D1030" t="s">
        <v>1295</v>
      </c>
      <c r="E1030">
        <v>55</v>
      </c>
    </row>
    <row r="1031" spans="1:5">
      <c r="A1031" t="s">
        <v>455</v>
      </c>
      <c r="B1031" t="s">
        <v>143</v>
      </c>
      <c r="C1031">
        <v>20.5</v>
      </c>
      <c r="D1031" t="s">
        <v>1295</v>
      </c>
      <c r="E1031">
        <v>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C1" workbookViewId="0">
      <selection activeCell="A35" sqref="A35"/>
    </sheetView>
  </sheetViews>
  <sheetFormatPr baseColWidth="10" defaultColWidth="8.83203125" defaultRowHeight="14" x14ac:dyDescent="0"/>
  <cols>
    <col min="1" max="1" width="29.1640625" customWidth="1"/>
  </cols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4"/>
  <sheetViews>
    <sheetView topLeftCell="A967" workbookViewId="0">
      <selection activeCell="B1035" sqref="B1035"/>
    </sheetView>
  </sheetViews>
  <sheetFormatPr baseColWidth="10" defaultColWidth="8.83203125" defaultRowHeight="14" x14ac:dyDescent="0"/>
  <cols>
    <col min="1" max="5" width="22.33203125" customWidth="1"/>
  </cols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1434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1434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1434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1434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1434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1434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1434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1434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1434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1434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1434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1434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1434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1434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1434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1434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1434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1434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1434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1434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1434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1434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1434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1434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  <row r="1034" spans="1:5">
      <c r="B1034">
        <f>COUNTIF(B2:B1031,"= zero")</f>
        <v>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A287"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1434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1434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1434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1434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1434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1434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1434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1434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1434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1434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1434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1434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1434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1434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1434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1434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1434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1434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1434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1434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1434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1434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1434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1434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1434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1434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1434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1434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1434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1434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1434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1434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1434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1434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1434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1434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1434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1434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1434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1434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1434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1434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1434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1434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1434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1434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1434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1434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1434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1434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1434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1434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1434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1434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1434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1434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1434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1434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1434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1434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1434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1434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1434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1434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1434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1434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1434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1434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1434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1434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1434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1434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1434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1434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1434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1434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1434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1434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1434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1434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1434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1434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1434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1434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1434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1434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1434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1434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1434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1434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1434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1434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1434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1434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1434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1434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1434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1434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1434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1434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1434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1434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1434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1434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1434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1434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1434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1434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1434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1434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1434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1434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1434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1434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1434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1434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1434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1434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1434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1434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1434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1434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1434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1434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1434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1434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1434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1434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1434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1434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1434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1434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1434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1434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1434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1434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1434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1434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1434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1434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1434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1434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1434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1434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1434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1434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1434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1434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1434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1434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1434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1434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1434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1434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1434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1434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1434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1434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1434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1434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1434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1434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1434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1434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1434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1434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1434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1434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1434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1434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1434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1434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1434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1434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1434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1434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1434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1434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1434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1434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1434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1434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1434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1434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1434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1434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1434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1434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1434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1434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1434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1434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1434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1434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1434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1434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1434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1434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1434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1434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1434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1434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1434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1434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1434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1434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1434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1434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1434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1434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1434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1434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1434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1434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1434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1434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1434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1434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1434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1434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1434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1434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1434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1434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1434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1434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1434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1434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1434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1434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1434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1434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1434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1434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1434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1434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1434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1434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1434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1434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1434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1434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1434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1434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1434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1434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1434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1434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1434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1434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1434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1434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1434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1434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1434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1434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1434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1434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1434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1434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1434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1434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1434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1434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1434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1434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1434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1434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1434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1434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1434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1434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1434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1434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1434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1434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1434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1434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1434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1434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1434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1434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1434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1434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1434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1434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1434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1434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1434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1434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1434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1434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1434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1434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1434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1434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1434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1434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1434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1434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1434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1434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1434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1434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1434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1434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1434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1434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1434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1434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1434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A47" workbookViewId="0">
      <selection activeCell="G10" sqref="G10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1434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1434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1434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1434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1434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1434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1434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1434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1434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1434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1434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1434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1434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1434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1434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1434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1434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1434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1434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1434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B110" workbookViewId="0">
      <selection sqref="A1:E1048576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1434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1434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1434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1434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1434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1434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1434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1434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1434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1434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1434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1434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1434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1434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topLeftCell="A6" workbookViewId="0">
      <pane xSplit="1" topLeftCell="B1" activePane="topRight" state="frozen"/>
      <selection pane="topRight" activeCell="A20" sqref="A20:XFD20"/>
    </sheetView>
  </sheetViews>
  <sheetFormatPr baseColWidth="10" defaultColWidth="8.83203125" defaultRowHeight="14" x14ac:dyDescent="0"/>
  <cols>
    <col min="1" max="1" width="31.1640625" customWidth="1"/>
    <col min="2" max="2" width="19.83203125" hidden="1" customWidth="1"/>
    <col min="3" max="5" width="25" hidden="1" customWidth="1"/>
    <col min="6" max="6" width="25" customWidth="1"/>
    <col min="7" max="13" width="25" hidden="1" customWidth="1"/>
    <col min="14" max="14" width="17.6640625" hidden="1" customWidth="1"/>
    <col min="15" max="15" width="25" hidden="1" customWidth="1"/>
    <col min="16" max="16" width="16.83203125" customWidth="1"/>
    <col min="17" max="17" width="17.5" customWidth="1"/>
    <col min="18" max="18" width="16.83203125" customWidth="1"/>
    <col min="19" max="20" width="20.6640625" customWidth="1"/>
    <col min="21" max="21" width="20.5" customWidth="1"/>
    <col min="22" max="22" width="18.1640625" customWidth="1"/>
  </cols>
  <sheetData>
    <row r="1" spans="1:21" s="1" customFormat="1" ht="28">
      <c r="A1" s="1" t="s">
        <v>8</v>
      </c>
      <c r="B1" s="2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3" t="s">
        <v>15</v>
      </c>
      <c r="I1" s="3" t="s">
        <v>16</v>
      </c>
      <c r="J1" s="3" t="s">
        <v>17</v>
      </c>
      <c r="K1" s="3" t="s">
        <v>18</v>
      </c>
      <c r="L1" s="3" t="s">
        <v>19</v>
      </c>
      <c r="M1" s="3" t="s">
        <v>20</v>
      </c>
      <c r="N1" s="4" t="s">
        <v>21</v>
      </c>
      <c r="O1" s="3" t="s">
        <v>22</v>
      </c>
      <c r="P1" s="4" t="s">
        <v>23</v>
      </c>
      <c r="Q1" s="4" t="s">
        <v>24</v>
      </c>
      <c r="R1" s="4" t="s">
        <v>25</v>
      </c>
      <c r="S1" s="4" t="s">
        <v>26</v>
      </c>
      <c r="T1" s="5" t="s">
        <v>27</v>
      </c>
      <c r="U1" s="4" t="s">
        <v>28</v>
      </c>
    </row>
    <row r="2" spans="1:21" s="1" customFormat="1" ht="56">
      <c r="A2" s="1" t="s">
        <v>29</v>
      </c>
      <c r="B2" s="6" t="s">
        <v>30</v>
      </c>
      <c r="C2" s="6" t="s">
        <v>31</v>
      </c>
      <c r="D2" s="6" t="s">
        <v>32</v>
      </c>
      <c r="E2" s="6" t="s">
        <v>32</v>
      </c>
      <c r="F2" s="6" t="s">
        <v>33</v>
      </c>
      <c r="G2" s="6" t="s">
        <v>34</v>
      </c>
      <c r="H2" s="6" t="s">
        <v>34</v>
      </c>
      <c r="I2" s="6" t="s">
        <v>35</v>
      </c>
      <c r="J2" s="6" t="s">
        <v>36</v>
      </c>
      <c r="K2" s="6" t="s">
        <v>36</v>
      </c>
      <c r="L2" s="6" t="s">
        <v>36</v>
      </c>
      <c r="M2" s="6" t="s">
        <v>36</v>
      </c>
      <c r="N2" s="6" t="s">
        <v>37</v>
      </c>
      <c r="O2" s="6" t="s">
        <v>38</v>
      </c>
      <c r="P2" s="4" t="s">
        <v>39</v>
      </c>
      <c r="Q2" s="4" t="s">
        <v>40</v>
      </c>
      <c r="R2" s="4" t="s">
        <v>41</v>
      </c>
      <c r="S2" s="4" t="s">
        <v>42</v>
      </c>
      <c r="T2" s="5" t="s">
        <v>43</v>
      </c>
      <c r="U2" s="4" t="s">
        <v>44</v>
      </c>
    </row>
    <row r="3" spans="1:21" s="1" customFormat="1" ht="28">
      <c r="A3" s="1" t="s">
        <v>45</v>
      </c>
      <c r="B3" s="6" t="s">
        <v>46</v>
      </c>
      <c r="C3" s="5" t="s">
        <v>47</v>
      </c>
      <c r="D3" s="5" t="s">
        <v>48</v>
      </c>
      <c r="E3" s="5" t="s">
        <v>48</v>
      </c>
      <c r="F3" s="5" t="s">
        <v>48</v>
      </c>
      <c r="G3" s="5" t="s">
        <v>48</v>
      </c>
      <c r="H3" s="5" t="s">
        <v>48</v>
      </c>
      <c r="I3" s="5" t="s">
        <v>49</v>
      </c>
      <c r="J3" s="5" t="s">
        <v>48</v>
      </c>
      <c r="K3" s="5" t="s">
        <v>48</v>
      </c>
      <c r="L3" s="5" t="s">
        <v>48</v>
      </c>
      <c r="M3" s="5" t="s">
        <v>48</v>
      </c>
      <c r="N3" s="5" t="s">
        <v>48</v>
      </c>
      <c r="O3" s="5" t="s">
        <v>48</v>
      </c>
      <c r="P3" s="4" t="s">
        <v>50</v>
      </c>
      <c r="Q3" s="4" t="s">
        <v>50</v>
      </c>
      <c r="R3" s="4" t="s">
        <v>50</v>
      </c>
      <c r="S3" s="4" t="s">
        <v>50</v>
      </c>
      <c r="T3" s="4" t="s">
        <v>50</v>
      </c>
      <c r="U3" s="4" t="s">
        <v>51</v>
      </c>
    </row>
    <row r="4" spans="1:21" s="1" customFormat="1" ht="28">
      <c r="A4" s="1" t="s">
        <v>52</v>
      </c>
      <c r="B4" s="6" t="s">
        <v>53</v>
      </c>
      <c r="C4" s="5" t="s">
        <v>54</v>
      </c>
      <c r="D4" s="5" t="s">
        <v>55</v>
      </c>
      <c r="E4" s="5" t="s">
        <v>56</v>
      </c>
      <c r="F4" s="5" t="s">
        <v>57</v>
      </c>
      <c r="G4" s="5" t="s">
        <v>58</v>
      </c>
      <c r="H4" s="5" t="s">
        <v>59</v>
      </c>
      <c r="I4" s="5" t="s">
        <v>60</v>
      </c>
      <c r="J4" s="5" t="s">
        <v>61</v>
      </c>
      <c r="K4" s="5" t="s">
        <v>62</v>
      </c>
      <c r="L4" s="5" t="s">
        <v>63</v>
      </c>
      <c r="M4" s="5" t="s">
        <v>64</v>
      </c>
      <c r="N4" s="5" t="s">
        <v>65</v>
      </c>
      <c r="O4" s="5" t="s">
        <v>66</v>
      </c>
      <c r="P4" s="4" t="s">
        <v>67</v>
      </c>
      <c r="Q4" s="4" t="s">
        <v>68</v>
      </c>
      <c r="R4" s="4" t="s">
        <v>69</v>
      </c>
      <c r="S4" s="4" t="s">
        <v>70</v>
      </c>
      <c r="T4" s="5" t="s">
        <v>71</v>
      </c>
      <c r="U4" s="7" t="s">
        <v>72</v>
      </c>
    </row>
    <row r="5" spans="1:21" s="1" customFormat="1" ht="42">
      <c r="A5" s="1" t="s">
        <v>73</v>
      </c>
      <c r="B5" s="6" t="s">
        <v>74</v>
      </c>
      <c r="C5" s="5" t="s">
        <v>75</v>
      </c>
      <c r="D5" s="5" t="s">
        <v>76</v>
      </c>
      <c r="E5" s="5" t="s">
        <v>76</v>
      </c>
      <c r="F5" s="5" t="s">
        <v>76</v>
      </c>
      <c r="G5" s="5" t="s">
        <v>76</v>
      </c>
      <c r="H5" s="5" t="s">
        <v>76</v>
      </c>
      <c r="I5" s="5" t="s">
        <v>74</v>
      </c>
      <c r="J5" s="5" t="s">
        <v>74</v>
      </c>
      <c r="K5" s="5" t="s">
        <v>74</v>
      </c>
      <c r="L5" s="5" t="s">
        <v>74</v>
      </c>
      <c r="M5" s="5" t="s">
        <v>74</v>
      </c>
      <c r="N5" s="5" t="s">
        <v>77</v>
      </c>
      <c r="O5" s="5" t="s">
        <v>74</v>
      </c>
      <c r="P5" s="5" t="s">
        <v>76</v>
      </c>
      <c r="Q5" s="5" t="s">
        <v>76</v>
      </c>
      <c r="R5" s="5" t="s">
        <v>76</v>
      </c>
      <c r="S5" s="5" t="s">
        <v>76</v>
      </c>
      <c r="T5" s="5" t="s">
        <v>76</v>
      </c>
      <c r="U5" s="4" t="s">
        <v>78</v>
      </c>
    </row>
    <row r="6" spans="1:21" s="1" customFormat="1">
      <c r="A6" s="1" t="s">
        <v>79</v>
      </c>
      <c r="B6" s="6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4"/>
      <c r="Q6" s="4"/>
      <c r="R6" s="4"/>
      <c r="S6" s="4"/>
      <c r="T6" s="4"/>
      <c r="U6" s="4"/>
    </row>
    <row r="7" spans="1:21" s="1" customFormat="1">
      <c r="A7" s="1" t="s">
        <v>80</v>
      </c>
      <c r="B7" s="6" t="s">
        <v>81</v>
      </c>
      <c r="C7" s="6" t="s">
        <v>81</v>
      </c>
      <c r="D7" s="5" t="s">
        <v>82</v>
      </c>
      <c r="E7" s="5" t="s">
        <v>82</v>
      </c>
      <c r="F7" s="5" t="s">
        <v>82</v>
      </c>
      <c r="G7" s="5" t="s">
        <v>82</v>
      </c>
      <c r="H7" s="5" t="s">
        <v>82</v>
      </c>
      <c r="I7" s="5" t="s">
        <v>81</v>
      </c>
      <c r="J7" s="5" t="s">
        <v>82</v>
      </c>
      <c r="K7" s="5" t="s">
        <v>82</v>
      </c>
      <c r="L7" s="5" t="s">
        <v>82</v>
      </c>
      <c r="M7" s="5" t="s">
        <v>82</v>
      </c>
      <c r="N7" s="5" t="s">
        <v>82</v>
      </c>
      <c r="O7" s="5" t="s">
        <v>82</v>
      </c>
      <c r="P7" s="8" t="s">
        <v>81</v>
      </c>
      <c r="Q7" s="8" t="s">
        <v>81</v>
      </c>
      <c r="R7" s="8" t="s">
        <v>81</v>
      </c>
      <c r="S7" s="8" t="s">
        <v>81</v>
      </c>
      <c r="T7" s="8" t="s">
        <v>81</v>
      </c>
      <c r="U7" s="7" t="s">
        <v>83</v>
      </c>
    </row>
    <row r="8" spans="1:21" s="1" customFormat="1">
      <c r="A8" s="1" t="s">
        <v>84</v>
      </c>
      <c r="B8" s="7" t="s">
        <v>85</v>
      </c>
      <c r="C8" s="7" t="s">
        <v>85</v>
      </c>
      <c r="D8" s="6"/>
      <c r="E8" s="6"/>
      <c r="F8" s="6"/>
      <c r="G8" s="6"/>
      <c r="H8" s="6"/>
      <c r="I8" s="7" t="s">
        <v>85</v>
      </c>
      <c r="J8" s="6"/>
      <c r="K8" s="6"/>
      <c r="L8" s="6"/>
      <c r="M8" s="6"/>
      <c r="N8" s="7"/>
      <c r="O8" s="6"/>
      <c r="P8" s="6" t="s">
        <v>86</v>
      </c>
      <c r="Q8" s="6" t="s">
        <v>86</v>
      </c>
      <c r="R8" s="6" t="s">
        <v>86</v>
      </c>
      <c r="S8" s="6" t="s">
        <v>86</v>
      </c>
      <c r="T8" s="6" t="s">
        <v>86</v>
      </c>
      <c r="U8" s="7" t="s">
        <v>87</v>
      </c>
    </row>
    <row r="9" spans="1:21" s="1" customFormat="1">
      <c r="A9" s="1" t="s">
        <v>84</v>
      </c>
      <c r="B9" s="7" t="s">
        <v>88</v>
      </c>
      <c r="C9" s="7" t="s">
        <v>88</v>
      </c>
      <c r="D9" s="6"/>
      <c r="E9" s="6"/>
      <c r="F9" s="6"/>
      <c r="G9" s="6"/>
      <c r="H9" s="6"/>
      <c r="I9" s="7" t="s">
        <v>88</v>
      </c>
      <c r="J9" s="6"/>
      <c r="K9" s="6"/>
      <c r="L9" s="6"/>
      <c r="M9" s="6"/>
      <c r="N9" s="7"/>
      <c r="O9" s="6"/>
      <c r="P9" s="8" t="s">
        <v>89</v>
      </c>
      <c r="Q9" s="6" t="s">
        <v>89</v>
      </c>
      <c r="R9" s="6" t="s">
        <v>89</v>
      </c>
      <c r="S9" s="6" t="s">
        <v>89</v>
      </c>
      <c r="T9" s="6" t="s">
        <v>89</v>
      </c>
      <c r="U9" s="7" t="s">
        <v>90</v>
      </c>
    </row>
    <row r="10" spans="1:21" s="1" customFormat="1">
      <c r="A10" s="1" t="s">
        <v>84</v>
      </c>
      <c r="B10" s="7"/>
      <c r="C10" s="7"/>
      <c r="D10" s="6"/>
      <c r="E10" s="6"/>
      <c r="F10" s="6"/>
      <c r="G10" s="6"/>
      <c r="H10" s="6"/>
      <c r="I10" s="7"/>
      <c r="J10" s="6"/>
      <c r="K10" s="6"/>
      <c r="L10" s="6"/>
      <c r="M10" s="6"/>
      <c r="N10" s="7"/>
      <c r="O10" s="6"/>
      <c r="P10" s="6" t="s">
        <v>91</v>
      </c>
      <c r="Q10" s="6" t="s">
        <v>91</v>
      </c>
      <c r="R10" s="6" t="s">
        <v>91</v>
      </c>
      <c r="S10" s="8" t="s">
        <v>92</v>
      </c>
      <c r="T10" s="8" t="s">
        <v>92</v>
      </c>
      <c r="U10" s="7" t="s">
        <v>93</v>
      </c>
    </row>
    <row r="11" spans="1:21" s="1" customFormat="1">
      <c r="A11" s="1" t="s">
        <v>84</v>
      </c>
      <c r="B11" s="7"/>
      <c r="C11" s="7"/>
      <c r="D11" s="6"/>
      <c r="E11" s="6"/>
      <c r="F11" s="6"/>
      <c r="G11" s="6"/>
      <c r="H11" s="6"/>
      <c r="I11" s="7"/>
      <c r="J11" s="6"/>
      <c r="K11" s="6"/>
      <c r="L11" s="6"/>
      <c r="M11" s="6"/>
      <c r="N11" s="7"/>
      <c r="O11" s="6"/>
      <c r="P11" s="8"/>
      <c r="Q11" s="8"/>
      <c r="R11" s="8"/>
      <c r="S11" s="8"/>
      <c r="T11" s="8"/>
      <c r="U11" s="7" t="s">
        <v>94</v>
      </c>
    </row>
    <row r="12" spans="1:21" s="1" customFormat="1">
      <c r="A12" s="1" t="s">
        <v>84</v>
      </c>
      <c r="B12" s="7"/>
      <c r="C12" s="7"/>
      <c r="D12" s="6"/>
      <c r="E12" s="6"/>
      <c r="F12" s="6"/>
      <c r="G12" s="6"/>
      <c r="H12" s="6"/>
      <c r="I12" s="7"/>
      <c r="J12" s="6"/>
      <c r="K12" s="6"/>
      <c r="L12" s="6"/>
      <c r="M12" s="6"/>
      <c r="N12" s="7"/>
      <c r="O12" s="6"/>
      <c r="P12" s="8"/>
      <c r="Q12" s="8"/>
      <c r="R12" s="8"/>
      <c r="S12" s="8"/>
      <c r="T12" s="8"/>
      <c r="U12" s="9"/>
    </row>
    <row r="13" spans="1:21" s="1" customFormat="1">
      <c r="A13" s="1" t="s">
        <v>84</v>
      </c>
      <c r="B13" s="7"/>
      <c r="C13" s="7"/>
      <c r="D13" s="6"/>
      <c r="E13" s="6"/>
      <c r="F13" s="6"/>
      <c r="G13" s="6"/>
      <c r="H13" s="6"/>
      <c r="I13" s="7"/>
      <c r="J13" s="6"/>
      <c r="K13" s="6"/>
      <c r="L13" s="6"/>
      <c r="M13" s="6"/>
      <c r="N13" s="7"/>
      <c r="O13" s="6"/>
      <c r="P13" s="8"/>
      <c r="Q13" s="8"/>
      <c r="R13" s="8"/>
      <c r="S13" s="8"/>
      <c r="T13" s="8"/>
      <c r="U13" s="9"/>
    </row>
    <row r="14" spans="1:21" s="1" customFormat="1">
      <c r="A14" s="1" t="s">
        <v>84</v>
      </c>
      <c r="B14" s="7"/>
      <c r="C14" s="7"/>
      <c r="D14" s="6"/>
      <c r="E14" s="6"/>
      <c r="F14" s="6"/>
      <c r="G14" s="6"/>
      <c r="H14" s="6"/>
      <c r="I14" s="7"/>
      <c r="J14" s="6"/>
      <c r="K14" s="6"/>
      <c r="L14" s="6"/>
      <c r="M14" s="6"/>
      <c r="N14" s="7"/>
      <c r="O14" s="6"/>
      <c r="P14" s="8"/>
      <c r="Q14" s="8"/>
      <c r="R14" s="8"/>
      <c r="S14" s="8"/>
      <c r="T14" s="8"/>
      <c r="U14" s="9"/>
    </row>
    <row r="15" spans="1:21" s="1" customFormat="1">
      <c r="A15" s="1" t="s">
        <v>84</v>
      </c>
      <c r="B15" s="7"/>
      <c r="C15" s="7"/>
      <c r="D15" s="6"/>
      <c r="E15" s="6"/>
      <c r="F15" s="6"/>
      <c r="G15" s="6"/>
      <c r="H15" s="6"/>
      <c r="I15" s="7"/>
      <c r="J15" s="6"/>
      <c r="K15" s="6"/>
      <c r="L15" s="6"/>
      <c r="M15" s="6"/>
      <c r="N15" s="7"/>
      <c r="O15" s="6"/>
      <c r="P15" s="8"/>
      <c r="Q15" s="8"/>
      <c r="R15" s="8"/>
      <c r="S15" s="8"/>
      <c r="T15" s="8"/>
      <c r="U15" s="9"/>
    </row>
    <row r="16" spans="1:21" s="1" customFormat="1">
      <c r="A16" s="1" t="s">
        <v>95</v>
      </c>
      <c r="B16" s="7">
        <v>1.8</v>
      </c>
      <c r="C16" s="7">
        <v>1.5</v>
      </c>
      <c r="D16" s="6"/>
      <c r="E16" s="6"/>
      <c r="F16" s="6"/>
      <c r="G16" s="6"/>
      <c r="H16" s="6"/>
      <c r="I16" s="7">
        <v>1.5</v>
      </c>
      <c r="J16" s="6"/>
      <c r="K16" s="6"/>
      <c r="L16" s="6"/>
      <c r="M16" s="6"/>
      <c r="N16" s="7"/>
      <c r="O16" s="6"/>
      <c r="P16" s="8">
        <v>2</v>
      </c>
      <c r="Q16" s="8">
        <v>2</v>
      </c>
      <c r="R16" s="8">
        <v>2</v>
      </c>
      <c r="S16" s="8">
        <v>2</v>
      </c>
      <c r="T16" s="8">
        <v>2</v>
      </c>
      <c r="U16" s="9">
        <v>1.8</v>
      </c>
    </row>
    <row r="17" spans="1:21" s="1" customFormat="1">
      <c r="A17" s="1" t="s">
        <v>96</v>
      </c>
      <c r="B17" s="6">
        <v>100</v>
      </c>
      <c r="C17" s="7">
        <v>100</v>
      </c>
      <c r="D17" s="6"/>
      <c r="E17" s="6"/>
      <c r="F17" s="6"/>
      <c r="G17" s="6"/>
      <c r="H17" s="6"/>
      <c r="I17" s="7">
        <v>100</v>
      </c>
      <c r="J17" s="6"/>
      <c r="K17" s="6"/>
      <c r="L17" s="6"/>
      <c r="M17" s="6"/>
      <c r="N17" s="5"/>
      <c r="O17" s="6"/>
      <c r="P17" s="8">
        <v>100</v>
      </c>
      <c r="Q17" s="8">
        <v>100</v>
      </c>
      <c r="R17" s="8">
        <v>100</v>
      </c>
      <c r="S17" s="8">
        <v>100</v>
      </c>
      <c r="T17" s="8">
        <v>100</v>
      </c>
      <c r="U17" s="9">
        <v>100</v>
      </c>
    </row>
    <row r="18" spans="1:21" s="1" customFormat="1">
      <c r="A18" s="1" t="s">
        <v>97</v>
      </c>
      <c r="B18" s="6">
        <v>50</v>
      </c>
      <c r="C18" s="7">
        <v>50</v>
      </c>
      <c r="D18" s="6"/>
      <c r="E18" s="6"/>
      <c r="F18" s="6"/>
      <c r="G18" s="6"/>
      <c r="H18" s="6"/>
      <c r="I18" s="7">
        <v>50</v>
      </c>
      <c r="J18" s="6"/>
      <c r="K18" s="6"/>
      <c r="L18" s="6"/>
      <c r="M18" s="6"/>
      <c r="N18" s="5"/>
      <c r="O18" s="6"/>
      <c r="P18" s="8">
        <v>50</v>
      </c>
      <c r="Q18" s="8">
        <v>50</v>
      </c>
      <c r="R18" s="8">
        <v>50</v>
      </c>
      <c r="S18" s="8">
        <v>50</v>
      </c>
      <c r="T18" s="8">
        <v>50</v>
      </c>
      <c r="U18" s="9">
        <v>50</v>
      </c>
    </row>
    <row r="19" spans="1:21" s="1" customFormat="1">
      <c r="A19" s="1" t="s">
        <v>98</v>
      </c>
      <c r="B19" s="7">
        <v>33.33</v>
      </c>
      <c r="C19" s="7">
        <v>33.33</v>
      </c>
      <c r="D19" s="6"/>
      <c r="E19" s="6"/>
      <c r="F19" s="6"/>
      <c r="G19" s="6"/>
      <c r="H19" s="6"/>
      <c r="I19" s="7">
        <v>33.33</v>
      </c>
      <c r="J19" s="6"/>
      <c r="K19" s="6"/>
      <c r="L19" s="6"/>
      <c r="M19" s="6"/>
      <c r="N19" s="7"/>
      <c r="O19" s="6"/>
      <c r="P19" s="8">
        <v>33.33</v>
      </c>
      <c r="Q19" s="8">
        <v>33.33</v>
      </c>
      <c r="R19" s="8">
        <v>33.33</v>
      </c>
      <c r="S19" s="8">
        <v>33.33</v>
      </c>
      <c r="T19" s="8">
        <v>33.33</v>
      </c>
      <c r="U19" s="9">
        <v>0</v>
      </c>
    </row>
    <row r="20" spans="1:21" s="1" customFormat="1">
      <c r="A20" s="1" t="s">
        <v>99</v>
      </c>
      <c r="B20" s="6">
        <v>100</v>
      </c>
      <c r="C20" s="7">
        <v>100</v>
      </c>
      <c r="D20" s="6"/>
      <c r="E20" s="6"/>
      <c r="F20" s="6"/>
      <c r="G20" s="6"/>
      <c r="H20" s="6"/>
      <c r="I20" s="7">
        <v>100</v>
      </c>
      <c r="J20" s="6"/>
      <c r="K20" s="6"/>
      <c r="L20" s="6"/>
      <c r="M20" s="6"/>
      <c r="N20" s="5"/>
      <c r="O20" s="6"/>
      <c r="P20" s="8">
        <v>100</v>
      </c>
      <c r="Q20" s="8">
        <v>100</v>
      </c>
      <c r="R20" s="8">
        <v>100</v>
      </c>
      <c r="S20" s="8">
        <v>100</v>
      </c>
      <c r="T20" s="8">
        <v>100</v>
      </c>
      <c r="U20" s="9">
        <v>100</v>
      </c>
    </row>
    <row r="21" spans="1:21" s="1" customFormat="1">
      <c r="A21" s="1" t="s">
        <v>100</v>
      </c>
      <c r="B21" s="6" t="s">
        <v>81</v>
      </c>
      <c r="C21" s="6" t="s">
        <v>81</v>
      </c>
      <c r="D21" s="6"/>
      <c r="E21" s="6"/>
      <c r="F21" s="6"/>
      <c r="G21" s="6"/>
      <c r="H21" s="6"/>
      <c r="I21" s="6" t="s">
        <v>81</v>
      </c>
      <c r="J21" s="6"/>
      <c r="K21" s="6"/>
      <c r="L21" s="6"/>
      <c r="M21" s="6"/>
      <c r="N21" s="7"/>
      <c r="O21" s="6"/>
      <c r="P21" s="4" t="s">
        <v>81</v>
      </c>
      <c r="Q21" s="4" t="s">
        <v>81</v>
      </c>
      <c r="R21" s="4" t="s">
        <v>81</v>
      </c>
      <c r="S21" s="4" t="s">
        <v>81</v>
      </c>
      <c r="T21" s="4" t="s">
        <v>81</v>
      </c>
      <c r="U21" s="7" t="s">
        <v>82</v>
      </c>
    </row>
    <row r="22" spans="1:21" s="1" customFormat="1">
      <c r="A22" s="1" t="s">
        <v>101</v>
      </c>
      <c r="B22" s="6" t="s">
        <v>82</v>
      </c>
      <c r="C22" s="7" t="s">
        <v>82</v>
      </c>
      <c r="D22" s="6"/>
      <c r="E22" s="6"/>
      <c r="F22" s="6"/>
      <c r="G22" s="6"/>
      <c r="H22" s="6"/>
      <c r="I22" s="7" t="s">
        <v>82</v>
      </c>
      <c r="J22" s="6"/>
      <c r="K22" s="6"/>
      <c r="L22" s="6"/>
      <c r="M22" s="6"/>
      <c r="N22" s="5"/>
      <c r="O22" s="6"/>
      <c r="P22" s="4" t="s">
        <v>82</v>
      </c>
      <c r="Q22" s="4" t="s">
        <v>82</v>
      </c>
      <c r="R22" s="4" t="s">
        <v>82</v>
      </c>
      <c r="S22" s="4" t="s">
        <v>82</v>
      </c>
      <c r="T22" s="4" t="s">
        <v>82</v>
      </c>
      <c r="U22" s="7" t="s">
        <v>82</v>
      </c>
    </row>
    <row r="23" spans="1:21" s="1" customFormat="1">
      <c r="A23" s="1" t="s">
        <v>102</v>
      </c>
      <c r="B23" s="6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4"/>
      <c r="Q23" s="4"/>
      <c r="R23" s="4"/>
      <c r="S23" s="4"/>
      <c r="T23" s="4"/>
      <c r="U23" s="9"/>
    </row>
    <row r="24" spans="1:21" s="1" customFormat="1" ht="15" thickBot="1">
      <c r="A24" s="1" t="s">
        <v>103</v>
      </c>
      <c r="B24" s="6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4"/>
      <c r="Q24" s="4"/>
      <c r="R24" s="4"/>
      <c r="S24" s="4"/>
      <c r="T24" s="4"/>
      <c r="U24" s="9"/>
    </row>
    <row r="25" spans="1:21" s="1" customFormat="1" ht="16" thickTop="1" thickBot="1">
      <c r="A25" s="1" t="s">
        <v>104</v>
      </c>
      <c r="B25" s="10">
        <v>1</v>
      </c>
      <c r="C25" s="10">
        <v>1</v>
      </c>
      <c r="D25" s="10">
        <v>1</v>
      </c>
      <c r="E25" s="11">
        <v>1</v>
      </c>
      <c r="F25" s="12">
        <v>0</v>
      </c>
      <c r="G25" s="13">
        <v>1</v>
      </c>
      <c r="H25" s="10">
        <v>1</v>
      </c>
      <c r="I25" s="10">
        <v>1</v>
      </c>
      <c r="J25" s="10">
        <v>1</v>
      </c>
      <c r="K25" s="10">
        <v>1</v>
      </c>
      <c r="L25" s="10">
        <v>1</v>
      </c>
      <c r="M25" s="10">
        <v>1</v>
      </c>
      <c r="N25" s="10">
        <v>1</v>
      </c>
      <c r="O25" s="10">
        <v>1</v>
      </c>
      <c r="P25" s="4" t="s">
        <v>105</v>
      </c>
      <c r="Q25" s="4" t="s">
        <v>105</v>
      </c>
      <c r="R25" s="4" t="s">
        <v>105</v>
      </c>
      <c r="S25" s="4" t="s">
        <v>105</v>
      </c>
      <c r="T25" s="4" t="s">
        <v>105</v>
      </c>
      <c r="U25" s="4" t="s">
        <v>105</v>
      </c>
    </row>
    <row r="26" spans="1:21" s="1" customFormat="1" ht="16" thickTop="1" thickBot="1">
      <c r="A26" s="1" t="s">
        <v>106</v>
      </c>
      <c r="B26" s="10">
        <v>2</v>
      </c>
      <c r="C26" s="10">
        <v>2</v>
      </c>
      <c r="D26" s="10">
        <v>2</v>
      </c>
      <c r="E26" s="11">
        <v>2</v>
      </c>
      <c r="F26" s="12">
        <v>0</v>
      </c>
      <c r="G26" s="13">
        <v>2</v>
      </c>
      <c r="H26" s="10">
        <v>2</v>
      </c>
      <c r="I26" s="10">
        <v>2</v>
      </c>
      <c r="J26" s="10">
        <v>2</v>
      </c>
      <c r="K26" s="10">
        <v>2</v>
      </c>
      <c r="L26" s="10">
        <v>2</v>
      </c>
      <c r="M26" s="10">
        <v>2</v>
      </c>
      <c r="N26" s="10">
        <v>2</v>
      </c>
      <c r="O26" s="10">
        <v>2</v>
      </c>
      <c r="P26" s="4" t="s">
        <v>105</v>
      </c>
      <c r="Q26" s="4" t="s">
        <v>105</v>
      </c>
      <c r="R26" s="4" t="s">
        <v>105</v>
      </c>
      <c r="S26" s="4" t="s">
        <v>105</v>
      </c>
      <c r="T26" s="4" t="s">
        <v>105</v>
      </c>
      <c r="U26" s="4" t="s">
        <v>105</v>
      </c>
    </row>
    <row r="27" spans="1:21" s="1" customFormat="1" ht="16" thickTop="1" thickBot="1">
      <c r="A27" s="1" t="s">
        <v>107</v>
      </c>
      <c r="B27" s="10">
        <v>3</v>
      </c>
      <c r="C27" s="10">
        <v>3</v>
      </c>
      <c r="D27" s="10">
        <v>3</v>
      </c>
      <c r="E27" s="11">
        <v>3</v>
      </c>
      <c r="F27" s="12">
        <v>0</v>
      </c>
      <c r="G27" s="13">
        <v>3</v>
      </c>
      <c r="H27" s="10">
        <v>3</v>
      </c>
      <c r="I27" s="10">
        <v>3</v>
      </c>
      <c r="J27" s="10">
        <v>3</v>
      </c>
      <c r="K27" s="10">
        <v>3</v>
      </c>
      <c r="L27" s="10">
        <v>3</v>
      </c>
      <c r="M27" s="10">
        <v>3</v>
      </c>
      <c r="N27" s="10">
        <v>3</v>
      </c>
      <c r="O27" s="10">
        <v>3</v>
      </c>
      <c r="P27" s="4" t="s">
        <v>105</v>
      </c>
      <c r="Q27" s="4" t="s">
        <v>105</v>
      </c>
      <c r="R27" s="4" t="s">
        <v>105</v>
      </c>
      <c r="S27" s="4" t="s">
        <v>105</v>
      </c>
      <c r="T27" s="4" t="s">
        <v>105</v>
      </c>
      <c r="U27" s="4" t="s">
        <v>105</v>
      </c>
    </row>
    <row r="28" spans="1:21" s="1" customFormat="1" ht="16" thickTop="1" thickBot="1">
      <c r="A28" s="1" t="s">
        <v>108</v>
      </c>
      <c r="B28" s="10">
        <v>4</v>
      </c>
      <c r="C28" s="10">
        <v>4</v>
      </c>
      <c r="D28" s="10">
        <v>4</v>
      </c>
      <c r="E28" s="11">
        <v>4</v>
      </c>
      <c r="F28" s="12" t="s">
        <v>105</v>
      </c>
      <c r="G28" s="13">
        <v>4</v>
      </c>
      <c r="H28" s="10">
        <v>4</v>
      </c>
      <c r="I28" s="10">
        <v>4</v>
      </c>
      <c r="J28" s="10">
        <v>4</v>
      </c>
      <c r="K28" s="10">
        <v>4</v>
      </c>
      <c r="L28" s="10">
        <v>4</v>
      </c>
      <c r="M28" s="10">
        <v>4</v>
      </c>
      <c r="N28" s="10">
        <v>4</v>
      </c>
      <c r="O28" s="10">
        <v>4</v>
      </c>
      <c r="P28" s="4" t="s">
        <v>105</v>
      </c>
      <c r="Q28" s="4" t="s">
        <v>105</v>
      </c>
      <c r="R28" s="4" t="s">
        <v>105</v>
      </c>
      <c r="S28" s="4" t="s">
        <v>105</v>
      </c>
      <c r="T28" s="4" t="s">
        <v>105</v>
      </c>
      <c r="U28" s="4" t="s">
        <v>105</v>
      </c>
    </row>
    <row r="29" spans="1:21" s="1" customFormat="1" ht="16" thickTop="1" thickBot="1">
      <c r="A29" s="1" t="s">
        <v>109</v>
      </c>
      <c r="B29" s="10">
        <v>5</v>
      </c>
      <c r="C29" s="10">
        <v>5</v>
      </c>
      <c r="D29" s="10">
        <v>5</v>
      </c>
      <c r="E29" s="11">
        <v>5</v>
      </c>
      <c r="F29" s="12" t="s">
        <v>105</v>
      </c>
      <c r="G29" s="13">
        <v>5</v>
      </c>
      <c r="H29" s="10">
        <v>5</v>
      </c>
      <c r="I29" s="10">
        <v>5</v>
      </c>
      <c r="J29" s="10">
        <v>5</v>
      </c>
      <c r="K29" s="10">
        <v>5</v>
      </c>
      <c r="L29" s="10">
        <v>5</v>
      </c>
      <c r="M29" s="10">
        <v>5</v>
      </c>
      <c r="N29" s="10">
        <v>5</v>
      </c>
      <c r="O29" s="10">
        <v>5</v>
      </c>
      <c r="P29" s="4" t="s">
        <v>105</v>
      </c>
      <c r="Q29" s="4" t="s">
        <v>105</v>
      </c>
      <c r="R29" s="4" t="s">
        <v>105</v>
      </c>
      <c r="S29" s="4" t="s">
        <v>105</v>
      </c>
      <c r="T29" s="4" t="s">
        <v>105</v>
      </c>
      <c r="U29" s="4" t="s">
        <v>105</v>
      </c>
    </row>
    <row r="30" spans="1:21" s="1" customFormat="1" ht="16" thickTop="1" thickBot="1">
      <c r="A30" s="1" t="s">
        <v>110</v>
      </c>
      <c r="B30" s="10">
        <v>1.25</v>
      </c>
      <c r="C30" s="10">
        <v>1.25</v>
      </c>
      <c r="D30" s="10">
        <v>1.25</v>
      </c>
      <c r="E30" s="11">
        <v>1.25</v>
      </c>
      <c r="F30" s="12" t="s">
        <v>105</v>
      </c>
      <c r="G30" s="13">
        <v>1.25</v>
      </c>
      <c r="H30" s="10">
        <v>1.25</v>
      </c>
      <c r="I30" s="10">
        <v>1.25</v>
      </c>
      <c r="J30" s="10">
        <v>1.25</v>
      </c>
      <c r="K30" s="10">
        <v>1.25</v>
      </c>
      <c r="L30" s="10">
        <v>1.25</v>
      </c>
      <c r="M30" s="10">
        <v>1.25</v>
      </c>
      <c r="N30" s="10">
        <v>1.25</v>
      </c>
      <c r="O30" s="10">
        <v>1.25</v>
      </c>
      <c r="P30" s="4" t="s">
        <v>105</v>
      </c>
      <c r="Q30" s="4" t="s">
        <v>105</v>
      </c>
      <c r="R30" s="4" t="s">
        <v>105</v>
      </c>
      <c r="S30" s="4" t="s">
        <v>105</v>
      </c>
      <c r="T30" s="4" t="s">
        <v>105</v>
      </c>
      <c r="U30" s="4" t="s">
        <v>105</v>
      </c>
    </row>
    <row r="31" spans="1:21" s="1" customFormat="1" ht="16" thickTop="1" thickBot="1">
      <c r="A31" s="1" t="s">
        <v>111</v>
      </c>
      <c r="B31" s="10">
        <f>B29+5*B30</f>
        <v>11.25</v>
      </c>
      <c r="C31" s="10">
        <f>C29+5*C30</f>
        <v>11.25</v>
      </c>
      <c r="D31" s="10">
        <f>D29+5*D30</f>
        <v>11.25</v>
      </c>
      <c r="E31" s="11">
        <f t="shared" ref="E31:H31" si="0">E29+5*E30</f>
        <v>11.25</v>
      </c>
      <c r="F31" s="12"/>
      <c r="G31" s="13">
        <f t="shared" si="0"/>
        <v>11.25</v>
      </c>
      <c r="H31" s="10">
        <f t="shared" si="0"/>
        <v>11.25</v>
      </c>
      <c r="I31" s="10">
        <f>I29+5*I30</f>
        <v>11.25</v>
      </c>
      <c r="J31" s="10">
        <f>J29+5*J30</f>
        <v>11.25</v>
      </c>
      <c r="K31" s="10">
        <f t="shared" ref="K31:M31" si="1">K29+5*K30</f>
        <v>11.25</v>
      </c>
      <c r="L31" s="10">
        <f t="shared" si="1"/>
        <v>11.25</v>
      </c>
      <c r="M31" s="10">
        <f t="shared" si="1"/>
        <v>11.25</v>
      </c>
      <c r="N31" s="10">
        <f>N29+5*N30</f>
        <v>11.25</v>
      </c>
      <c r="O31" s="10">
        <f>O29+5*O30</f>
        <v>11.25</v>
      </c>
      <c r="P31" s="4" t="s">
        <v>105</v>
      </c>
      <c r="Q31" s="4" t="s">
        <v>105</v>
      </c>
      <c r="R31" s="4" t="s">
        <v>105</v>
      </c>
      <c r="S31" s="4" t="s">
        <v>105</v>
      </c>
      <c r="T31" s="4" t="s">
        <v>105</v>
      </c>
      <c r="U31" s="4" t="s">
        <v>105</v>
      </c>
    </row>
    <row r="32" spans="1:21" s="1" customFormat="1" ht="16" thickTop="1" thickBot="1">
      <c r="A32" s="1" t="s">
        <v>112</v>
      </c>
      <c r="B32" s="10">
        <v>1.5</v>
      </c>
      <c r="C32" s="10">
        <v>1.5</v>
      </c>
      <c r="D32" s="10">
        <v>1.5</v>
      </c>
      <c r="E32" s="11">
        <v>2.5</v>
      </c>
      <c r="F32" s="12" t="s">
        <v>105</v>
      </c>
      <c r="G32" s="13">
        <v>4.5</v>
      </c>
      <c r="H32" s="10">
        <v>5.5</v>
      </c>
      <c r="I32" s="10">
        <v>1.5</v>
      </c>
      <c r="J32" s="10">
        <v>1.5</v>
      </c>
      <c r="K32" s="10">
        <v>2.5</v>
      </c>
      <c r="L32" s="10">
        <v>3.5</v>
      </c>
      <c r="M32" s="10">
        <v>4.5</v>
      </c>
      <c r="N32" s="10">
        <v>1.5</v>
      </c>
      <c r="O32" s="10">
        <v>1.5</v>
      </c>
      <c r="P32" s="4" t="s">
        <v>105</v>
      </c>
      <c r="Q32" s="4" t="s">
        <v>105</v>
      </c>
      <c r="R32" s="4" t="s">
        <v>105</v>
      </c>
      <c r="S32" s="4" t="s">
        <v>105</v>
      </c>
      <c r="T32" s="4" t="s">
        <v>105</v>
      </c>
      <c r="U32" s="4" t="s">
        <v>105</v>
      </c>
    </row>
    <row r="33" spans="1:21" s="1" customFormat="1" ht="16" thickTop="1" thickBot="1">
      <c r="A33" s="1" t="s">
        <v>113</v>
      </c>
      <c r="B33" s="10">
        <f>B31+10*B32</f>
        <v>26.25</v>
      </c>
      <c r="C33" s="10">
        <f>C31+10*C32</f>
        <v>26.25</v>
      </c>
      <c r="D33" s="10">
        <f>D31+10*D32</f>
        <v>26.25</v>
      </c>
      <c r="E33" s="11">
        <f t="shared" ref="E33:H33" si="2">E31+10*E32</f>
        <v>36.25</v>
      </c>
      <c r="F33" s="12"/>
      <c r="G33" s="13">
        <f t="shared" si="2"/>
        <v>56.25</v>
      </c>
      <c r="H33" s="10">
        <f t="shared" si="2"/>
        <v>66.25</v>
      </c>
      <c r="I33" s="10">
        <f>I31+10*I32</f>
        <v>26.25</v>
      </c>
      <c r="J33" s="10">
        <f>J31+10*J32</f>
        <v>26.25</v>
      </c>
      <c r="K33" s="10">
        <f t="shared" ref="K33:M33" si="3">K31+10*K32</f>
        <v>36.25</v>
      </c>
      <c r="L33" s="10">
        <f t="shared" si="3"/>
        <v>46.25</v>
      </c>
      <c r="M33" s="10">
        <f t="shared" si="3"/>
        <v>56.25</v>
      </c>
      <c r="N33" s="10">
        <f>N31+10*N32</f>
        <v>26.25</v>
      </c>
      <c r="O33" s="10">
        <f>O31+10*O32</f>
        <v>26.25</v>
      </c>
      <c r="P33" s="4" t="s">
        <v>105</v>
      </c>
      <c r="Q33" s="4" t="s">
        <v>105</v>
      </c>
      <c r="R33" s="4" t="s">
        <v>105</v>
      </c>
      <c r="S33" s="4" t="s">
        <v>105</v>
      </c>
      <c r="T33" s="4" t="s">
        <v>105</v>
      </c>
      <c r="U33" s="4" t="s">
        <v>105</v>
      </c>
    </row>
    <row r="34" spans="1:21" s="1" customFormat="1" ht="16" thickTop="1" thickBot="1">
      <c r="A34" s="1" t="s">
        <v>114</v>
      </c>
      <c r="B34" s="10">
        <v>1.75</v>
      </c>
      <c r="C34" s="10">
        <v>1.75</v>
      </c>
      <c r="D34" s="10">
        <v>1.75</v>
      </c>
      <c r="E34" s="11">
        <v>2.75</v>
      </c>
      <c r="F34" s="12" t="s">
        <v>105</v>
      </c>
      <c r="G34" s="13">
        <v>4.75</v>
      </c>
      <c r="H34" s="10">
        <v>5.75</v>
      </c>
      <c r="I34" s="10">
        <v>1.75</v>
      </c>
      <c r="J34" s="10">
        <v>1.75</v>
      </c>
      <c r="K34" s="10">
        <v>2.75</v>
      </c>
      <c r="L34" s="10">
        <v>3.75</v>
      </c>
      <c r="M34" s="10">
        <v>4.75</v>
      </c>
      <c r="N34" s="10">
        <v>1.75</v>
      </c>
      <c r="O34" s="10">
        <v>1.75</v>
      </c>
      <c r="P34" s="4" t="s">
        <v>105</v>
      </c>
      <c r="Q34" s="4" t="s">
        <v>105</v>
      </c>
      <c r="R34" s="4" t="s">
        <v>105</v>
      </c>
      <c r="S34" s="4" t="s">
        <v>105</v>
      </c>
      <c r="T34" s="4" t="s">
        <v>105</v>
      </c>
      <c r="U34" s="4" t="s">
        <v>105</v>
      </c>
    </row>
    <row r="35" spans="1:21" s="1" customFormat="1" ht="15" thickTop="1">
      <c r="A35" s="1" t="s">
        <v>115</v>
      </c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4"/>
      <c r="Q35" s="4"/>
      <c r="R35" s="4"/>
      <c r="S35" s="4"/>
      <c r="T35" s="4"/>
      <c r="U35" s="9"/>
    </row>
    <row r="36" spans="1:21" s="1" customFormat="1">
      <c r="A36" s="1" t="s">
        <v>116</v>
      </c>
      <c r="B36" s="6">
        <v>0</v>
      </c>
      <c r="C36" s="6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7">
        <v>0</v>
      </c>
      <c r="O36" s="2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9">
        <v>0</v>
      </c>
    </row>
    <row r="37" spans="1:21" s="1" customFormat="1">
      <c r="A37" s="1" t="s">
        <v>117</v>
      </c>
      <c r="B37" s="6">
        <v>0</v>
      </c>
      <c r="C37" s="6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7">
        <v>0</v>
      </c>
      <c r="O37" s="2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9">
        <v>0</v>
      </c>
    </row>
    <row r="38" spans="1:21" s="1" customFormat="1">
      <c r="A38" s="1" t="s">
        <v>118</v>
      </c>
      <c r="B38" s="6">
        <v>0</v>
      </c>
      <c r="C38" s="6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7">
        <v>0</v>
      </c>
      <c r="O38" s="2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9">
        <v>0</v>
      </c>
    </row>
    <row r="39" spans="1:21" s="1" customFormat="1">
      <c r="A39" s="1" t="s">
        <v>119</v>
      </c>
      <c r="B39" s="6">
        <v>0</v>
      </c>
      <c r="C39" s="6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7">
        <v>0</v>
      </c>
      <c r="O39" s="2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9">
        <v>0</v>
      </c>
    </row>
    <row r="40" spans="1:21" s="1" customFormat="1">
      <c r="A40" s="1" t="s">
        <v>120</v>
      </c>
      <c r="B40" s="6">
        <v>0</v>
      </c>
      <c r="C40" s="6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7">
        <v>0</v>
      </c>
      <c r="O40" s="2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9">
        <v>0</v>
      </c>
    </row>
    <row r="41" spans="1:21" s="1" customFormat="1">
      <c r="A41" s="1" t="s">
        <v>121</v>
      </c>
      <c r="B41" s="6">
        <v>0</v>
      </c>
      <c r="C41" s="6">
        <v>0</v>
      </c>
      <c r="D41" s="7" t="s">
        <v>105</v>
      </c>
      <c r="E41" s="7" t="s">
        <v>105</v>
      </c>
      <c r="F41" s="7">
        <v>0</v>
      </c>
      <c r="G41" s="7" t="s">
        <v>105</v>
      </c>
      <c r="H41" s="7" t="s">
        <v>105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7" t="s">
        <v>105</v>
      </c>
      <c r="O41" s="2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7">
        <v>0</v>
      </c>
    </row>
    <row r="42" spans="1:21" s="1" customFormat="1" ht="28">
      <c r="A42" s="1" t="s">
        <v>122</v>
      </c>
      <c r="B42" s="6">
        <v>0</v>
      </c>
      <c r="C42" s="6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7">
        <v>0</v>
      </c>
      <c r="O42" s="2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9">
        <v>0</v>
      </c>
    </row>
    <row r="43" spans="1:21" s="1" customFormat="1">
      <c r="A43" s="1" t="s">
        <v>123</v>
      </c>
      <c r="B43" s="6">
        <v>0</v>
      </c>
      <c r="C43" s="6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7">
        <v>0</v>
      </c>
      <c r="O43" s="2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9">
        <v>0</v>
      </c>
    </row>
    <row r="44" spans="1:21" s="1" customFormat="1">
      <c r="A44" s="1" t="s">
        <v>124</v>
      </c>
      <c r="B44" s="6">
        <v>0</v>
      </c>
      <c r="C44" s="6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7">
        <v>0</v>
      </c>
      <c r="O44" s="2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9">
        <v>0</v>
      </c>
    </row>
    <row r="45" spans="1:21" s="1" customFormat="1">
      <c r="A45" s="1" t="s">
        <v>125</v>
      </c>
      <c r="B45" s="6">
        <v>0</v>
      </c>
      <c r="C45" s="6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7">
        <v>0</v>
      </c>
      <c r="O45" s="2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9">
        <v>0</v>
      </c>
    </row>
    <row r="46" spans="1:21" s="1" customFormat="1">
      <c r="A46" s="1" t="s">
        <v>126</v>
      </c>
      <c r="B46" s="6">
        <v>0</v>
      </c>
      <c r="C46" s="6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7">
        <v>0</v>
      </c>
      <c r="O46" s="2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9">
        <v>0</v>
      </c>
    </row>
    <row r="47" spans="1:21" s="1" customFormat="1">
      <c r="A47" s="1" t="s">
        <v>127</v>
      </c>
      <c r="B47" s="6">
        <v>0</v>
      </c>
      <c r="C47" s="6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7">
        <v>0</v>
      </c>
      <c r="O47" s="2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9">
        <v>0</v>
      </c>
    </row>
    <row r="48" spans="1:21" s="1" customFormat="1">
      <c r="A48" s="1" t="s">
        <v>128</v>
      </c>
      <c r="B48" s="6">
        <v>0</v>
      </c>
      <c r="C48" s="6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7">
        <v>0</v>
      </c>
      <c r="O48" s="2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9">
        <v>0</v>
      </c>
    </row>
    <row r="49" spans="1:22" s="1" customFormat="1">
      <c r="A49" s="1" t="s">
        <v>129</v>
      </c>
      <c r="B49" s="6">
        <v>0</v>
      </c>
      <c r="C49" s="6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7">
        <v>0</v>
      </c>
      <c r="O49" s="2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9">
        <v>0</v>
      </c>
    </row>
    <row r="50" spans="1:22" s="1" customFormat="1">
      <c r="A50" s="1" t="s">
        <v>130</v>
      </c>
      <c r="B50" s="6">
        <v>0</v>
      </c>
      <c r="C50" s="6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7">
        <v>0</v>
      </c>
      <c r="O50" s="2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9">
        <v>0</v>
      </c>
    </row>
    <row r="51" spans="1:22" s="1" customFormat="1">
      <c r="A51" s="1" t="s">
        <v>131</v>
      </c>
      <c r="B51" s="6">
        <v>0</v>
      </c>
      <c r="C51" s="6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7">
        <v>0</v>
      </c>
      <c r="O51" s="2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9">
        <v>0</v>
      </c>
    </row>
    <row r="52" spans="1:22" s="1" customFormat="1" ht="15" thickBot="1">
      <c r="A52" s="1" t="s">
        <v>132</v>
      </c>
      <c r="B52" s="2"/>
      <c r="C52" s="14"/>
      <c r="D52" s="14"/>
      <c r="E52" s="14"/>
      <c r="F52" s="3" t="s">
        <v>105</v>
      </c>
      <c r="G52" s="14"/>
      <c r="H52" s="14"/>
      <c r="I52" s="14"/>
      <c r="J52" s="14"/>
      <c r="K52" s="14"/>
      <c r="L52" s="14"/>
      <c r="M52" s="14"/>
      <c r="N52" s="14"/>
      <c r="O52" s="14"/>
      <c r="P52" s="4" t="s">
        <v>105</v>
      </c>
      <c r="Q52" s="4" t="s">
        <v>105</v>
      </c>
      <c r="R52" s="4" t="s">
        <v>105</v>
      </c>
      <c r="S52" s="4" t="s">
        <v>105</v>
      </c>
      <c r="T52" s="4" t="s">
        <v>105</v>
      </c>
      <c r="U52" s="4" t="s">
        <v>105</v>
      </c>
    </row>
    <row r="53" spans="1:22" s="1" customFormat="1" ht="16" thickTop="1" thickBot="1">
      <c r="A53" s="1" t="s">
        <v>133</v>
      </c>
      <c r="B53" s="15">
        <v>0</v>
      </c>
      <c r="C53" s="15">
        <v>0</v>
      </c>
      <c r="D53" s="16">
        <v>4.5</v>
      </c>
      <c r="E53" s="11">
        <v>4.5</v>
      </c>
      <c r="F53" s="12" t="s">
        <v>105</v>
      </c>
      <c r="G53" s="13">
        <v>4.5</v>
      </c>
      <c r="H53" s="16">
        <v>4.5</v>
      </c>
      <c r="I53" s="15">
        <v>0</v>
      </c>
      <c r="J53" s="16">
        <v>4.5</v>
      </c>
      <c r="K53" s="10">
        <v>4.5</v>
      </c>
      <c r="L53" s="10">
        <v>4.5</v>
      </c>
      <c r="M53" s="10">
        <v>4.5</v>
      </c>
      <c r="N53" s="10">
        <v>4.5</v>
      </c>
      <c r="O53" s="10">
        <v>4.5</v>
      </c>
      <c r="P53" s="4" t="s">
        <v>105</v>
      </c>
      <c r="Q53" s="4" t="s">
        <v>105</v>
      </c>
      <c r="R53" s="4" t="s">
        <v>105</v>
      </c>
      <c r="S53" s="4" t="s">
        <v>105</v>
      </c>
      <c r="T53" s="4" t="s">
        <v>105</v>
      </c>
      <c r="U53" s="4" t="s">
        <v>105</v>
      </c>
      <c r="V53" s="17"/>
    </row>
    <row r="54" spans="1:22" s="1" customFormat="1" ht="16" thickTop="1" thickBot="1">
      <c r="A54" s="1" t="s">
        <v>134</v>
      </c>
      <c r="B54" s="15">
        <v>0</v>
      </c>
      <c r="C54" s="15">
        <v>0</v>
      </c>
      <c r="D54" s="16">
        <v>9</v>
      </c>
      <c r="E54" s="11">
        <v>9</v>
      </c>
      <c r="F54" s="12" t="s">
        <v>105</v>
      </c>
      <c r="G54" s="13">
        <v>9</v>
      </c>
      <c r="H54" s="16">
        <v>9</v>
      </c>
      <c r="I54" s="15">
        <v>0</v>
      </c>
      <c r="J54" s="16">
        <v>9</v>
      </c>
      <c r="K54" s="10">
        <v>9</v>
      </c>
      <c r="L54" s="10">
        <v>9</v>
      </c>
      <c r="M54" s="10">
        <v>9</v>
      </c>
      <c r="N54" s="10">
        <v>9</v>
      </c>
      <c r="O54" s="10">
        <v>9</v>
      </c>
      <c r="P54" s="4" t="s">
        <v>105</v>
      </c>
      <c r="Q54" s="4" t="s">
        <v>105</v>
      </c>
      <c r="R54" s="4" t="s">
        <v>105</v>
      </c>
      <c r="S54" s="4" t="s">
        <v>105</v>
      </c>
      <c r="T54" s="4" t="s">
        <v>105</v>
      </c>
      <c r="U54" s="4" t="s">
        <v>105</v>
      </c>
      <c r="V54" s="17"/>
    </row>
    <row r="55" spans="1:22" s="1" customFormat="1" ht="16" thickTop="1" thickBot="1">
      <c r="A55" s="1" t="s">
        <v>135</v>
      </c>
      <c r="B55" s="15">
        <v>0</v>
      </c>
      <c r="C55" s="15">
        <v>0</v>
      </c>
      <c r="D55" s="16">
        <v>13.5</v>
      </c>
      <c r="E55" s="11">
        <v>13.5</v>
      </c>
      <c r="F55" s="12" t="s">
        <v>105</v>
      </c>
      <c r="G55" s="13">
        <v>13.5</v>
      </c>
      <c r="H55" s="16">
        <v>13.5</v>
      </c>
      <c r="I55" s="15">
        <v>0</v>
      </c>
      <c r="J55" s="16">
        <v>13.5</v>
      </c>
      <c r="K55" s="10">
        <v>13.5</v>
      </c>
      <c r="L55" s="10">
        <v>13.5</v>
      </c>
      <c r="M55" s="10">
        <v>13.5</v>
      </c>
      <c r="N55" s="10">
        <v>13.5</v>
      </c>
      <c r="O55" s="10">
        <v>13.5</v>
      </c>
      <c r="P55" s="4" t="s">
        <v>105</v>
      </c>
      <c r="Q55" s="4" t="s">
        <v>105</v>
      </c>
      <c r="R55" s="4" t="s">
        <v>105</v>
      </c>
      <c r="S55" s="4" t="s">
        <v>105</v>
      </c>
      <c r="T55" s="4" t="s">
        <v>105</v>
      </c>
      <c r="U55" s="4" t="s">
        <v>105</v>
      </c>
      <c r="V55" s="17"/>
    </row>
    <row r="56" spans="1:22" s="1" customFormat="1" ht="16" thickTop="1" thickBot="1">
      <c r="A56" s="1" t="s">
        <v>136</v>
      </c>
      <c r="B56" s="15">
        <v>0</v>
      </c>
      <c r="C56" s="15">
        <v>0</v>
      </c>
      <c r="D56" s="16">
        <v>4.5</v>
      </c>
      <c r="E56" s="11">
        <v>4.5</v>
      </c>
      <c r="F56" s="12" t="s">
        <v>105</v>
      </c>
      <c r="G56" s="13">
        <v>4.5</v>
      </c>
      <c r="H56" s="16">
        <v>4.5</v>
      </c>
      <c r="I56" s="15">
        <v>0</v>
      </c>
      <c r="J56" s="16">
        <v>4.5</v>
      </c>
      <c r="K56" s="10">
        <v>4.5</v>
      </c>
      <c r="L56" s="10">
        <v>4.5</v>
      </c>
      <c r="M56" s="10">
        <v>4.5</v>
      </c>
      <c r="N56" s="10">
        <v>4.5</v>
      </c>
      <c r="O56" s="10">
        <v>4.5</v>
      </c>
      <c r="P56" s="4" t="s">
        <v>105</v>
      </c>
      <c r="Q56" s="4" t="s">
        <v>105</v>
      </c>
      <c r="R56" s="4" t="s">
        <v>105</v>
      </c>
      <c r="S56" s="4" t="s">
        <v>105</v>
      </c>
      <c r="T56" s="4" t="s">
        <v>105</v>
      </c>
      <c r="U56" s="4" t="s">
        <v>105</v>
      </c>
      <c r="V56" s="17"/>
    </row>
    <row r="57" spans="1:22" s="1" customFormat="1" ht="16" thickTop="1" thickBot="1">
      <c r="A57" s="1" t="s">
        <v>137</v>
      </c>
      <c r="B57" s="15">
        <v>0</v>
      </c>
      <c r="C57" s="15">
        <v>0</v>
      </c>
      <c r="D57" s="16">
        <v>9</v>
      </c>
      <c r="E57" s="11">
        <v>9</v>
      </c>
      <c r="F57" s="12" t="s">
        <v>105</v>
      </c>
      <c r="G57" s="13">
        <v>9</v>
      </c>
      <c r="H57" s="16">
        <v>9</v>
      </c>
      <c r="I57" s="15">
        <v>0</v>
      </c>
      <c r="J57" s="16">
        <v>9</v>
      </c>
      <c r="K57" s="10">
        <v>9</v>
      </c>
      <c r="L57" s="10">
        <v>9</v>
      </c>
      <c r="M57" s="10">
        <v>9</v>
      </c>
      <c r="N57" s="10">
        <v>9</v>
      </c>
      <c r="O57" s="10">
        <v>9</v>
      </c>
      <c r="P57" s="4" t="s">
        <v>105</v>
      </c>
      <c r="Q57" s="4" t="s">
        <v>105</v>
      </c>
      <c r="R57" s="4" t="s">
        <v>105</v>
      </c>
      <c r="S57" s="4" t="s">
        <v>105</v>
      </c>
      <c r="T57" s="4" t="s">
        <v>105</v>
      </c>
      <c r="U57" s="4" t="s">
        <v>105</v>
      </c>
      <c r="V57" s="17"/>
    </row>
    <row r="58" spans="1:22" s="1" customFormat="1" ht="16" thickTop="1" thickBot="1">
      <c r="A58" s="1" t="s">
        <v>138</v>
      </c>
      <c r="B58" s="15">
        <v>0</v>
      </c>
      <c r="C58" s="15">
        <v>0</v>
      </c>
      <c r="D58" s="16">
        <v>13.5</v>
      </c>
      <c r="E58" s="11">
        <v>13.5</v>
      </c>
      <c r="F58" s="12" t="s">
        <v>105</v>
      </c>
      <c r="G58" s="13">
        <v>13.5</v>
      </c>
      <c r="H58" s="16">
        <v>13.5</v>
      </c>
      <c r="I58" s="15">
        <v>0</v>
      </c>
      <c r="J58" s="16">
        <v>13.5</v>
      </c>
      <c r="K58" s="10">
        <v>13.5</v>
      </c>
      <c r="L58" s="10">
        <v>13.5</v>
      </c>
      <c r="M58" s="10">
        <v>13.5</v>
      </c>
      <c r="N58" s="10">
        <v>13.5</v>
      </c>
      <c r="O58" s="10">
        <v>13.5</v>
      </c>
      <c r="P58" s="4" t="s">
        <v>105</v>
      </c>
      <c r="Q58" s="4" t="s">
        <v>105</v>
      </c>
      <c r="R58" s="4" t="s">
        <v>105</v>
      </c>
      <c r="S58" s="4" t="s">
        <v>105</v>
      </c>
      <c r="T58" s="4" t="s">
        <v>105</v>
      </c>
      <c r="U58" s="4" t="s">
        <v>105</v>
      </c>
      <c r="V58" s="17"/>
    </row>
    <row r="59" spans="1:22" ht="15" thickTop="1"/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workbookViewId="0">
      <selection activeCell="G19" sqref="G19"/>
    </sheetView>
  </sheetViews>
  <sheetFormatPr baseColWidth="10" defaultColWidth="8.83203125" defaultRowHeight="14" x14ac:dyDescent="0"/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</v>
      </c>
      <c r="C4" t="s">
        <v>152</v>
      </c>
      <c r="D4" t="s">
        <v>152</v>
      </c>
      <c r="E4" t="s">
        <v>152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</v>
      </c>
      <c r="C6" t="s">
        <v>152</v>
      </c>
      <c r="D6" t="s">
        <v>152</v>
      </c>
      <c r="E6" t="s">
        <v>152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</v>
      </c>
      <c r="C26" t="s">
        <v>152</v>
      </c>
      <c r="D26" t="s">
        <v>152</v>
      </c>
      <c r="E26" t="s">
        <v>152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</v>
      </c>
      <c r="C28" t="s">
        <v>152</v>
      </c>
      <c r="D28" t="s">
        <v>152</v>
      </c>
      <c r="E28" t="s">
        <v>152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153</v>
      </c>
      <c r="C34" t="s">
        <v>152</v>
      </c>
      <c r="D34" t="s">
        <v>152</v>
      </c>
      <c r="E34" t="s">
        <v>152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</v>
      </c>
      <c r="C50" t="s">
        <v>152</v>
      </c>
      <c r="D50" t="s">
        <v>152</v>
      </c>
      <c r="E50" t="s">
        <v>152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153</v>
      </c>
      <c r="C54" t="s">
        <v>152</v>
      </c>
      <c r="D54" t="s">
        <v>152</v>
      </c>
      <c r="E54" t="s">
        <v>152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153</v>
      </c>
      <c r="C76" t="s">
        <v>152</v>
      </c>
      <c r="D76" t="s">
        <v>152</v>
      </c>
      <c r="E76" t="s">
        <v>152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153</v>
      </c>
      <c r="C102" t="s">
        <v>152</v>
      </c>
      <c r="D102" t="s">
        <v>152</v>
      </c>
      <c r="E102" t="s">
        <v>152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</v>
      </c>
      <c r="C862" t="s">
        <v>152</v>
      </c>
      <c r="D862" t="s">
        <v>152</v>
      </c>
      <c r="E862" t="s">
        <v>152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153</v>
      </c>
      <c r="C918" t="s">
        <v>152</v>
      </c>
      <c r="D918" t="s">
        <v>152</v>
      </c>
      <c r="E918" t="s">
        <v>152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153</v>
      </c>
      <c r="C928" t="s">
        <v>152</v>
      </c>
      <c r="D928" t="s">
        <v>152</v>
      </c>
      <c r="E928" t="s">
        <v>152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</v>
      </c>
      <c r="C976" t="s">
        <v>152</v>
      </c>
      <c r="D976" t="s">
        <v>152</v>
      </c>
      <c r="E976" t="s">
        <v>152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153</v>
      </c>
      <c r="C1012" t="s">
        <v>152</v>
      </c>
      <c r="D1012" t="s">
        <v>152</v>
      </c>
      <c r="E1012" t="s">
        <v>152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topLeftCell="A3" workbookViewId="0">
      <selection sqref="A1:D1048576"/>
    </sheetView>
  </sheetViews>
  <sheetFormatPr baseColWidth="10" defaultColWidth="8.83203125" defaultRowHeight="14" x14ac:dyDescent="0"/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>
        <v>0</v>
      </c>
      <c r="C2" t="s">
        <v>152</v>
      </c>
      <c r="D2" t="s">
        <v>152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30</v>
      </c>
      <c r="D4">
        <v>5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30</v>
      </c>
      <c r="D6">
        <v>5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>
        <v>0</v>
      </c>
      <c r="C8" t="s">
        <v>152</v>
      </c>
      <c r="D8" t="s">
        <v>152</v>
      </c>
    </row>
    <row r="9" spans="1:4">
      <c r="A9" t="s">
        <v>1286</v>
      </c>
      <c r="B9">
        <v>0</v>
      </c>
      <c r="C9" t="s">
        <v>152</v>
      </c>
      <c r="D9" t="s">
        <v>152</v>
      </c>
    </row>
    <row r="10" spans="1:4">
      <c r="A10" t="s">
        <v>1285</v>
      </c>
      <c r="B10">
        <v>0</v>
      </c>
      <c r="C10" t="s">
        <v>152</v>
      </c>
      <c r="D10" t="s">
        <v>152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>
        <v>0</v>
      </c>
      <c r="C15" t="s">
        <v>152</v>
      </c>
      <c r="D15" t="s">
        <v>152</v>
      </c>
    </row>
    <row r="16" spans="1:4">
      <c r="A16" t="s">
        <v>1279</v>
      </c>
      <c r="B16">
        <v>0</v>
      </c>
      <c r="C16" t="s">
        <v>152</v>
      </c>
      <c r="D16" t="s">
        <v>152</v>
      </c>
    </row>
    <row r="17" spans="1:4">
      <c r="A17" t="s">
        <v>1278</v>
      </c>
      <c r="B17">
        <v>0</v>
      </c>
      <c r="C17" t="s">
        <v>152</v>
      </c>
      <c r="D17" t="s">
        <v>152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>
        <v>0</v>
      </c>
      <c r="C21" t="s">
        <v>152</v>
      </c>
      <c r="D21" t="s">
        <v>152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30</v>
      </c>
      <c r="D26">
        <v>5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30</v>
      </c>
      <c r="D28">
        <v>5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>
        <v>0</v>
      </c>
      <c r="C30" t="s">
        <v>152</v>
      </c>
      <c r="D30" t="s">
        <v>152</v>
      </c>
    </row>
    <row r="31" spans="1:4">
      <c r="A31" t="s">
        <v>1266</v>
      </c>
      <c r="B31">
        <v>0</v>
      </c>
      <c r="C31" t="s">
        <v>152</v>
      </c>
      <c r="D31" t="s">
        <v>152</v>
      </c>
    </row>
    <row r="32" spans="1:4">
      <c r="A32" t="s">
        <v>264</v>
      </c>
      <c r="B32">
        <v>0</v>
      </c>
      <c r="C32" t="s">
        <v>152</v>
      </c>
      <c r="D32" t="s">
        <v>152</v>
      </c>
    </row>
    <row r="33" spans="1:4">
      <c r="A33" t="s">
        <v>1265</v>
      </c>
      <c r="B33">
        <v>0</v>
      </c>
      <c r="C33" t="s">
        <v>152</v>
      </c>
      <c r="D33" t="s">
        <v>152</v>
      </c>
    </row>
    <row r="34" spans="1:4">
      <c r="A34" t="s">
        <v>265</v>
      </c>
      <c r="B34" t="s">
        <v>238</v>
      </c>
      <c r="C34">
        <v>30</v>
      </c>
      <c r="D34">
        <v>5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>
        <v>0</v>
      </c>
      <c r="C41" t="s">
        <v>152</v>
      </c>
      <c r="D41" t="s">
        <v>152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>
        <v>0</v>
      </c>
      <c r="C43" t="s">
        <v>152</v>
      </c>
      <c r="D43" t="s">
        <v>152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>
        <v>0</v>
      </c>
      <c r="C45" t="s">
        <v>152</v>
      </c>
      <c r="D45" t="s">
        <v>152</v>
      </c>
    </row>
    <row r="46" spans="1:4">
      <c r="A46" t="s">
        <v>267</v>
      </c>
      <c r="B46">
        <v>0</v>
      </c>
      <c r="C46" t="s">
        <v>152</v>
      </c>
      <c r="D46" t="s">
        <v>152</v>
      </c>
    </row>
    <row r="47" spans="1:4">
      <c r="A47" t="s">
        <v>268</v>
      </c>
      <c r="B47">
        <v>0</v>
      </c>
      <c r="C47" t="s">
        <v>152</v>
      </c>
      <c r="D47" t="s">
        <v>152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30</v>
      </c>
      <c r="D50">
        <v>5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>
        <v>0</v>
      </c>
      <c r="C52" t="s">
        <v>152</v>
      </c>
      <c r="D52" t="s">
        <v>152</v>
      </c>
    </row>
    <row r="53" spans="1:4">
      <c r="A53" t="s">
        <v>1252</v>
      </c>
      <c r="B53">
        <v>0</v>
      </c>
      <c r="C53" t="s">
        <v>152</v>
      </c>
      <c r="D53" t="s">
        <v>152</v>
      </c>
    </row>
    <row r="54" spans="1:4">
      <c r="A54" t="s">
        <v>272</v>
      </c>
      <c r="B54" t="s">
        <v>238</v>
      </c>
      <c r="C54">
        <v>30</v>
      </c>
      <c r="D54">
        <v>5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>
        <v>0</v>
      </c>
      <c r="C56" t="s">
        <v>152</v>
      </c>
      <c r="D56" t="s">
        <v>152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>
        <v>0</v>
      </c>
      <c r="C58" t="s">
        <v>152</v>
      </c>
      <c r="D58" t="s">
        <v>152</v>
      </c>
    </row>
    <row r="59" spans="1:4">
      <c r="A59" t="s">
        <v>1248</v>
      </c>
      <c r="B59">
        <v>0</v>
      </c>
      <c r="C59" t="s">
        <v>152</v>
      </c>
      <c r="D59" t="s">
        <v>152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>
        <v>0</v>
      </c>
      <c r="C61" t="s">
        <v>152</v>
      </c>
      <c r="D61" t="s">
        <v>152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>
        <v>0</v>
      </c>
      <c r="C63" t="s">
        <v>152</v>
      </c>
      <c r="D63" t="s">
        <v>152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>
        <v>0</v>
      </c>
      <c r="C65" t="s">
        <v>152</v>
      </c>
      <c r="D65" t="s">
        <v>152</v>
      </c>
    </row>
    <row r="66" spans="1:4">
      <c r="A66" t="s">
        <v>1241</v>
      </c>
      <c r="B66">
        <v>0</v>
      </c>
      <c r="C66" t="s">
        <v>152</v>
      </c>
      <c r="D66" t="s">
        <v>152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>
        <v>0</v>
      </c>
      <c r="C69" t="s">
        <v>152</v>
      </c>
      <c r="D69" t="s">
        <v>152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>
        <v>0</v>
      </c>
      <c r="C71" t="s">
        <v>152</v>
      </c>
      <c r="D71" t="s">
        <v>152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>
        <v>0</v>
      </c>
      <c r="C74" t="s">
        <v>152</v>
      </c>
      <c r="D74" t="s">
        <v>152</v>
      </c>
    </row>
    <row r="75" spans="1:4">
      <c r="A75" t="s">
        <v>277</v>
      </c>
      <c r="B75">
        <v>0</v>
      </c>
      <c r="C75" t="s">
        <v>152</v>
      </c>
      <c r="D75" t="s">
        <v>152</v>
      </c>
    </row>
    <row r="76" spans="1:4">
      <c r="A76" t="s">
        <v>278</v>
      </c>
      <c r="B76" t="s">
        <v>238</v>
      </c>
      <c r="C76">
        <v>60</v>
      </c>
      <c r="D76">
        <v>10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>
        <v>0</v>
      </c>
      <c r="C78" t="s">
        <v>152</v>
      </c>
      <c r="D78" t="s">
        <v>152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>
        <v>0</v>
      </c>
      <c r="C80" t="s">
        <v>152</v>
      </c>
      <c r="D80" t="s">
        <v>152</v>
      </c>
    </row>
    <row r="81" spans="1:4">
      <c r="A81" t="s">
        <v>1233</v>
      </c>
      <c r="B81">
        <v>0</v>
      </c>
      <c r="C81" t="s">
        <v>152</v>
      </c>
      <c r="D81" t="s">
        <v>152</v>
      </c>
    </row>
    <row r="82" spans="1:4">
      <c r="A82" t="s">
        <v>1232</v>
      </c>
      <c r="B82">
        <v>0</v>
      </c>
      <c r="C82" t="s">
        <v>152</v>
      </c>
      <c r="D82" t="s">
        <v>152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>
        <v>0</v>
      </c>
      <c r="C87" t="s">
        <v>152</v>
      </c>
      <c r="D87" t="s">
        <v>152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>
        <v>0</v>
      </c>
      <c r="C90" t="s">
        <v>152</v>
      </c>
      <c r="D90" t="s">
        <v>152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>
        <v>0</v>
      </c>
      <c r="C93" t="s">
        <v>152</v>
      </c>
      <c r="D93" t="s">
        <v>152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>
        <v>0</v>
      </c>
      <c r="C95" t="s">
        <v>152</v>
      </c>
      <c r="D95" t="s">
        <v>152</v>
      </c>
    </row>
    <row r="96" spans="1:4">
      <c r="A96" t="s">
        <v>1219</v>
      </c>
      <c r="B96">
        <v>0</v>
      </c>
      <c r="C96" t="s">
        <v>152</v>
      </c>
      <c r="D96" t="s">
        <v>152</v>
      </c>
    </row>
    <row r="97" spans="1:4">
      <c r="A97" t="s">
        <v>1218</v>
      </c>
      <c r="B97">
        <v>0</v>
      </c>
      <c r="C97" t="s">
        <v>152</v>
      </c>
      <c r="D97" t="s">
        <v>152</v>
      </c>
    </row>
    <row r="98" spans="1:4">
      <c r="A98" t="s">
        <v>1217</v>
      </c>
      <c r="B98">
        <v>0</v>
      </c>
      <c r="C98" t="s">
        <v>152</v>
      </c>
      <c r="D98" t="s">
        <v>152</v>
      </c>
    </row>
    <row r="99" spans="1:4">
      <c r="A99" t="s">
        <v>1216</v>
      </c>
      <c r="B99">
        <v>0</v>
      </c>
      <c r="C99" t="s">
        <v>152</v>
      </c>
      <c r="D99" t="s">
        <v>152</v>
      </c>
    </row>
    <row r="100" spans="1:4">
      <c r="A100" t="s">
        <v>1215</v>
      </c>
      <c r="B100">
        <v>0</v>
      </c>
      <c r="C100" t="s">
        <v>152</v>
      </c>
      <c r="D100" t="s">
        <v>152</v>
      </c>
    </row>
    <row r="101" spans="1:4">
      <c r="A101" t="s">
        <v>1214</v>
      </c>
      <c r="B101">
        <v>0</v>
      </c>
      <c r="C101" t="s">
        <v>152</v>
      </c>
      <c r="D101" t="s">
        <v>152</v>
      </c>
    </row>
    <row r="102" spans="1:4">
      <c r="A102" t="s">
        <v>1213</v>
      </c>
      <c r="B102" t="s">
        <v>238</v>
      </c>
      <c r="C102">
        <v>30</v>
      </c>
      <c r="D102">
        <v>5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>
        <v>0</v>
      </c>
      <c r="C104" t="s">
        <v>152</v>
      </c>
      <c r="D104" t="s">
        <v>152</v>
      </c>
    </row>
    <row r="105" spans="1:4">
      <c r="A105" t="s">
        <v>1210</v>
      </c>
      <c r="B105">
        <v>0</v>
      </c>
      <c r="C105" t="s">
        <v>152</v>
      </c>
      <c r="D105" t="s">
        <v>152</v>
      </c>
    </row>
    <row r="106" spans="1:4">
      <c r="A106" t="s">
        <v>282</v>
      </c>
      <c r="B106">
        <v>0</v>
      </c>
      <c r="C106" t="s">
        <v>152</v>
      </c>
      <c r="D106" t="s">
        <v>152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>
        <v>0</v>
      </c>
      <c r="C109" t="s">
        <v>152</v>
      </c>
      <c r="D109" t="s">
        <v>152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>
        <v>0</v>
      </c>
      <c r="C115" t="s">
        <v>152</v>
      </c>
      <c r="D115" t="s">
        <v>152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>
        <v>0</v>
      </c>
      <c r="C117" t="s">
        <v>152</v>
      </c>
      <c r="D117" t="s">
        <v>152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>
        <v>0</v>
      </c>
      <c r="C119" t="s">
        <v>152</v>
      </c>
      <c r="D119" t="s">
        <v>152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>
        <v>0</v>
      </c>
      <c r="C121" t="s">
        <v>152</v>
      </c>
      <c r="D121" t="s">
        <v>152</v>
      </c>
    </row>
    <row r="122" spans="1:4">
      <c r="A122" t="s">
        <v>1195</v>
      </c>
      <c r="B122">
        <v>0</v>
      </c>
      <c r="C122" t="s">
        <v>152</v>
      </c>
      <c r="D122" t="s">
        <v>152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>
        <v>0</v>
      </c>
      <c r="C124" t="s">
        <v>152</v>
      </c>
      <c r="D124" t="s">
        <v>152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>
        <v>0</v>
      </c>
      <c r="C126" t="s">
        <v>152</v>
      </c>
      <c r="D126" t="s">
        <v>152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>
        <v>0</v>
      </c>
      <c r="C128" t="s">
        <v>152</v>
      </c>
      <c r="D128" t="s">
        <v>152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>
        <v>0</v>
      </c>
      <c r="C130" t="s">
        <v>152</v>
      </c>
      <c r="D130" t="s">
        <v>152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>
        <v>0</v>
      </c>
      <c r="C132" t="s">
        <v>152</v>
      </c>
      <c r="D132" t="s">
        <v>152</v>
      </c>
    </row>
    <row r="133" spans="1:4">
      <c r="A133" t="s">
        <v>1185</v>
      </c>
      <c r="B133">
        <v>0</v>
      </c>
      <c r="C133" t="s">
        <v>152</v>
      </c>
      <c r="D133" t="s">
        <v>152</v>
      </c>
    </row>
    <row r="134" spans="1:4">
      <c r="A134" t="s">
        <v>1184</v>
      </c>
      <c r="B134">
        <v>0</v>
      </c>
      <c r="C134" t="s">
        <v>152</v>
      </c>
      <c r="D134" t="s">
        <v>152</v>
      </c>
    </row>
    <row r="135" spans="1:4">
      <c r="A135" t="s">
        <v>1183</v>
      </c>
      <c r="B135">
        <v>0</v>
      </c>
      <c r="C135" t="s">
        <v>152</v>
      </c>
      <c r="D135" t="s">
        <v>152</v>
      </c>
    </row>
    <row r="136" spans="1:4">
      <c r="A136" t="s">
        <v>1182</v>
      </c>
      <c r="B136">
        <v>0</v>
      </c>
      <c r="C136" t="s">
        <v>152</v>
      </c>
      <c r="D136" t="s">
        <v>152</v>
      </c>
    </row>
    <row r="137" spans="1:4">
      <c r="A137" t="s">
        <v>1181</v>
      </c>
      <c r="B137">
        <v>0</v>
      </c>
      <c r="C137" t="s">
        <v>152</v>
      </c>
      <c r="D137" t="s">
        <v>152</v>
      </c>
    </row>
    <row r="138" spans="1:4">
      <c r="A138" t="s">
        <v>1180</v>
      </c>
      <c r="B138">
        <v>0</v>
      </c>
      <c r="C138" t="s">
        <v>152</v>
      </c>
      <c r="D138" t="s">
        <v>152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>
        <v>0</v>
      </c>
      <c r="C140" t="s">
        <v>152</v>
      </c>
      <c r="D140" t="s">
        <v>152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>
        <v>0</v>
      </c>
      <c r="C148" t="s">
        <v>152</v>
      </c>
      <c r="D148" t="s">
        <v>152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>
        <v>0</v>
      </c>
      <c r="C150" t="s">
        <v>152</v>
      </c>
      <c r="D150" t="s">
        <v>152</v>
      </c>
    </row>
    <row r="151" spans="1:4">
      <c r="A151" t="s">
        <v>1169</v>
      </c>
      <c r="B151">
        <v>0</v>
      </c>
      <c r="C151" t="s">
        <v>152</v>
      </c>
      <c r="D151" t="s">
        <v>152</v>
      </c>
    </row>
    <row r="152" spans="1:4">
      <c r="A152" t="s">
        <v>1168</v>
      </c>
      <c r="B152">
        <v>0</v>
      </c>
      <c r="C152" t="s">
        <v>152</v>
      </c>
      <c r="D152" t="s">
        <v>152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>
        <v>0</v>
      </c>
      <c r="C154" t="s">
        <v>152</v>
      </c>
      <c r="D154" t="s">
        <v>152</v>
      </c>
    </row>
    <row r="155" spans="1:4">
      <c r="A155" t="s">
        <v>1165</v>
      </c>
      <c r="B155">
        <v>0</v>
      </c>
      <c r="C155" t="s">
        <v>152</v>
      </c>
      <c r="D155" t="s">
        <v>152</v>
      </c>
    </row>
    <row r="156" spans="1:4">
      <c r="A156" t="s">
        <v>287</v>
      </c>
      <c r="B156">
        <v>0</v>
      </c>
      <c r="C156" t="s">
        <v>152</v>
      </c>
      <c r="D156" t="s">
        <v>152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>
        <v>0</v>
      </c>
      <c r="C158" t="s">
        <v>152</v>
      </c>
      <c r="D158" t="s">
        <v>152</v>
      </c>
    </row>
    <row r="159" spans="1:4">
      <c r="A159" t="s">
        <v>1164</v>
      </c>
      <c r="B159">
        <v>0</v>
      </c>
      <c r="C159" t="s">
        <v>152</v>
      </c>
      <c r="D159" t="s">
        <v>152</v>
      </c>
    </row>
    <row r="160" spans="1:4">
      <c r="A160" t="s">
        <v>1163</v>
      </c>
      <c r="B160">
        <v>0</v>
      </c>
      <c r="C160" t="s">
        <v>152</v>
      </c>
      <c r="D160" t="s">
        <v>152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>
        <v>0</v>
      </c>
      <c r="C162" t="s">
        <v>152</v>
      </c>
      <c r="D162" t="s">
        <v>152</v>
      </c>
    </row>
    <row r="163" spans="1:4">
      <c r="A163" t="s">
        <v>1160</v>
      </c>
      <c r="B163">
        <v>0</v>
      </c>
      <c r="C163" t="s">
        <v>152</v>
      </c>
      <c r="D163" t="s">
        <v>152</v>
      </c>
    </row>
    <row r="164" spans="1:4">
      <c r="A164" t="s">
        <v>290</v>
      </c>
      <c r="B164">
        <v>0</v>
      </c>
      <c r="C164" t="s">
        <v>152</v>
      </c>
      <c r="D164" t="s">
        <v>152</v>
      </c>
    </row>
    <row r="165" spans="1:4">
      <c r="A165" t="s">
        <v>1159</v>
      </c>
      <c r="B165">
        <v>0</v>
      </c>
      <c r="C165" t="s">
        <v>152</v>
      </c>
      <c r="D165" t="s">
        <v>152</v>
      </c>
    </row>
    <row r="166" spans="1:4">
      <c r="A166" t="s">
        <v>1158</v>
      </c>
      <c r="B166">
        <v>0</v>
      </c>
      <c r="C166" t="s">
        <v>152</v>
      </c>
      <c r="D166" t="s">
        <v>152</v>
      </c>
    </row>
    <row r="167" spans="1:4">
      <c r="A167" t="s">
        <v>1157</v>
      </c>
      <c r="B167">
        <v>0</v>
      </c>
      <c r="C167" t="s">
        <v>152</v>
      </c>
      <c r="D167" t="s">
        <v>152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>
        <v>0</v>
      </c>
      <c r="C169" t="s">
        <v>152</v>
      </c>
      <c r="D169" t="s">
        <v>152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>
        <v>0</v>
      </c>
      <c r="C173" t="s">
        <v>152</v>
      </c>
      <c r="D173" t="s">
        <v>152</v>
      </c>
    </row>
    <row r="174" spans="1:4">
      <c r="A174" t="s">
        <v>1151</v>
      </c>
      <c r="B174">
        <v>0</v>
      </c>
      <c r="C174" t="s">
        <v>152</v>
      </c>
      <c r="D174" t="s">
        <v>152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>
        <v>0</v>
      </c>
      <c r="C176" t="s">
        <v>152</v>
      </c>
      <c r="D176" t="s">
        <v>152</v>
      </c>
    </row>
    <row r="177" spans="1:4">
      <c r="A177" t="s">
        <v>1149</v>
      </c>
      <c r="B177">
        <v>0</v>
      </c>
      <c r="C177" t="s">
        <v>152</v>
      </c>
      <c r="D177" t="s">
        <v>152</v>
      </c>
    </row>
    <row r="178" spans="1:4">
      <c r="A178" t="s">
        <v>293</v>
      </c>
      <c r="B178">
        <v>0</v>
      </c>
      <c r="C178" t="s">
        <v>152</v>
      </c>
      <c r="D178" t="s">
        <v>152</v>
      </c>
    </row>
    <row r="179" spans="1:4">
      <c r="A179" t="s">
        <v>1148</v>
      </c>
      <c r="B179">
        <v>0</v>
      </c>
      <c r="C179" t="s">
        <v>152</v>
      </c>
      <c r="D179" t="s">
        <v>152</v>
      </c>
    </row>
    <row r="180" spans="1:4">
      <c r="A180" t="s">
        <v>1147</v>
      </c>
      <c r="B180">
        <v>0</v>
      </c>
      <c r="C180" t="s">
        <v>152</v>
      </c>
      <c r="D180" t="s">
        <v>152</v>
      </c>
    </row>
    <row r="181" spans="1:4">
      <c r="A181" t="s">
        <v>1146</v>
      </c>
      <c r="B181">
        <v>0</v>
      </c>
      <c r="C181" t="s">
        <v>152</v>
      </c>
      <c r="D181" t="s">
        <v>152</v>
      </c>
    </row>
    <row r="182" spans="1:4">
      <c r="A182" t="s">
        <v>1145</v>
      </c>
      <c r="B182">
        <v>0</v>
      </c>
      <c r="C182" t="s">
        <v>152</v>
      </c>
      <c r="D182" t="s">
        <v>152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>
        <v>0</v>
      </c>
      <c r="C184" t="s">
        <v>152</v>
      </c>
      <c r="D184" t="s">
        <v>152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>
        <v>0</v>
      </c>
      <c r="C186" t="s">
        <v>152</v>
      </c>
      <c r="D186" t="s">
        <v>152</v>
      </c>
    </row>
    <row r="187" spans="1:4">
      <c r="A187" t="s">
        <v>1141</v>
      </c>
      <c r="B187">
        <v>0</v>
      </c>
      <c r="C187" t="s">
        <v>152</v>
      </c>
      <c r="D187" t="s">
        <v>152</v>
      </c>
    </row>
    <row r="188" spans="1:4">
      <c r="A188" t="s">
        <v>1140</v>
      </c>
      <c r="B188">
        <v>0</v>
      </c>
      <c r="C188" t="s">
        <v>152</v>
      </c>
      <c r="D188" t="s">
        <v>152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>
        <v>0</v>
      </c>
      <c r="C190" t="s">
        <v>152</v>
      </c>
      <c r="D190" t="s">
        <v>152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>
        <v>0</v>
      </c>
      <c r="C192" t="s">
        <v>152</v>
      </c>
      <c r="D192" t="s">
        <v>152</v>
      </c>
    </row>
    <row r="193" spans="1:4">
      <c r="A193" t="s">
        <v>1137</v>
      </c>
      <c r="B193">
        <v>0</v>
      </c>
      <c r="C193" t="s">
        <v>152</v>
      </c>
      <c r="D193" t="s">
        <v>152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>
        <v>0</v>
      </c>
      <c r="C195" t="s">
        <v>152</v>
      </c>
      <c r="D195" t="s">
        <v>152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>
        <v>0</v>
      </c>
      <c r="C197" t="s">
        <v>152</v>
      </c>
      <c r="D197" t="s">
        <v>152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>
        <v>0</v>
      </c>
      <c r="C200" t="s">
        <v>152</v>
      </c>
      <c r="D200" t="s">
        <v>152</v>
      </c>
    </row>
    <row r="201" spans="1:4">
      <c r="A201" t="s">
        <v>1129</v>
      </c>
      <c r="B201">
        <v>0</v>
      </c>
      <c r="C201" t="s">
        <v>152</v>
      </c>
      <c r="D201" t="s">
        <v>152</v>
      </c>
    </row>
    <row r="202" spans="1:4">
      <c r="A202" t="s">
        <v>1128</v>
      </c>
      <c r="B202">
        <v>0</v>
      </c>
      <c r="C202" t="s">
        <v>152</v>
      </c>
      <c r="D202" t="s">
        <v>152</v>
      </c>
    </row>
    <row r="203" spans="1:4">
      <c r="A203" t="s">
        <v>1127</v>
      </c>
      <c r="B203">
        <v>0</v>
      </c>
      <c r="C203" t="s">
        <v>152</v>
      </c>
      <c r="D203" t="s">
        <v>152</v>
      </c>
    </row>
    <row r="204" spans="1:4">
      <c r="A204" t="s">
        <v>1126</v>
      </c>
      <c r="B204">
        <v>0</v>
      </c>
      <c r="C204" t="s">
        <v>152</v>
      </c>
      <c r="D204" t="s">
        <v>152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>
        <v>0</v>
      </c>
      <c r="C206" t="s">
        <v>152</v>
      </c>
      <c r="D206" t="s">
        <v>152</v>
      </c>
    </row>
    <row r="207" spans="1:4">
      <c r="A207" t="s">
        <v>1123</v>
      </c>
      <c r="B207">
        <v>0</v>
      </c>
      <c r="C207" t="s">
        <v>152</v>
      </c>
      <c r="D207" t="s">
        <v>152</v>
      </c>
    </row>
    <row r="208" spans="1:4">
      <c r="A208" t="s">
        <v>297</v>
      </c>
      <c r="B208">
        <v>0</v>
      </c>
      <c r="C208" t="s">
        <v>152</v>
      </c>
      <c r="D208" t="s">
        <v>152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>
        <v>0</v>
      </c>
      <c r="C210" t="s">
        <v>152</v>
      </c>
      <c r="D210" t="s">
        <v>152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>
        <v>0</v>
      </c>
      <c r="C212" t="s">
        <v>152</v>
      </c>
      <c r="D212" t="s">
        <v>152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>
        <v>0</v>
      </c>
      <c r="C214" t="s">
        <v>152</v>
      </c>
      <c r="D214" t="s">
        <v>152</v>
      </c>
    </row>
    <row r="215" spans="1:4">
      <c r="A215" t="s">
        <v>1119</v>
      </c>
      <c r="B215">
        <v>0</v>
      </c>
      <c r="C215" t="s">
        <v>152</v>
      </c>
      <c r="D215" t="s">
        <v>152</v>
      </c>
    </row>
    <row r="216" spans="1:4">
      <c r="A216" t="s">
        <v>1118</v>
      </c>
      <c r="B216">
        <v>0</v>
      </c>
      <c r="C216" t="s">
        <v>152</v>
      </c>
      <c r="D216" t="s">
        <v>152</v>
      </c>
    </row>
    <row r="217" spans="1:4">
      <c r="A217" t="s">
        <v>1117</v>
      </c>
      <c r="B217">
        <v>0</v>
      </c>
      <c r="C217" t="s">
        <v>152</v>
      </c>
      <c r="D217" t="s">
        <v>152</v>
      </c>
    </row>
    <row r="218" spans="1:4">
      <c r="A218" t="s">
        <v>301</v>
      </c>
      <c r="B218">
        <v>0</v>
      </c>
      <c r="C218" t="s">
        <v>152</v>
      </c>
      <c r="D218" t="s">
        <v>152</v>
      </c>
    </row>
    <row r="219" spans="1:4">
      <c r="A219" t="s">
        <v>302</v>
      </c>
      <c r="B219">
        <v>0</v>
      </c>
      <c r="C219" t="s">
        <v>152</v>
      </c>
      <c r="D219" t="s">
        <v>152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>
        <v>0</v>
      </c>
      <c r="C221" t="s">
        <v>152</v>
      </c>
      <c r="D221" t="s">
        <v>152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>
        <v>0</v>
      </c>
      <c r="C225" t="s">
        <v>152</v>
      </c>
      <c r="D225" t="s">
        <v>152</v>
      </c>
    </row>
    <row r="226" spans="1:4">
      <c r="A226" t="s">
        <v>303</v>
      </c>
      <c r="B226">
        <v>0</v>
      </c>
      <c r="C226" t="s">
        <v>152</v>
      </c>
      <c r="D226" t="s">
        <v>152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>
        <v>0</v>
      </c>
      <c r="C228" t="s">
        <v>152</v>
      </c>
      <c r="D228" t="s">
        <v>152</v>
      </c>
    </row>
    <row r="229" spans="1:4">
      <c r="A229" t="s">
        <v>1109</v>
      </c>
      <c r="B229">
        <v>0</v>
      </c>
      <c r="C229" t="s">
        <v>152</v>
      </c>
      <c r="D229" t="s">
        <v>152</v>
      </c>
    </row>
    <row r="230" spans="1:4">
      <c r="A230" t="s">
        <v>305</v>
      </c>
      <c r="B230">
        <v>0</v>
      </c>
      <c r="C230" t="s">
        <v>152</v>
      </c>
      <c r="D230" t="s">
        <v>152</v>
      </c>
    </row>
    <row r="231" spans="1:4">
      <c r="A231" t="s">
        <v>1108</v>
      </c>
      <c r="B231">
        <v>0</v>
      </c>
      <c r="C231" t="s">
        <v>152</v>
      </c>
      <c r="D231" t="s">
        <v>152</v>
      </c>
    </row>
    <row r="232" spans="1:4">
      <c r="A232" t="s">
        <v>1107</v>
      </c>
      <c r="B232">
        <v>0</v>
      </c>
      <c r="C232" t="s">
        <v>152</v>
      </c>
      <c r="D232" t="s">
        <v>152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>
        <v>0</v>
      </c>
      <c r="C234" t="s">
        <v>152</v>
      </c>
      <c r="D234" t="s">
        <v>152</v>
      </c>
    </row>
    <row r="235" spans="1:4">
      <c r="A235" t="s">
        <v>307</v>
      </c>
      <c r="B235">
        <v>0</v>
      </c>
      <c r="C235" t="s">
        <v>152</v>
      </c>
      <c r="D235" t="s">
        <v>152</v>
      </c>
    </row>
    <row r="236" spans="1:4">
      <c r="A236" t="s">
        <v>308</v>
      </c>
      <c r="B236">
        <v>0</v>
      </c>
      <c r="C236" t="s">
        <v>152</v>
      </c>
      <c r="D236" t="s">
        <v>152</v>
      </c>
    </row>
    <row r="237" spans="1:4">
      <c r="A237" t="s">
        <v>309</v>
      </c>
      <c r="B237">
        <v>0</v>
      </c>
      <c r="C237" t="s">
        <v>152</v>
      </c>
      <c r="D237" t="s">
        <v>152</v>
      </c>
    </row>
    <row r="238" spans="1:4">
      <c r="A238" t="s">
        <v>310</v>
      </c>
      <c r="B238">
        <v>0</v>
      </c>
      <c r="C238" t="s">
        <v>152</v>
      </c>
      <c r="D238" t="s">
        <v>152</v>
      </c>
    </row>
    <row r="239" spans="1:4">
      <c r="A239" t="s">
        <v>311</v>
      </c>
      <c r="B239">
        <v>0</v>
      </c>
      <c r="C239" t="s">
        <v>152</v>
      </c>
      <c r="D239" t="s">
        <v>152</v>
      </c>
    </row>
    <row r="240" spans="1:4">
      <c r="A240" t="s">
        <v>312</v>
      </c>
      <c r="B240">
        <v>0</v>
      </c>
      <c r="C240" t="s">
        <v>152</v>
      </c>
      <c r="D240" t="s">
        <v>152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>
        <v>0</v>
      </c>
      <c r="C242" t="s">
        <v>152</v>
      </c>
      <c r="D242" t="s">
        <v>152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>
        <v>0</v>
      </c>
      <c r="C244" t="s">
        <v>152</v>
      </c>
      <c r="D244" t="s">
        <v>152</v>
      </c>
    </row>
    <row r="245" spans="1:4">
      <c r="A245" t="s">
        <v>1102</v>
      </c>
      <c r="B245">
        <v>0</v>
      </c>
      <c r="C245" t="s">
        <v>152</v>
      </c>
      <c r="D245" t="s">
        <v>152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>
        <v>0</v>
      </c>
      <c r="C249" t="s">
        <v>152</v>
      </c>
      <c r="D249" t="s">
        <v>152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>
        <v>0</v>
      </c>
      <c r="C253" t="s">
        <v>152</v>
      </c>
      <c r="D253" t="s">
        <v>152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>
        <v>0</v>
      </c>
      <c r="C263" t="s">
        <v>152</v>
      </c>
      <c r="D263" t="s">
        <v>152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>
        <v>0</v>
      </c>
      <c r="C267" t="s">
        <v>152</v>
      </c>
      <c r="D267" t="s">
        <v>152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>
        <v>0</v>
      </c>
      <c r="C269" t="s">
        <v>152</v>
      </c>
      <c r="D269" t="s">
        <v>152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>
        <v>0</v>
      </c>
      <c r="C271" t="s">
        <v>152</v>
      </c>
      <c r="D271" t="s">
        <v>152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>
        <v>0</v>
      </c>
      <c r="C273" t="s">
        <v>152</v>
      </c>
      <c r="D273" t="s">
        <v>152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>
        <v>0</v>
      </c>
      <c r="C275" t="s">
        <v>152</v>
      </c>
      <c r="D275" t="s">
        <v>152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>
        <v>0</v>
      </c>
      <c r="C279" t="s">
        <v>152</v>
      </c>
      <c r="D279" t="s">
        <v>152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>
        <v>0</v>
      </c>
      <c r="C283" t="s">
        <v>152</v>
      </c>
      <c r="D283" t="s">
        <v>152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>
        <v>0</v>
      </c>
      <c r="C287" t="s">
        <v>152</v>
      </c>
      <c r="D287" t="s">
        <v>152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>
        <v>0</v>
      </c>
      <c r="C295" t="s">
        <v>152</v>
      </c>
      <c r="D295" t="s">
        <v>152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>
        <v>0</v>
      </c>
      <c r="C297" t="s">
        <v>152</v>
      </c>
      <c r="D297" t="s">
        <v>152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>
        <v>0</v>
      </c>
      <c r="C299" t="s">
        <v>152</v>
      </c>
      <c r="D299" t="s">
        <v>152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>
        <v>0</v>
      </c>
      <c r="C303" t="s">
        <v>152</v>
      </c>
      <c r="D303" t="s">
        <v>152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>
        <v>0</v>
      </c>
      <c r="C307" t="s">
        <v>152</v>
      </c>
      <c r="D307" t="s">
        <v>152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>
        <v>0</v>
      </c>
      <c r="C309" t="s">
        <v>152</v>
      </c>
      <c r="D309" t="s">
        <v>152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>
        <v>0</v>
      </c>
      <c r="C313" t="s">
        <v>152</v>
      </c>
      <c r="D313" t="s">
        <v>152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>
        <v>0</v>
      </c>
      <c r="C317" t="s">
        <v>152</v>
      </c>
      <c r="D317" t="s">
        <v>152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>
        <v>0</v>
      </c>
      <c r="C321" t="s">
        <v>152</v>
      </c>
      <c r="D321" t="s">
        <v>152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>
        <v>0</v>
      </c>
      <c r="C329" t="s">
        <v>152</v>
      </c>
      <c r="D329" t="s">
        <v>152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>
        <v>0</v>
      </c>
      <c r="C331" t="s">
        <v>152</v>
      </c>
      <c r="D331" t="s">
        <v>152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>
        <v>0</v>
      </c>
      <c r="C339" t="s">
        <v>152</v>
      </c>
      <c r="D339" t="s">
        <v>152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>
        <v>0</v>
      </c>
      <c r="C341" t="s">
        <v>152</v>
      </c>
      <c r="D341" t="s">
        <v>152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>
        <v>0</v>
      </c>
      <c r="C343" t="s">
        <v>152</v>
      </c>
      <c r="D343" t="s">
        <v>152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>
        <v>0</v>
      </c>
      <c r="C349" t="s">
        <v>152</v>
      </c>
      <c r="D349" t="s">
        <v>152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>
        <v>0</v>
      </c>
      <c r="C353" t="s">
        <v>152</v>
      </c>
      <c r="D353" t="s">
        <v>152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>
        <v>0</v>
      </c>
      <c r="C357" t="s">
        <v>152</v>
      </c>
      <c r="D357" t="s">
        <v>152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>
        <v>0</v>
      </c>
      <c r="C361" t="s">
        <v>152</v>
      </c>
      <c r="D361" t="s">
        <v>152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>
        <v>0</v>
      </c>
      <c r="C365" t="s">
        <v>152</v>
      </c>
      <c r="D365" t="s">
        <v>152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>
        <v>0</v>
      </c>
      <c r="C371" t="s">
        <v>152</v>
      </c>
      <c r="D371" t="s">
        <v>152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>
        <v>0</v>
      </c>
      <c r="C387" t="s">
        <v>152</v>
      </c>
      <c r="D387" t="s">
        <v>152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>
        <v>0</v>
      </c>
      <c r="C391" t="s">
        <v>152</v>
      </c>
      <c r="D391" t="s">
        <v>152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>
        <v>0</v>
      </c>
      <c r="C393" t="s">
        <v>152</v>
      </c>
      <c r="D393" t="s">
        <v>152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>
        <v>0</v>
      </c>
      <c r="C395" t="s">
        <v>152</v>
      </c>
      <c r="D395" t="s">
        <v>152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>
        <v>0</v>
      </c>
      <c r="C397" t="s">
        <v>152</v>
      </c>
      <c r="D397" t="s">
        <v>152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>
        <v>0</v>
      </c>
      <c r="C399" t="s">
        <v>152</v>
      </c>
      <c r="D399" t="s">
        <v>152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>
        <v>0</v>
      </c>
      <c r="C403" t="s">
        <v>152</v>
      </c>
      <c r="D403" t="s">
        <v>152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>
        <v>0</v>
      </c>
      <c r="C411" t="s">
        <v>152</v>
      </c>
      <c r="D411" t="s">
        <v>152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>
        <v>0</v>
      </c>
      <c r="C417" t="s">
        <v>152</v>
      </c>
      <c r="D417" t="s">
        <v>152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>
        <v>0</v>
      </c>
      <c r="C419" t="s">
        <v>152</v>
      </c>
      <c r="D419" t="s">
        <v>152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>
        <v>0</v>
      </c>
      <c r="C421" t="s">
        <v>152</v>
      </c>
      <c r="D421" t="s">
        <v>152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>
        <v>0</v>
      </c>
      <c r="C429" t="s">
        <v>152</v>
      </c>
      <c r="D429" t="s">
        <v>152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>
        <v>0</v>
      </c>
      <c r="C433" t="s">
        <v>152</v>
      </c>
      <c r="D433" t="s">
        <v>152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>
        <v>0</v>
      </c>
      <c r="C437" t="s">
        <v>152</v>
      </c>
      <c r="D437" t="s">
        <v>152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>
        <v>0</v>
      </c>
      <c r="C443" t="s">
        <v>152</v>
      </c>
      <c r="D443" t="s">
        <v>152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>
        <v>0</v>
      </c>
      <c r="C449" t="s">
        <v>152</v>
      </c>
      <c r="D449" t="s">
        <v>152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>
        <v>0</v>
      </c>
      <c r="C451" t="s">
        <v>152</v>
      </c>
      <c r="D451" t="s">
        <v>152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>
        <v>0</v>
      </c>
      <c r="C453" t="s">
        <v>152</v>
      </c>
      <c r="D453" t="s">
        <v>152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>
        <v>0</v>
      </c>
      <c r="C457" t="s">
        <v>152</v>
      </c>
      <c r="D457" t="s">
        <v>152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>
        <v>0</v>
      </c>
      <c r="C459" t="s">
        <v>152</v>
      </c>
      <c r="D459" t="s">
        <v>152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>
        <v>0</v>
      </c>
      <c r="C461" t="s">
        <v>152</v>
      </c>
      <c r="D461" t="s">
        <v>152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>
        <v>0</v>
      </c>
      <c r="C463" t="s">
        <v>152</v>
      </c>
      <c r="D463" t="s">
        <v>152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>
        <v>0</v>
      </c>
      <c r="C465" t="s">
        <v>152</v>
      </c>
      <c r="D465" t="s">
        <v>152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>
        <v>0</v>
      </c>
      <c r="C467" t="s">
        <v>152</v>
      </c>
      <c r="D467" t="s">
        <v>152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>
        <v>0</v>
      </c>
      <c r="C469" t="s">
        <v>152</v>
      </c>
      <c r="D469" t="s">
        <v>152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>
        <v>0</v>
      </c>
      <c r="C477" t="s">
        <v>152</v>
      </c>
      <c r="D477" t="s">
        <v>152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>
        <v>0</v>
      </c>
      <c r="C479" t="s">
        <v>152</v>
      </c>
      <c r="D479" t="s">
        <v>152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>
        <v>0</v>
      </c>
      <c r="C483" t="s">
        <v>152</v>
      </c>
      <c r="D483" t="s">
        <v>152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>
        <v>0</v>
      </c>
      <c r="C485" t="s">
        <v>152</v>
      </c>
      <c r="D485" t="s">
        <v>152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>
        <v>0</v>
      </c>
      <c r="C487" t="s">
        <v>152</v>
      </c>
      <c r="D487" t="s">
        <v>152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>
        <v>0</v>
      </c>
      <c r="C489" t="s">
        <v>152</v>
      </c>
      <c r="D489" t="s">
        <v>152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>
        <v>0</v>
      </c>
      <c r="C493" t="s">
        <v>152</v>
      </c>
      <c r="D493" t="s">
        <v>152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>
        <v>0</v>
      </c>
      <c r="C497" t="s">
        <v>152</v>
      </c>
      <c r="D497" t="s">
        <v>152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>
        <v>0</v>
      </c>
      <c r="C499" t="s">
        <v>152</v>
      </c>
      <c r="D499" t="s">
        <v>152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>
        <v>0</v>
      </c>
      <c r="C503" t="s">
        <v>152</v>
      </c>
      <c r="D503" t="s">
        <v>152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>
        <v>0</v>
      </c>
      <c r="C509" t="s">
        <v>152</v>
      </c>
      <c r="D509" t="s">
        <v>152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>
        <v>0</v>
      </c>
      <c r="C513" t="s">
        <v>152</v>
      </c>
      <c r="D513" t="s">
        <v>152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>
        <v>0</v>
      </c>
      <c r="C517" t="s">
        <v>152</v>
      </c>
      <c r="D517" t="s">
        <v>152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>
        <v>0</v>
      </c>
      <c r="C521" t="s">
        <v>152</v>
      </c>
      <c r="D521" t="s">
        <v>152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>
        <v>0</v>
      </c>
      <c r="C525" t="s">
        <v>152</v>
      </c>
      <c r="D525" t="s">
        <v>152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>
        <v>0</v>
      </c>
      <c r="C531" t="s">
        <v>152</v>
      </c>
      <c r="D531" t="s">
        <v>152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>
        <v>0</v>
      </c>
      <c r="C535" t="s">
        <v>152</v>
      </c>
      <c r="D535" t="s">
        <v>152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>
        <v>0</v>
      </c>
      <c r="C545" t="s">
        <v>152</v>
      </c>
      <c r="D545" t="s">
        <v>152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>
        <v>0</v>
      </c>
      <c r="C547" t="s">
        <v>152</v>
      </c>
      <c r="D547" t="s">
        <v>152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>
        <v>0</v>
      </c>
      <c r="C551" t="s">
        <v>152</v>
      </c>
      <c r="D551" t="s">
        <v>152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>
        <v>0</v>
      </c>
      <c r="C553" t="s">
        <v>152</v>
      </c>
      <c r="D553" t="s">
        <v>152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>
        <v>0</v>
      </c>
      <c r="C567" t="s">
        <v>152</v>
      </c>
      <c r="D567" t="s">
        <v>152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>
        <v>0</v>
      </c>
      <c r="C571" t="s">
        <v>152</v>
      </c>
      <c r="D571" t="s">
        <v>152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>
        <v>0</v>
      </c>
      <c r="C573" t="s">
        <v>152</v>
      </c>
      <c r="D573" t="s">
        <v>152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>
        <v>0</v>
      </c>
      <c r="C579" t="s">
        <v>152</v>
      </c>
      <c r="D579" t="s">
        <v>152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>
        <v>0</v>
      </c>
      <c r="C583" t="s">
        <v>152</v>
      </c>
      <c r="D583" t="s">
        <v>152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>
        <v>0</v>
      </c>
      <c r="C591" t="s">
        <v>152</v>
      </c>
      <c r="D591" t="s">
        <v>152</v>
      </c>
    </row>
    <row r="592" spans="1:4">
      <c r="A592" t="s">
        <v>776</v>
      </c>
      <c r="B592">
        <v>0</v>
      </c>
      <c r="C592" t="s">
        <v>152</v>
      </c>
      <c r="D592" t="s">
        <v>152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>
        <v>0</v>
      </c>
      <c r="C595" t="s">
        <v>152</v>
      </c>
      <c r="D595" t="s">
        <v>152</v>
      </c>
    </row>
    <row r="596" spans="1:4">
      <c r="A596" t="s">
        <v>335</v>
      </c>
      <c r="B596">
        <v>0</v>
      </c>
      <c r="C596" t="s">
        <v>152</v>
      </c>
      <c r="D596" t="s">
        <v>152</v>
      </c>
    </row>
    <row r="597" spans="1:4">
      <c r="A597" t="s">
        <v>772</v>
      </c>
      <c r="B597">
        <v>0</v>
      </c>
      <c r="C597" t="s">
        <v>152</v>
      </c>
      <c r="D597" t="s">
        <v>152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>
        <v>0</v>
      </c>
      <c r="C599" t="s">
        <v>152</v>
      </c>
      <c r="D599" t="s">
        <v>152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>
        <v>0</v>
      </c>
      <c r="C603" t="s">
        <v>152</v>
      </c>
      <c r="D603" t="s">
        <v>152</v>
      </c>
    </row>
    <row r="604" spans="1:4">
      <c r="A604" t="s">
        <v>765</v>
      </c>
      <c r="B604">
        <v>0</v>
      </c>
      <c r="C604" t="s">
        <v>152</v>
      </c>
      <c r="D604" t="s">
        <v>152</v>
      </c>
    </row>
    <row r="605" spans="1:4">
      <c r="A605" t="s">
        <v>764</v>
      </c>
      <c r="B605">
        <v>0</v>
      </c>
      <c r="C605" t="s">
        <v>152</v>
      </c>
      <c r="D605" t="s">
        <v>152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>
        <v>0</v>
      </c>
      <c r="C607" t="s">
        <v>152</v>
      </c>
      <c r="D607" t="s">
        <v>152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>
        <v>0</v>
      </c>
      <c r="C613" t="s">
        <v>152</v>
      </c>
      <c r="D613" t="s">
        <v>152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>
        <v>0</v>
      </c>
      <c r="C615" t="s">
        <v>152</v>
      </c>
      <c r="D615" t="s">
        <v>152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>
        <v>0</v>
      </c>
      <c r="C617" t="s">
        <v>152</v>
      </c>
      <c r="D617" t="s">
        <v>152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>
        <v>0</v>
      </c>
      <c r="C628" t="s">
        <v>152</v>
      </c>
      <c r="D628" t="s">
        <v>152</v>
      </c>
    </row>
    <row r="629" spans="1:4">
      <c r="A629" t="s">
        <v>749</v>
      </c>
      <c r="B629">
        <v>0</v>
      </c>
      <c r="C629" t="s">
        <v>152</v>
      </c>
      <c r="D629" t="s">
        <v>152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>
        <v>0</v>
      </c>
      <c r="C631" t="s">
        <v>152</v>
      </c>
      <c r="D631" t="s">
        <v>152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>
        <v>0</v>
      </c>
      <c r="C634" t="s">
        <v>152</v>
      </c>
      <c r="D634" t="s">
        <v>152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>
        <v>0</v>
      </c>
      <c r="C639" t="s">
        <v>152</v>
      </c>
      <c r="D639" t="s">
        <v>152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>
        <v>0</v>
      </c>
      <c r="C645" t="s">
        <v>152</v>
      </c>
      <c r="D645" t="s">
        <v>152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>
        <v>0</v>
      </c>
      <c r="C651" t="s">
        <v>152</v>
      </c>
      <c r="D651" t="s">
        <v>152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>
        <v>0</v>
      </c>
      <c r="C653" t="s">
        <v>152</v>
      </c>
      <c r="D653" t="s">
        <v>152</v>
      </c>
    </row>
    <row r="654" spans="1:4">
      <c r="A654" t="s">
        <v>349</v>
      </c>
      <c r="B654">
        <v>0</v>
      </c>
      <c r="C654" t="s">
        <v>152</v>
      </c>
      <c r="D654" t="s">
        <v>152</v>
      </c>
    </row>
    <row r="655" spans="1:4">
      <c r="A655" t="s">
        <v>350</v>
      </c>
      <c r="B655">
        <v>0</v>
      </c>
      <c r="C655" t="s">
        <v>152</v>
      </c>
      <c r="D655" t="s">
        <v>152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>
        <v>0</v>
      </c>
      <c r="C660" t="s">
        <v>152</v>
      </c>
      <c r="D660" t="s">
        <v>152</v>
      </c>
    </row>
    <row r="661" spans="1:4">
      <c r="A661" t="s">
        <v>354</v>
      </c>
      <c r="B661">
        <v>0</v>
      </c>
      <c r="C661" t="s">
        <v>152</v>
      </c>
      <c r="D661" t="s">
        <v>152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>
        <v>0</v>
      </c>
      <c r="C665" t="s">
        <v>152</v>
      </c>
      <c r="D665" t="s">
        <v>152</v>
      </c>
    </row>
    <row r="666" spans="1:4">
      <c r="A666" t="s">
        <v>357</v>
      </c>
      <c r="B666">
        <v>0</v>
      </c>
      <c r="C666" t="s">
        <v>152</v>
      </c>
      <c r="D666" t="s">
        <v>152</v>
      </c>
    </row>
    <row r="667" spans="1:4">
      <c r="A667" t="s">
        <v>358</v>
      </c>
      <c r="B667">
        <v>0</v>
      </c>
      <c r="C667" t="s">
        <v>152</v>
      </c>
      <c r="D667" t="s">
        <v>152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>
        <v>0</v>
      </c>
      <c r="C669" t="s">
        <v>152</v>
      </c>
      <c r="D669" t="s">
        <v>152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>
        <v>0</v>
      </c>
      <c r="C671" t="s">
        <v>152</v>
      </c>
      <c r="D671" t="s">
        <v>152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>
        <v>0</v>
      </c>
      <c r="C676" t="s">
        <v>152</v>
      </c>
      <c r="D676" t="s">
        <v>152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>
        <v>0</v>
      </c>
      <c r="C679" t="s">
        <v>152</v>
      </c>
      <c r="D679" t="s">
        <v>152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>
        <v>0</v>
      </c>
      <c r="C682" t="s">
        <v>152</v>
      </c>
      <c r="D682" t="s">
        <v>152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>
        <v>0</v>
      </c>
      <c r="C687" t="s">
        <v>152</v>
      </c>
      <c r="D687" t="s">
        <v>152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>
        <v>0</v>
      </c>
      <c r="C694" t="s">
        <v>152</v>
      </c>
      <c r="D694" t="s">
        <v>152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>
        <v>0</v>
      </c>
      <c r="C697" t="s">
        <v>152</v>
      </c>
      <c r="D697" t="s">
        <v>152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>
        <v>0</v>
      </c>
      <c r="C699" t="s">
        <v>152</v>
      </c>
      <c r="D699" t="s">
        <v>152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>
        <v>0</v>
      </c>
      <c r="C703" t="s">
        <v>152</v>
      </c>
      <c r="D703" t="s">
        <v>152</v>
      </c>
    </row>
    <row r="704" spans="1:4">
      <c r="A704" t="s">
        <v>371</v>
      </c>
      <c r="B704">
        <v>0</v>
      </c>
      <c r="C704" t="s">
        <v>152</v>
      </c>
      <c r="D704" t="s">
        <v>152</v>
      </c>
    </row>
    <row r="705" spans="1:4">
      <c r="A705" t="s">
        <v>372</v>
      </c>
      <c r="B705">
        <v>0</v>
      </c>
      <c r="C705" t="s">
        <v>152</v>
      </c>
      <c r="D705" t="s">
        <v>152</v>
      </c>
    </row>
    <row r="706" spans="1:4">
      <c r="A706" t="s">
        <v>700</v>
      </c>
      <c r="B706">
        <v>0</v>
      </c>
      <c r="C706" t="s">
        <v>152</v>
      </c>
      <c r="D706" t="s">
        <v>152</v>
      </c>
    </row>
    <row r="707" spans="1:4">
      <c r="A707" t="s">
        <v>699</v>
      </c>
      <c r="B707">
        <v>0</v>
      </c>
      <c r="C707" t="s">
        <v>152</v>
      </c>
      <c r="D707" t="s">
        <v>152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>
        <v>0</v>
      </c>
      <c r="C711" t="s">
        <v>152</v>
      </c>
      <c r="D711" t="s">
        <v>152</v>
      </c>
    </row>
    <row r="712" spans="1:4">
      <c r="A712" t="s">
        <v>695</v>
      </c>
      <c r="B712">
        <v>0</v>
      </c>
      <c r="C712" t="s">
        <v>152</v>
      </c>
      <c r="D712" t="s">
        <v>152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>
        <v>0</v>
      </c>
      <c r="C715" t="s">
        <v>152</v>
      </c>
      <c r="D715" t="s">
        <v>152</v>
      </c>
    </row>
    <row r="716" spans="1:4">
      <c r="A716" t="s">
        <v>691</v>
      </c>
      <c r="B716">
        <v>0</v>
      </c>
      <c r="C716" t="s">
        <v>152</v>
      </c>
      <c r="D716" t="s">
        <v>152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>
        <v>0</v>
      </c>
      <c r="C719" t="s">
        <v>152</v>
      </c>
      <c r="D719" t="s">
        <v>152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>
        <v>0</v>
      </c>
      <c r="C721" t="s">
        <v>152</v>
      </c>
      <c r="D721" t="s">
        <v>152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>
        <v>0</v>
      </c>
      <c r="C731" t="s">
        <v>152</v>
      </c>
      <c r="D731" t="s">
        <v>152</v>
      </c>
    </row>
    <row r="732" spans="1:4">
      <c r="A732" t="s">
        <v>378</v>
      </c>
      <c r="B732">
        <v>0</v>
      </c>
      <c r="C732" t="s">
        <v>152</v>
      </c>
      <c r="D732" t="s">
        <v>152</v>
      </c>
    </row>
    <row r="733" spans="1:4">
      <c r="A733" t="s">
        <v>379</v>
      </c>
      <c r="B733">
        <v>0</v>
      </c>
      <c r="C733" t="s">
        <v>152</v>
      </c>
      <c r="D733" t="s">
        <v>152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>
        <v>0</v>
      </c>
      <c r="C735" t="s">
        <v>152</v>
      </c>
      <c r="D735" t="s">
        <v>152</v>
      </c>
    </row>
    <row r="736" spans="1:4">
      <c r="A736" t="s">
        <v>380</v>
      </c>
      <c r="B736">
        <v>0</v>
      </c>
      <c r="C736" t="s">
        <v>152</v>
      </c>
      <c r="D736" t="s">
        <v>152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>
        <v>0</v>
      </c>
      <c r="C739" t="s">
        <v>152</v>
      </c>
      <c r="D739" t="s">
        <v>152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>
        <v>0</v>
      </c>
      <c r="C741" t="s">
        <v>152</v>
      </c>
      <c r="D741" t="s">
        <v>152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>
        <v>0</v>
      </c>
      <c r="C743" t="s">
        <v>152</v>
      </c>
      <c r="D743" t="s">
        <v>152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>
        <v>0</v>
      </c>
      <c r="C745" t="s">
        <v>152</v>
      </c>
      <c r="D745" t="s">
        <v>152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>
        <v>0</v>
      </c>
      <c r="C747" t="s">
        <v>152</v>
      </c>
      <c r="D747" t="s">
        <v>152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>
        <v>0</v>
      </c>
      <c r="C749" t="s">
        <v>152</v>
      </c>
      <c r="D749" t="s">
        <v>152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>
        <v>0</v>
      </c>
      <c r="C751" t="s">
        <v>152</v>
      </c>
      <c r="D751" t="s">
        <v>152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>
        <v>0</v>
      </c>
      <c r="C755" t="s">
        <v>152</v>
      </c>
      <c r="D755" t="s">
        <v>152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>
        <v>0</v>
      </c>
      <c r="C759" t="s">
        <v>152</v>
      </c>
      <c r="D759" t="s">
        <v>152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>
        <v>0</v>
      </c>
      <c r="C761" t="s">
        <v>152</v>
      </c>
      <c r="D761" t="s">
        <v>152</v>
      </c>
    </row>
    <row r="762" spans="1:4">
      <c r="A762" t="s">
        <v>387</v>
      </c>
      <c r="B762">
        <v>0</v>
      </c>
      <c r="C762" t="s">
        <v>152</v>
      </c>
      <c r="D762" t="s">
        <v>152</v>
      </c>
    </row>
    <row r="763" spans="1:4">
      <c r="A763" t="s">
        <v>658</v>
      </c>
      <c r="B763">
        <v>0</v>
      </c>
      <c r="C763" t="s">
        <v>152</v>
      </c>
      <c r="D763" t="s">
        <v>152</v>
      </c>
    </row>
    <row r="764" spans="1:4">
      <c r="A764" t="s">
        <v>657</v>
      </c>
      <c r="B764">
        <v>0</v>
      </c>
      <c r="C764" t="s">
        <v>152</v>
      </c>
      <c r="D764" t="s">
        <v>152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>
        <v>0</v>
      </c>
      <c r="C769" t="s">
        <v>152</v>
      </c>
      <c r="D769" t="s">
        <v>152</v>
      </c>
    </row>
    <row r="770" spans="1:4">
      <c r="A770" t="s">
        <v>389</v>
      </c>
      <c r="B770">
        <v>0</v>
      </c>
      <c r="C770" t="s">
        <v>152</v>
      </c>
      <c r="D770" t="s">
        <v>152</v>
      </c>
    </row>
    <row r="771" spans="1:4">
      <c r="A771" t="s">
        <v>652</v>
      </c>
      <c r="B771">
        <v>0</v>
      </c>
      <c r="C771" t="s">
        <v>152</v>
      </c>
      <c r="D771" t="s">
        <v>152</v>
      </c>
    </row>
    <row r="772" spans="1:4">
      <c r="A772" t="s">
        <v>651</v>
      </c>
      <c r="B772">
        <v>0</v>
      </c>
      <c r="C772" t="s">
        <v>152</v>
      </c>
      <c r="D772" t="s">
        <v>152</v>
      </c>
    </row>
    <row r="773" spans="1:4">
      <c r="A773" t="s">
        <v>650</v>
      </c>
      <c r="B773">
        <v>0</v>
      </c>
      <c r="C773" t="s">
        <v>152</v>
      </c>
      <c r="D773" t="s">
        <v>152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>
        <v>0</v>
      </c>
      <c r="C775" t="s">
        <v>152</v>
      </c>
      <c r="D775" t="s">
        <v>152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>
        <v>0</v>
      </c>
      <c r="C779" t="s">
        <v>152</v>
      </c>
      <c r="D779" t="s">
        <v>152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>
        <v>0</v>
      </c>
      <c r="C797" t="s">
        <v>152</v>
      </c>
      <c r="D797" t="s">
        <v>152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>
        <v>0</v>
      </c>
      <c r="C799" t="s">
        <v>152</v>
      </c>
      <c r="D799" t="s">
        <v>152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>
        <v>0</v>
      </c>
      <c r="C801" t="s">
        <v>152</v>
      </c>
      <c r="D801" t="s">
        <v>152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>
        <v>0</v>
      </c>
      <c r="C803" t="s">
        <v>152</v>
      </c>
      <c r="D803" t="s">
        <v>152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>
        <v>0</v>
      </c>
      <c r="C807" t="s">
        <v>152</v>
      </c>
      <c r="D807" t="s">
        <v>152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>
        <v>0</v>
      </c>
      <c r="C811" t="s">
        <v>152</v>
      </c>
      <c r="D811" t="s">
        <v>152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>
        <v>0</v>
      </c>
      <c r="C819" t="s">
        <v>152</v>
      </c>
      <c r="D819" t="s">
        <v>152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>
        <v>0</v>
      </c>
      <c r="C821" t="s">
        <v>152</v>
      </c>
      <c r="D821" t="s">
        <v>152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>
        <v>0</v>
      </c>
      <c r="C823" t="s">
        <v>152</v>
      </c>
      <c r="D823" t="s">
        <v>152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>
        <v>0</v>
      </c>
      <c r="C827" t="s">
        <v>152</v>
      </c>
      <c r="D827" t="s">
        <v>152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>
        <v>0</v>
      </c>
      <c r="C831" t="s">
        <v>152</v>
      </c>
      <c r="D831" t="s">
        <v>152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>
        <v>0</v>
      </c>
      <c r="C833" t="s">
        <v>152</v>
      </c>
      <c r="D833" t="s">
        <v>152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>
        <v>0</v>
      </c>
      <c r="C835" t="s">
        <v>152</v>
      </c>
      <c r="D835" t="s">
        <v>152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>
        <v>0</v>
      </c>
      <c r="C837" t="s">
        <v>152</v>
      </c>
      <c r="D837" t="s">
        <v>152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>
        <v>0</v>
      </c>
      <c r="C839" t="s">
        <v>152</v>
      </c>
      <c r="D839" t="s">
        <v>152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>
        <v>0</v>
      </c>
      <c r="C849" t="s">
        <v>152</v>
      </c>
      <c r="D849" t="s">
        <v>152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>
        <v>0</v>
      </c>
      <c r="C851" t="s">
        <v>152</v>
      </c>
      <c r="D851" t="s">
        <v>152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>
        <v>0</v>
      </c>
      <c r="C853" t="s">
        <v>152</v>
      </c>
      <c r="D853" t="s">
        <v>152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>
        <v>0</v>
      </c>
      <c r="C857" t="s">
        <v>152</v>
      </c>
      <c r="D857" t="s">
        <v>152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>
        <v>0</v>
      </c>
      <c r="C859" t="s">
        <v>152</v>
      </c>
      <c r="D859" t="s">
        <v>152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30</v>
      </c>
      <c r="D862">
        <v>5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>
        <v>0</v>
      </c>
      <c r="C864" t="s">
        <v>152</v>
      </c>
      <c r="D864" t="s">
        <v>152</v>
      </c>
    </row>
    <row r="865" spans="1:4">
      <c r="A865" t="s">
        <v>398</v>
      </c>
      <c r="B865">
        <v>0</v>
      </c>
      <c r="C865" t="s">
        <v>152</v>
      </c>
      <c r="D865" t="s">
        <v>152</v>
      </c>
    </row>
    <row r="866" spans="1:4">
      <c r="A866" t="s">
        <v>399</v>
      </c>
      <c r="B866">
        <v>0</v>
      </c>
      <c r="C866" t="s">
        <v>152</v>
      </c>
      <c r="D866" t="s">
        <v>152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>
        <v>0</v>
      </c>
      <c r="C868" t="s">
        <v>152</v>
      </c>
      <c r="D868" t="s">
        <v>152</v>
      </c>
    </row>
    <row r="869" spans="1:4">
      <c r="A869" t="s">
        <v>564</v>
      </c>
      <c r="B869">
        <v>0</v>
      </c>
      <c r="C869" t="s">
        <v>152</v>
      </c>
      <c r="D869" t="s">
        <v>152</v>
      </c>
    </row>
    <row r="870" spans="1:4">
      <c r="A870" t="s">
        <v>563</v>
      </c>
      <c r="B870">
        <v>0</v>
      </c>
      <c r="C870" t="s">
        <v>152</v>
      </c>
      <c r="D870" t="s">
        <v>152</v>
      </c>
    </row>
    <row r="871" spans="1:4">
      <c r="A871" t="s">
        <v>562</v>
      </c>
      <c r="B871">
        <v>0</v>
      </c>
      <c r="C871" t="s">
        <v>152</v>
      </c>
      <c r="D871" t="s">
        <v>152</v>
      </c>
    </row>
    <row r="872" spans="1:4">
      <c r="A872" t="s">
        <v>561</v>
      </c>
      <c r="B872">
        <v>0</v>
      </c>
      <c r="C872" t="s">
        <v>152</v>
      </c>
      <c r="D872" t="s">
        <v>152</v>
      </c>
    </row>
    <row r="873" spans="1:4">
      <c r="A873" t="s">
        <v>560</v>
      </c>
      <c r="B873">
        <v>0</v>
      </c>
      <c r="C873" t="s">
        <v>152</v>
      </c>
      <c r="D873" t="s">
        <v>152</v>
      </c>
    </row>
    <row r="874" spans="1:4">
      <c r="A874" t="s">
        <v>401</v>
      </c>
      <c r="B874">
        <v>0</v>
      </c>
      <c r="C874" t="s">
        <v>152</v>
      </c>
      <c r="D874" t="s">
        <v>152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>
        <v>0</v>
      </c>
      <c r="C876" t="s">
        <v>152</v>
      </c>
      <c r="D876" t="s">
        <v>152</v>
      </c>
    </row>
    <row r="877" spans="1:4">
      <c r="A877" t="s">
        <v>558</v>
      </c>
      <c r="B877">
        <v>0</v>
      </c>
      <c r="C877" t="s">
        <v>152</v>
      </c>
      <c r="D877" t="s">
        <v>152</v>
      </c>
    </row>
    <row r="878" spans="1:4">
      <c r="A878" t="s">
        <v>557</v>
      </c>
      <c r="B878">
        <v>0</v>
      </c>
      <c r="C878" t="s">
        <v>152</v>
      </c>
      <c r="D878" t="s">
        <v>152</v>
      </c>
    </row>
    <row r="879" spans="1:4">
      <c r="A879" t="s">
        <v>556</v>
      </c>
      <c r="B879">
        <v>0</v>
      </c>
      <c r="C879" t="s">
        <v>152</v>
      </c>
      <c r="D879" t="s">
        <v>152</v>
      </c>
    </row>
    <row r="880" spans="1:4">
      <c r="A880" t="s">
        <v>403</v>
      </c>
      <c r="B880">
        <v>0</v>
      </c>
      <c r="C880" t="s">
        <v>152</v>
      </c>
      <c r="D880" t="s">
        <v>152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>
        <v>0</v>
      </c>
      <c r="C882" t="s">
        <v>152</v>
      </c>
      <c r="D882" t="s">
        <v>152</v>
      </c>
    </row>
    <row r="883" spans="1:4">
      <c r="A883" t="s">
        <v>553</v>
      </c>
      <c r="B883">
        <v>0</v>
      </c>
      <c r="C883" t="s">
        <v>152</v>
      </c>
      <c r="D883" t="s">
        <v>152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>
        <v>0</v>
      </c>
      <c r="C885" t="s">
        <v>152</v>
      </c>
      <c r="D885" t="s">
        <v>152</v>
      </c>
    </row>
    <row r="886" spans="1:4">
      <c r="A886" t="s">
        <v>404</v>
      </c>
      <c r="B886">
        <v>0</v>
      </c>
      <c r="C886" t="s">
        <v>152</v>
      </c>
      <c r="D886" t="s">
        <v>152</v>
      </c>
    </row>
    <row r="887" spans="1:4">
      <c r="A887" t="s">
        <v>405</v>
      </c>
      <c r="B887">
        <v>0</v>
      </c>
      <c r="C887" t="s">
        <v>152</v>
      </c>
      <c r="D887" t="s">
        <v>152</v>
      </c>
    </row>
    <row r="888" spans="1:4">
      <c r="A888" t="s">
        <v>406</v>
      </c>
      <c r="B888">
        <v>0</v>
      </c>
      <c r="C888" t="s">
        <v>152</v>
      </c>
      <c r="D888" t="s">
        <v>152</v>
      </c>
    </row>
    <row r="889" spans="1:4">
      <c r="A889" t="s">
        <v>407</v>
      </c>
      <c r="B889">
        <v>0</v>
      </c>
      <c r="C889" t="s">
        <v>152</v>
      </c>
      <c r="D889" t="s">
        <v>152</v>
      </c>
    </row>
    <row r="890" spans="1:4">
      <c r="A890" t="s">
        <v>408</v>
      </c>
      <c r="B890">
        <v>0</v>
      </c>
      <c r="C890" t="s">
        <v>152</v>
      </c>
      <c r="D890" t="s">
        <v>152</v>
      </c>
    </row>
    <row r="891" spans="1:4">
      <c r="A891" t="s">
        <v>409</v>
      </c>
      <c r="B891">
        <v>0</v>
      </c>
      <c r="C891" t="s">
        <v>152</v>
      </c>
      <c r="D891" t="s">
        <v>152</v>
      </c>
    </row>
    <row r="892" spans="1:4">
      <c r="A892" t="s">
        <v>550</v>
      </c>
      <c r="B892">
        <v>0</v>
      </c>
      <c r="C892" t="s">
        <v>152</v>
      </c>
      <c r="D892" t="s">
        <v>152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>
        <v>0</v>
      </c>
      <c r="C894" t="s">
        <v>152</v>
      </c>
      <c r="D894" t="s">
        <v>152</v>
      </c>
    </row>
    <row r="895" spans="1:4">
      <c r="A895" t="s">
        <v>547</v>
      </c>
      <c r="B895">
        <v>0</v>
      </c>
      <c r="C895" t="s">
        <v>152</v>
      </c>
      <c r="D895" t="s">
        <v>152</v>
      </c>
    </row>
    <row r="896" spans="1:4">
      <c r="A896" t="s">
        <v>410</v>
      </c>
      <c r="B896">
        <v>0</v>
      </c>
      <c r="C896" t="s">
        <v>152</v>
      </c>
      <c r="D896" t="s">
        <v>152</v>
      </c>
    </row>
    <row r="897" spans="1:4">
      <c r="A897" t="s">
        <v>546</v>
      </c>
      <c r="B897">
        <v>0</v>
      </c>
      <c r="C897" t="s">
        <v>152</v>
      </c>
      <c r="D897" t="s">
        <v>152</v>
      </c>
    </row>
    <row r="898" spans="1:4">
      <c r="A898" t="s">
        <v>545</v>
      </c>
      <c r="B898">
        <v>0</v>
      </c>
      <c r="C898" t="s">
        <v>152</v>
      </c>
      <c r="D898" t="s">
        <v>152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>
        <v>0</v>
      </c>
      <c r="C900" t="s">
        <v>152</v>
      </c>
      <c r="D900" t="s">
        <v>152</v>
      </c>
    </row>
    <row r="901" spans="1:4">
      <c r="A901" t="s">
        <v>412</v>
      </c>
      <c r="B901">
        <v>0</v>
      </c>
      <c r="C901" t="s">
        <v>152</v>
      </c>
      <c r="D901" t="s">
        <v>152</v>
      </c>
    </row>
    <row r="902" spans="1:4">
      <c r="A902" t="s">
        <v>543</v>
      </c>
      <c r="B902">
        <v>0</v>
      </c>
      <c r="C902" t="s">
        <v>152</v>
      </c>
      <c r="D902" t="s">
        <v>152</v>
      </c>
    </row>
    <row r="903" spans="1:4">
      <c r="A903" t="s">
        <v>542</v>
      </c>
      <c r="B903">
        <v>0</v>
      </c>
      <c r="C903" t="s">
        <v>152</v>
      </c>
      <c r="D903" t="s">
        <v>152</v>
      </c>
    </row>
    <row r="904" spans="1:4">
      <c r="A904" t="s">
        <v>541</v>
      </c>
      <c r="B904">
        <v>0</v>
      </c>
      <c r="C904" t="s">
        <v>152</v>
      </c>
      <c r="D904" t="s">
        <v>152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>
        <v>0</v>
      </c>
      <c r="C906" t="s">
        <v>152</v>
      </c>
      <c r="D906" t="s">
        <v>152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>
        <v>0</v>
      </c>
      <c r="C910" t="s">
        <v>152</v>
      </c>
      <c r="D910" t="s">
        <v>152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>
        <v>0</v>
      </c>
      <c r="C912" t="s">
        <v>152</v>
      </c>
      <c r="D912" t="s">
        <v>152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>
        <v>0</v>
      </c>
      <c r="C914" t="s">
        <v>152</v>
      </c>
      <c r="D914" t="s">
        <v>152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>
        <v>0</v>
      </c>
      <c r="C916" t="s">
        <v>152</v>
      </c>
      <c r="D916" t="s">
        <v>152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30</v>
      </c>
      <c r="D918">
        <v>5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>
        <v>0</v>
      </c>
      <c r="C920" t="s">
        <v>152</v>
      </c>
      <c r="D920" t="s">
        <v>152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>
        <v>0</v>
      </c>
      <c r="C922" t="s">
        <v>152</v>
      </c>
      <c r="D922" t="s">
        <v>152</v>
      </c>
    </row>
    <row r="923" spans="1:4">
      <c r="A923" t="s">
        <v>525</v>
      </c>
      <c r="B923">
        <v>0</v>
      </c>
      <c r="C923" t="s">
        <v>152</v>
      </c>
      <c r="D923" t="s">
        <v>152</v>
      </c>
    </row>
    <row r="924" spans="1:4">
      <c r="A924" t="s">
        <v>416</v>
      </c>
      <c r="B924">
        <v>0</v>
      </c>
      <c r="C924" t="s">
        <v>152</v>
      </c>
      <c r="D924" t="s">
        <v>152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>
        <v>0</v>
      </c>
      <c r="C926" t="s">
        <v>152</v>
      </c>
      <c r="D926" t="s">
        <v>152</v>
      </c>
    </row>
    <row r="927" spans="1:4">
      <c r="A927" t="s">
        <v>418</v>
      </c>
      <c r="B927">
        <v>0</v>
      </c>
      <c r="C927" t="s">
        <v>152</v>
      </c>
      <c r="D927" t="s">
        <v>152</v>
      </c>
    </row>
    <row r="928" spans="1:4">
      <c r="A928" t="s">
        <v>419</v>
      </c>
      <c r="B928" t="s">
        <v>238</v>
      </c>
      <c r="C928">
        <v>30</v>
      </c>
      <c r="D928">
        <v>5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>
        <v>0</v>
      </c>
      <c r="C930" t="s">
        <v>152</v>
      </c>
      <c r="D930" t="s">
        <v>152</v>
      </c>
    </row>
    <row r="931" spans="1:4">
      <c r="A931" t="s">
        <v>421</v>
      </c>
      <c r="B931">
        <v>0</v>
      </c>
      <c r="C931" t="s">
        <v>152</v>
      </c>
      <c r="D931" t="s">
        <v>152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>
        <v>0</v>
      </c>
      <c r="C933" t="s">
        <v>152</v>
      </c>
      <c r="D933" t="s">
        <v>152</v>
      </c>
    </row>
    <row r="934" spans="1:4">
      <c r="A934" t="s">
        <v>422</v>
      </c>
      <c r="B934">
        <v>0</v>
      </c>
      <c r="C934" t="s">
        <v>152</v>
      </c>
      <c r="D934" t="s">
        <v>152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>
        <v>0</v>
      </c>
      <c r="C938" t="s">
        <v>152</v>
      </c>
      <c r="D938" t="s">
        <v>152</v>
      </c>
    </row>
    <row r="939" spans="1:4">
      <c r="A939" t="s">
        <v>424</v>
      </c>
      <c r="B939">
        <v>0</v>
      </c>
      <c r="C939" t="s">
        <v>152</v>
      </c>
      <c r="D939" t="s">
        <v>152</v>
      </c>
    </row>
    <row r="940" spans="1:4">
      <c r="A940" t="s">
        <v>517</v>
      </c>
      <c r="B940">
        <v>0</v>
      </c>
      <c r="C940" t="s">
        <v>152</v>
      </c>
      <c r="D940" t="s">
        <v>152</v>
      </c>
    </row>
    <row r="941" spans="1:4">
      <c r="A941" t="s">
        <v>516</v>
      </c>
      <c r="B941">
        <v>0</v>
      </c>
      <c r="C941" t="s">
        <v>152</v>
      </c>
      <c r="D941" t="s">
        <v>152</v>
      </c>
    </row>
    <row r="942" spans="1:4">
      <c r="A942" t="s">
        <v>425</v>
      </c>
      <c r="B942">
        <v>0</v>
      </c>
      <c r="C942" t="s">
        <v>152</v>
      </c>
      <c r="D942" t="s">
        <v>152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>
        <v>0</v>
      </c>
      <c r="C944" t="s">
        <v>152</v>
      </c>
      <c r="D944" t="s">
        <v>152</v>
      </c>
    </row>
    <row r="945" spans="1:4">
      <c r="A945" t="s">
        <v>515</v>
      </c>
      <c r="B945">
        <v>0</v>
      </c>
      <c r="C945" t="s">
        <v>152</v>
      </c>
      <c r="D945" t="s">
        <v>152</v>
      </c>
    </row>
    <row r="946" spans="1:4">
      <c r="A946" t="s">
        <v>514</v>
      </c>
      <c r="B946">
        <v>0</v>
      </c>
      <c r="C946" t="s">
        <v>152</v>
      </c>
      <c r="D946" t="s">
        <v>152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>
        <v>0</v>
      </c>
      <c r="C948" t="s">
        <v>152</v>
      </c>
      <c r="D948" t="s">
        <v>152</v>
      </c>
    </row>
    <row r="949" spans="1:4">
      <c r="A949" t="s">
        <v>512</v>
      </c>
      <c r="B949">
        <v>0</v>
      </c>
      <c r="C949" t="s">
        <v>152</v>
      </c>
      <c r="D949" t="s">
        <v>152</v>
      </c>
    </row>
    <row r="950" spans="1:4">
      <c r="A950" t="s">
        <v>429</v>
      </c>
      <c r="B950">
        <v>0</v>
      </c>
      <c r="C950" t="s">
        <v>152</v>
      </c>
      <c r="D950" t="s">
        <v>152</v>
      </c>
    </row>
    <row r="951" spans="1:4">
      <c r="A951" t="s">
        <v>511</v>
      </c>
      <c r="B951">
        <v>0</v>
      </c>
      <c r="C951" t="s">
        <v>152</v>
      </c>
      <c r="D951" t="s">
        <v>152</v>
      </c>
    </row>
    <row r="952" spans="1:4">
      <c r="A952" t="s">
        <v>430</v>
      </c>
      <c r="B952">
        <v>0</v>
      </c>
      <c r="C952" t="s">
        <v>152</v>
      </c>
      <c r="D952" t="s">
        <v>152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>
        <v>0</v>
      </c>
      <c r="C954" t="s">
        <v>152</v>
      </c>
      <c r="D954" t="s">
        <v>152</v>
      </c>
    </row>
    <row r="955" spans="1:4">
      <c r="A955" t="s">
        <v>508</v>
      </c>
      <c r="B955">
        <v>0</v>
      </c>
      <c r="C955" t="s">
        <v>152</v>
      </c>
      <c r="D955" t="s">
        <v>152</v>
      </c>
    </row>
    <row r="956" spans="1:4">
      <c r="A956" t="s">
        <v>431</v>
      </c>
      <c r="B956">
        <v>0</v>
      </c>
      <c r="C956" t="s">
        <v>152</v>
      </c>
      <c r="D956" t="s">
        <v>152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>
        <v>0</v>
      </c>
      <c r="C961" t="s">
        <v>152</v>
      </c>
      <c r="D961" t="s">
        <v>152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>
        <v>0</v>
      </c>
      <c r="C963" t="s">
        <v>152</v>
      </c>
      <c r="D963" t="s">
        <v>152</v>
      </c>
    </row>
    <row r="964" spans="1:4">
      <c r="A964" t="s">
        <v>432</v>
      </c>
      <c r="B964">
        <v>0</v>
      </c>
      <c r="C964" t="s">
        <v>152</v>
      </c>
      <c r="D964" t="s">
        <v>152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>
        <v>0</v>
      </c>
      <c r="C966" t="s">
        <v>152</v>
      </c>
      <c r="D966" t="s">
        <v>152</v>
      </c>
    </row>
    <row r="967" spans="1:4">
      <c r="A967" t="s">
        <v>499</v>
      </c>
      <c r="B967">
        <v>0</v>
      </c>
      <c r="C967" t="s">
        <v>152</v>
      </c>
      <c r="D967" t="s">
        <v>152</v>
      </c>
    </row>
    <row r="968" spans="1:4">
      <c r="A968" t="s">
        <v>498</v>
      </c>
      <c r="B968">
        <v>0</v>
      </c>
      <c r="C968" t="s">
        <v>152</v>
      </c>
      <c r="D968" t="s">
        <v>152</v>
      </c>
    </row>
    <row r="969" spans="1:4">
      <c r="A969" t="s">
        <v>497</v>
      </c>
      <c r="B969">
        <v>0</v>
      </c>
      <c r="C969" t="s">
        <v>152</v>
      </c>
      <c r="D969" t="s">
        <v>152</v>
      </c>
    </row>
    <row r="970" spans="1:4">
      <c r="A970" t="s">
        <v>434</v>
      </c>
      <c r="B970">
        <v>0</v>
      </c>
      <c r="C970" t="s">
        <v>152</v>
      </c>
      <c r="D970" t="s">
        <v>152</v>
      </c>
    </row>
    <row r="971" spans="1:4">
      <c r="A971" t="s">
        <v>435</v>
      </c>
      <c r="B971">
        <v>0</v>
      </c>
      <c r="C971" t="s">
        <v>152</v>
      </c>
      <c r="D971" t="s">
        <v>152</v>
      </c>
    </row>
    <row r="972" spans="1:4">
      <c r="A972" t="s">
        <v>436</v>
      </c>
      <c r="B972">
        <v>0</v>
      </c>
      <c r="C972" t="s">
        <v>152</v>
      </c>
      <c r="D972" t="s">
        <v>152</v>
      </c>
    </row>
    <row r="973" spans="1:4">
      <c r="A973" t="s">
        <v>496</v>
      </c>
      <c r="B973">
        <v>0</v>
      </c>
      <c r="C973" t="s">
        <v>152</v>
      </c>
      <c r="D973" t="s">
        <v>152</v>
      </c>
    </row>
    <row r="974" spans="1:4">
      <c r="A974" t="s">
        <v>437</v>
      </c>
      <c r="B974">
        <v>0</v>
      </c>
      <c r="C974" t="s">
        <v>152</v>
      </c>
      <c r="D974" t="s">
        <v>152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30</v>
      </c>
      <c r="D976">
        <v>5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>
        <v>0</v>
      </c>
      <c r="C978" t="s">
        <v>152</v>
      </c>
      <c r="D978" t="s">
        <v>152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>
        <v>0</v>
      </c>
      <c r="C980" t="s">
        <v>152</v>
      </c>
      <c r="D980" t="s">
        <v>152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>
        <v>0</v>
      </c>
      <c r="C983" t="s">
        <v>152</v>
      </c>
      <c r="D983" t="s">
        <v>152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>
        <v>0</v>
      </c>
      <c r="C986" t="s">
        <v>152</v>
      </c>
      <c r="D986" t="s">
        <v>152</v>
      </c>
    </row>
    <row r="987" spans="1:4">
      <c r="A987" t="s">
        <v>487</v>
      </c>
      <c r="B987">
        <v>0</v>
      </c>
      <c r="C987" t="s">
        <v>152</v>
      </c>
      <c r="D987" t="s">
        <v>152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>
        <v>0</v>
      </c>
      <c r="C990" t="s">
        <v>152</v>
      </c>
      <c r="D990" t="s">
        <v>152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>
        <v>0</v>
      </c>
      <c r="C992" t="s">
        <v>152</v>
      </c>
      <c r="D992" t="s">
        <v>152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>
        <v>0</v>
      </c>
      <c r="C994" t="s">
        <v>152</v>
      </c>
      <c r="D994" t="s">
        <v>152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>
        <v>0</v>
      </c>
      <c r="C996" t="s">
        <v>152</v>
      </c>
      <c r="D996" t="s">
        <v>152</v>
      </c>
    </row>
    <row r="997" spans="1:4">
      <c r="A997" t="s">
        <v>479</v>
      </c>
      <c r="B997">
        <v>0</v>
      </c>
      <c r="C997" t="s">
        <v>152</v>
      </c>
      <c r="D997" t="s">
        <v>152</v>
      </c>
    </row>
    <row r="998" spans="1:4">
      <c r="A998" t="s">
        <v>478</v>
      </c>
      <c r="B998">
        <v>0</v>
      </c>
      <c r="C998" t="s">
        <v>152</v>
      </c>
      <c r="D998" t="s">
        <v>152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>
        <v>0</v>
      </c>
      <c r="C1000" t="s">
        <v>152</v>
      </c>
      <c r="D1000" t="s">
        <v>152</v>
      </c>
    </row>
    <row r="1001" spans="1:4">
      <c r="A1001" t="s">
        <v>475</v>
      </c>
      <c r="B1001">
        <v>0</v>
      </c>
      <c r="C1001" t="s">
        <v>152</v>
      </c>
      <c r="D1001" t="s">
        <v>152</v>
      </c>
    </row>
    <row r="1002" spans="1:4">
      <c r="A1002" t="s">
        <v>474</v>
      </c>
      <c r="B1002">
        <v>0</v>
      </c>
      <c r="C1002" t="s">
        <v>152</v>
      </c>
      <c r="D1002" t="s">
        <v>152</v>
      </c>
    </row>
    <row r="1003" spans="1:4">
      <c r="A1003" t="s">
        <v>473</v>
      </c>
      <c r="B1003">
        <v>0</v>
      </c>
      <c r="C1003" t="s">
        <v>152</v>
      </c>
      <c r="D1003" t="s">
        <v>152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>
        <v>0</v>
      </c>
      <c r="C1005" t="s">
        <v>152</v>
      </c>
      <c r="D1005" t="s">
        <v>152</v>
      </c>
    </row>
    <row r="1006" spans="1:4">
      <c r="A1006" t="s">
        <v>471</v>
      </c>
      <c r="B1006">
        <v>0</v>
      </c>
      <c r="C1006" t="s">
        <v>152</v>
      </c>
      <c r="D1006" t="s">
        <v>152</v>
      </c>
    </row>
    <row r="1007" spans="1:4">
      <c r="A1007" t="s">
        <v>470</v>
      </c>
      <c r="B1007">
        <v>0</v>
      </c>
      <c r="C1007" t="s">
        <v>152</v>
      </c>
      <c r="D1007" t="s">
        <v>152</v>
      </c>
    </row>
    <row r="1008" spans="1:4">
      <c r="A1008" t="s">
        <v>469</v>
      </c>
      <c r="B1008">
        <v>0</v>
      </c>
      <c r="C1008" t="s">
        <v>152</v>
      </c>
      <c r="D1008" t="s">
        <v>152</v>
      </c>
    </row>
    <row r="1009" spans="1:4">
      <c r="A1009" t="s">
        <v>468</v>
      </c>
      <c r="B1009">
        <v>0</v>
      </c>
      <c r="C1009" t="s">
        <v>152</v>
      </c>
      <c r="D1009" t="s">
        <v>152</v>
      </c>
    </row>
    <row r="1010" spans="1:4">
      <c r="A1010" t="s">
        <v>445</v>
      </c>
      <c r="B1010">
        <v>0</v>
      </c>
      <c r="C1010" t="s">
        <v>152</v>
      </c>
      <c r="D1010" t="s">
        <v>152</v>
      </c>
    </row>
    <row r="1011" spans="1:4">
      <c r="A1011" t="s">
        <v>467</v>
      </c>
      <c r="B1011">
        <v>0</v>
      </c>
      <c r="C1011" t="s">
        <v>152</v>
      </c>
      <c r="D1011" t="s">
        <v>152</v>
      </c>
    </row>
    <row r="1012" spans="1:4">
      <c r="A1012" t="s">
        <v>446</v>
      </c>
      <c r="B1012" t="s">
        <v>238</v>
      </c>
      <c r="C1012">
        <v>30</v>
      </c>
      <c r="D1012">
        <v>5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>
        <v>0</v>
      </c>
      <c r="C1014" t="s">
        <v>152</v>
      </c>
      <c r="D1014" t="s">
        <v>152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>
        <v>0</v>
      </c>
      <c r="C1018" t="s">
        <v>152</v>
      </c>
      <c r="D1018" t="s">
        <v>152</v>
      </c>
    </row>
    <row r="1019" spans="1:4">
      <c r="A1019" t="s">
        <v>450</v>
      </c>
      <c r="B1019">
        <v>0</v>
      </c>
      <c r="C1019" t="s">
        <v>152</v>
      </c>
      <c r="D1019" t="s">
        <v>152</v>
      </c>
    </row>
    <row r="1020" spans="1:4">
      <c r="A1020" t="s">
        <v>451</v>
      </c>
      <c r="B1020">
        <v>0</v>
      </c>
      <c r="C1020" t="s">
        <v>152</v>
      </c>
      <c r="D1020" t="s">
        <v>152</v>
      </c>
    </row>
    <row r="1021" spans="1:4">
      <c r="A1021" t="s">
        <v>452</v>
      </c>
      <c r="B1021">
        <v>0</v>
      </c>
      <c r="C1021" t="s">
        <v>152</v>
      </c>
      <c r="D1021" t="s">
        <v>152</v>
      </c>
    </row>
    <row r="1022" spans="1:4">
      <c r="A1022" t="s">
        <v>463</v>
      </c>
      <c r="B1022">
        <v>0</v>
      </c>
      <c r="C1022" t="s">
        <v>152</v>
      </c>
      <c r="D1022" t="s">
        <v>152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>
        <v>0</v>
      </c>
      <c r="C1024" t="s">
        <v>152</v>
      </c>
      <c r="D1024" t="s">
        <v>152</v>
      </c>
    </row>
    <row r="1025" spans="1:4">
      <c r="A1025" t="s">
        <v>461</v>
      </c>
      <c r="B1025">
        <v>0</v>
      </c>
      <c r="C1025" t="s">
        <v>152</v>
      </c>
      <c r="D1025" t="s">
        <v>152</v>
      </c>
    </row>
    <row r="1026" spans="1:4">
      <c r="A1026" t="s">
        <v>460</v>
      </c>
      <c r="B1026">
        <v>0</v>
      </c>
      <c r="C1026" t="s">
        <v>152</v>
      </c>
      <c r="D1026" t="s">
        <v>152</v>
      </c>
    </row>
    <row r="1027" spans="1:4">
      <c r="A1027" t="s">
        <v>459</v>
      </c>
      <c r="B1027">
        <v>0</v>
      </c>
      <c r="C1027" t="s">
        <v>152</v>
      </c>
      <c r="D1027" t="s">
        <v>152</v>
      </c>
    </row>
    <row r="1028" spans="1:4">
      <c r="A1028" t="s">
        <v>458</v>
      </c>
      <c r="B1028">
        <v>0</v>
      </c>
      <c r="C1028" t="s">
        <v>152</v>
      </c>
      <c r="D1028" t="s">
        <v>152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>
        <v>0</v>
      </c>
      <c r="C1030" t="s">
        <v>152</v>
      </c>
      <c r="D1030" t="s">
        <v>152</v>
      </c>
    </row>
    <row r="1031" spans="1:4">
      <c r="A1031" t="s">
        <v>455</v>
      </c>
      <c r="B1031">
        <v>0</v>
      </c>
      <c r="C1031" t="s">
        <v>152</v>
      </c>
      <c r="D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workbookViewId="0">
      <selection activeCell="B157" sqref="B157"/>
    </sheetView>
  </sheetViews>
  <sheetFormatPr baseColWidth="10" defaultColWidth="8.83203125" defaultRowHeight="14" x14ac:dyDescent="0"/>
  <cols>
    <col min="1" max="1" width="27.1640625" customWidth="1"/>
  </cols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1393</v>
      </c>
      <c r="C8">
        <v>30</v>
      </c>
      <c r="D8">
        <v>4.5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238</v>
      </c>
      <c r="C16">
        <v>30</v>
      </c>
      <c r="D16">
        <v>4.5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1393</v>
      </c>
      <c r="C30">
        <v>30</v>
      </c>
      <c r="D30">
        <v>4.5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1393</v>
      </c>
      <c r="C32">
        <v>30</v>
      </c>
      <c r="D32">
        <v>4.5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238</v>
      </c>
      <c r="C46">
        <v>30</v>
      </c>
      <c r="D46">
        <v>4.5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1393</v>
      </c>
      <c r="C52">
        <v>30</v>
      </c>
      <c r="D52">
        <v>4.5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238</v>
      </c>
      <c r="C58">
        <v>30</v>
      </c>
      <c r="D58">
        <v>4.5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1393</v>
      </c>
      <c r="C74">
        <v>30</v>
      </c>
      <c r="D74">
        <v>4.5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238</v>
      </c>
      <c r="C76">
        <v>90</v>
      </c>
      <c r="D76">
        <v>15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1393</v>
      </c>
      <c r="C80">
        <v>30</v>
      </c>
      <c r="D80">
        <v>4.5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238</v>
      </c>
      <c r="C96">
        <v>30</v>
      </c>
      <c r="D96">
        <v>4.5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1393</v>
      </c>
      <c r="C98">
        <v>30</v>
      </c>
      <c r="D98">
        <v>4.5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1393</v>
      </c>
      <c r="C100">
        <v>30</v>
      </c>
      <c r="D100">
        <v>4.5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1393</v>
      </c>
      <c r="C104">
        <v>30</v>
      </c>
      <c r="D104">
        <v>4.5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238</v>
      </c>
      <c r="C132">
        <v>30</v>
      </c>
      <c r="D132">
        <v>4.5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238</v>
      </c>
      <c r="C134">
        <v>30</v>
      </c>
      <c r="D134">
        <v>4.5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238</v>
      </c>
      <c r="C136">
        <v>30</v>
      </c>
      <c r="D136">
        <v>4.5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238</v>
      </c>
      <c r="C150">
        <v>30</v>
      </c>
      <c r="D150">
        <v>4.5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238</v>
      </c>
      <c r="C154">
        <v>30</v>
      </c>
      <c r="D154">
        <v>4.5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238</v>
      </c>
      <c r="C158">
        <v>30</v>
      </c>
      <c r="D158">
        <v>4.5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238</v>
      </c>
      <c r="C162">
        <v>30</v>
      </c>
      <c r="D162">
        <v>4.5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238</v>
      </c>
      <c r="C164">
        <v>30</v>
      </c>
      <c r="D164">
        <v>4.5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238</v>
      </c>
      <c r="C166">
        <v>30</v>
      </c>
      <c r="D166">
        <v>4.5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238</v>
      </c>
      <c r="C176">
        <v>30</v>
      </c>
      <c r="D176">
        <v>4.5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238</v>
      </c>
      <c r="C178">
        <v>30</v>
      </c>
      <c r="D178">
        <v>4.5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238</v>
      </c>
      <c r="C180">
        <v>30</v>
      </c>
      <c r="D180">
        <v>4.5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238</v>
      </c>
      <c r="C186">
        <v>30</v>
      </c>
      <c r="D186">
        <v>4.5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238</v>
      </c>
      <c r="C192">
        <v>30</v>
      </c>
      <c r="D192">
        <v>4.5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238</v>
      </c>
      <c r="C200">
        <v>30</v>
      </c>
      <c r="D200">
        <v>4.5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238</v>
      </c>
      <c r="C202">
        <v>30</v>
      </c>
      <c r="D202">
        <v>4.5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238</v>
      </c>
      <c r="C206">
        <v>30</v>
      </c>
      <c r="D206">
        <v>4.5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238</v>
      </c>
      <c r="C214">
        <v>30</v>
      </c>
      <c r="D214">
        <v>4.5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238</v>
      </c>
      <c r="C216">
        <v>30</v>
      </c>
      <c r="D216">
        <v>4.5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238</v>
      </c>
      <c r="C218">
        <v>30</v>
      </c>
      <c r="D218">
        <v>4.5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238</v>
      </c>
      <c r="C228">
        <v>30</v>
      </c>
      <c r="D228">
        <v>4.5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238</v>
      </c>
      <c r="C230">
        <v>30</v>
      </c>
      <c r="D230">
        <v>4.5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238</v>
      </c>
      <c r="C234">
        <v>30</v>
      </c>
      <c r="D234">
        <v>4.5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238</v>
      </c>
      <c r="C236">
        <v>30</v>
      </c>
      <c r="D236">
        <v>4.5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238</v>
      </c>
      <c r="C238">
        <v>30</v>
      </c>
      <c r="D238">
        <v>4.5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238</v>
      </c>
      <c r="C244">
        <v>30</v>
      </c>
      <c r="D244">
        <v>4.5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238</v>
      </c>
      <c r="C596">
        <v>30</v>
      </c>
      <c r="D596">
        <v>4.5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238</v>
      </c>
      <c r="C604">
        <v>30</v>
      </c>
      <c r="D604">
        <v>4.5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238</v>
      </c>
      <c r="C628">
        <v>30</v>
      </c>
      <c r="D628">
        <v>4.5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238</v>
      </c>
      <c r="C654">
        <v>30</v>
      </c>
      <c r="D654">
        <v>4.5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238</v>
      </c>
      <c r="C660">
        <v>30</v>
      </c>
      <c r="D660">
        <v>4.5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238</v>
      </c>
      <c r="C666">
        <v>30</v>
      </c>
      <c r="D666">
        <v>4.5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238</v>
      </c>
      <c r="C704">
        <v>30</v>
      </c>
      <c r="D704">
        <v>4.5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238</v>
      </c>
      <c r="C706">
        <v>30</v>
      </c>
      <c r="D706">
        <v>4.5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238</v>
      </c>
      <c r="C732">
        <v>30</v>
      </c>
      <c r="D732">
        <v>4.5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238</v>
      </c>
      <c r="C762">
        <v>30</v>
      </c>
      <c r="D762">
        <v>4.5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238</v>
      </c>
      <c r="C770">
        <v>30</v>
      </c>
      <c r="D770">
        <v>4.5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238</v>
      </c>
      <c r="C772">
        <v>30</v>
      </c>
      <c r="D772">
        <v>4.5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238</v>
      </c>
      <c r="C864">
        <v>30</v>
      </c>
      <c r="D864">
        <v>4.5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238</v>
      </c>
      <c r="C868">
        <v>30</v>
      </c>
      <c r="D868">
        <v>4.5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238</v>
      </c>
      <c r="C870">
        <v>30</v>
      </c>
      <c r="D870">
        <v>4.5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1393</v>
      </c>
      <c r="C872">
        <v>30</v>
      </c>
      <c r="D872">
        <v>4.5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238</v>
      </c>
      <c r="C876">
        <v>30</v>
      </c>
      <c r="D876">
        <v>4.5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238</v>
      </c>
      <c r="C878">
        <v>30</v>
      </c>
      <c r="D878">
        <v>4.5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238</v>
      </c>
      <c r="C882">
        <v>30</v>
      </c>
      <c r="D882">
        <v>4.5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238</v>
      </c>
      <c r="C886">
        <v>30</v>
      </c>
      <c r="D886">
        <v>4.5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238</v>
      </c>
      <c r="C888">
        <v>30</v>
      </c>
      <c r="D888">
        <v>4.5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238</v>
      </c>
      <c r="C890">
        <v>30</v>
      </c>
      <c r="D890">
        <v>4.5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238</v>
      </c>
      <c r="C894">
        <v>30</v>
      </c>
      <c r="D894">
        <v>4.5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238</v>
      </c>
      <c r="C896">
        <v>30</v>
      </c>
      <c r="D896">
        <v>4.5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238</v>
      </c>
      <c r="C900">
        <v>30</v>
      </c>
      <c r="D900">
        <v>4.5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238</v>
      </c>
      <c r="C902">
        <v>30</v>
      </c>
      <c r="D902">
        <v>4.5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238</v>
      </c>
      <c r="C922">
        <v>30</v>
      </c>
      <c r="D922">
        <v>4.5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1393</v>
      </c>
      <c r="C926">
        <v>30</v>
      </c>
      <c r="D926">
        <v>4.5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238</v>
      </c>
      <c r="C930">
        <v>30</v>
      </c>
      <c r="D930">
        <v>4.5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238</v>
      </c>
      <c r="C938">
        <v>30</v>
      </c>
      <c r="D938">
        <v>4.5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1393</v>
      </c>
      <c r="C940">
        <v>30</v>
      </c>
      <c r="D940">
        <v>4.5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238</v>
      </c>
      <c r="C944">
        <v>30</v>
      </c>
      <c r="D944">
        <v>4.5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238</v>
      </c>
      <c r="C948">
        <v>30</v>
      </c>
      <c r="D948">
        <v>4.5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238</v>
      </c>
      <c r="C950">
        <v>30</v>
      </c>
      <c r="D950">
        <v>4.5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238</v>
      </c>
      <c r="C954">
        <v>30</v>
      </c>
      <c r="D954">
        <v>4.5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238</v>
      </c>
      <c r="C966">
        <v>30</v>
      </c>
      <c r="D966">
        <v>4.5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238</v>
      </c>
      <c r="C968">
        <v>30</v>
      </c>
      <c r="D968">
        <v>4.5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238</v>
      </c>
      <c r="C970">
        <v>30</v>
      </c>
      <c r="D970">
        <v>4.5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238</v>
      </c>
      <c r="C972">
        <v>30</v>
      </c>
      <c r="D972">
        <v>4.5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238</v>
      </c>
      <c r="C986">
        <v>30</v>
      </c>
      <c r="D986">
        <v>4.5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1393</v>
      </c>
      <c r="C996">
        <v>30</v>
      </c>
      <c r="D996">
        <v>4.5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1393</v>
      </c>
      <c r="C1000">
        <v>30</v>
      </c>
      <c r="D1000">
        <v>4.5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1393</v>
      </c>
      <c r="C1002">
        <v>30</v>
      </c>
      <c r="D1002">
        <v>4.5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1393</v>
      </c>
      <c r="C1006">
        <v>30</v>
      </c>
      <c r="D1006">
        <v>4.5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1393</v>
      </c>
      <c r="C1008">
        <v>30</v>
      </c>
      <c r="D1008">
        <v>4.5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1393</v>
      </c>
      <c r="C1010">
        <v>30</v>
      </c>
      <c r="D1010">
        <v>4.5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238</v>
      </c>
      <c r="C1018">
        <v>30</v>
      </c>
      <c r="D1018">
        <v>4.5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238</v>
      </c>
      <c r="C1020">
        <v>30</v>
      </c>
      <c r="D1020">
        <v>4.5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238</v>
      </c>
      <c r="C1024">
        <v>30</v>
      </c>
      <c r="D1024">
        <v>4.5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238</v>
      </c>
      <c r="C1026">
        <v>30</v>
      </c>
      <c r="D1026">
        <v>4.5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238</v>
      </c>
      <c r="C1030">
        <v>30</v>
      </c>
      <c r="D1030">
        <v>4.5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9"/>
  <sheetViews>
    <sheetView topLeftCell="A996" workbookViewId="0">
      <selection activeCell="D1039" sqref="D1039"/>
    </sheetView>
  </sheetViews>
  <sheetFormatPr baseColWidth="10" defaultColWidth="8.83203125" defaultRowHeight="14" x14ac:dyDescent="0"/>
  <cols>
    <col min="1" max="4" width="23.83203125" customWidth="1"/>
  </cols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1433</v>
      </c>
      <c r="C8" t="s">
        <v>152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1433</v>
      </c>
      <c r="C16" t="s">
        <v>152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1433</v>
      </c>
      <c r="C30" t="s">
        <v>152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1433</v>
      </c>
      <c r="C32" t="s">
        <v>152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1433</v>
      </c>
      <c r="C46" t="s">
        <v>152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1433</v>
      </c>
      <c r="C52" t="s">
        <v>152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1433</v>
      </c>
      <c r="C58" t="s">
        <v>152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1433</v>
      </c>
      <c r="C74" t="s">
        <v>152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1433</v>
      </c>
      <c r="C76" t="s">
        <v>152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1433</v>
      </c>
      <c r="C80" t="s">
        <v>152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1433</v>
      </c>
      <c r="C96" t="s">
        <v>152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1433</v>
      </c>
      <c r="C98" t="s">
        <v>152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1433</v>
      </c>
      <c r="C100" t="s">
        <v>152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1433</v>
      </c>
      <c r="C104" t="s">
        <v>152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1433</v>
      </c>
      <c r="C132" t="s">
        <v>152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1433</v>
      </c>
      <c r="C134" t="s">
        <v>152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1433</v>
      </c>
      <c r="C136" t="s">
        <v>152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1433</v>
      </c>
      <c r="C150" t="s">
        <v>152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1433</v>
      </c>
      <c r="C154" t="s">
        <v>152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1433</v>
      </c>
      <c r="C158" t="s">
        <v>152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1433</v>
      </c>
      <c r="C162" t="s">
        <v>152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1433</v>
      </c>
      <c r="C164" t="s">
        <v>152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1433</v>
      </c>
      <c r="C166" t="s">
        <v>152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1433</v>
      </c>
      <c r="C176" t="s">
        <v>152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1433</v>
      </c>
      <c r="C178" t="s">
        <v>152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1433</v>
      </c>
      <c r="C180" t="s">
        <v>152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1433</v>
      </c>
      <c r="C186" t="s">
        <v>152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1433</v>
      </c>
      <c r="C192" t="s">
        <v>152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1433</v>
      </c>
      <c r="C200" t="s">
        <v>152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1433</v>
      </c>
      <c r="C202" t="s">
        <v>152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1433</v>
      </c>
      <c r="C206" t="s">
        <v>152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1433</v>
      </c>
      <c r="C214" t="s">
        <v>152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1433</v>
      </c>
      <c r="C216" t="s">
        <v>152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1433</v>
      </c>
      <c r="C218" t="s">
        <v>152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1433</v>
      </c>
      <c r="C228" t="s">
        <v>152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1433</v>
      </c>
      <c r="C230" t="s">
        <v>152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1433</v>
      </c>
      <c r="C234" t="s">
        <v>152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1433</v>
      </c>
      <c r="C236" t="s">
        <v>152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1433</v>
      </c>
      <c r="C238" t="s">
        <v>152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1433</v>
      </c>
      <c r="C244" t="s">
        <v>152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1433</v>
      </c>
      <c r="C596" t="s">
        <v>152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1433</v>
      </c>
      <c r="C604" t="s">
        <v>152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1433</v>
      </c>
      <c r="C628" t="s">
        <v>152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1433</v>
      </c>
      <c r="C654" t="s">
        <v>152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1433</v>
      </c>
      <c r="C660" t="s">
        <v>152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1433</v>
      </c>
      <c r="C666" t="s">
        <v>152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1433</v>
      </c>
      <c r="C704" t="s">
        <v>152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1433</v>
      </c>
      <c r="C706" t="s">
        <v>152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1433</v>
      </c>
      <c r="C732" t="s">
        <v>152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1433</v>
      </c>
      <c r="C762" t="s">
        <v>152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1433</v>
      </c>
      <c r="C770" t="s">
        <v>152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1433</v>
      </c>
      <c r="C772" t="s">
        <v>152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1433</v>
      </c>
      <c r="C864" t="s">
        <v>152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1433</v>
      </c>
      <c r="C868" t="s">
        <v>152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1433</v>
      </c>
      <c r="C870" t="s">
        <v>152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1433</v>
      </c>
      <c r="C872" t="s">
        <v>152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1433</v>
      </c>
      <c r="C876" t="s">
        <v>152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1433</v>
      </c>
      <c r="C878" t="s">
        <v>152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1433</v>
      </c>
      <c r="C882" t="s">
        <v>152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1433</v>
      </c>
      <c r="C886" t="s">
        <v>152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1433</v>
      </c>
      <c r="C888" t="s">
        <v>152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1433</v>
      </c>
      <c r="C890" t="s">
        <v>152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1433</v>
      </c>
      <c r="C894" t="s">
        <v>152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1433</v>
      </c>
      <c r="C896" t="s">
        <v>152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1433</v>
      </c>
      <c r="C900" t="s">
        <v>152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1433</v>
      </c>
      <c r="C902" t="s">
        <v>152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1433</v>
      </c>
      <c r="C922" t="s">
        <v>152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1433</v>
      </c>
      <c r="C926" t="s">
        <v>152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1433</v>
      </c>
      <c r="C930" t="s">
        <v>152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1433</v>
      </c>
      <c r="C938" t="s">
        <v>152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1433</v>
      </c>
      <c r="C940" t="s">
        <v>152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1433</v>
      </c>
      <c r="C944" t="s">
        <v>152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1433</v>
      </c>
      <c r="C948" t="s">
        <v>152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1433</v>
      </c>
      <c r="C950" t="s">
        <v>152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1433</v>
      </c>
      <c r="C954" t="s">
        <v>152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1433</v>
      </c>
      <c r="C966" t="s">
        <v>152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1433</v>
      </c>
      <c r="C968" t="s">
        <v>152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1433</v>
      </c>
      <c r="C970" t="s">
        <v>152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1433</v>
      </c>
      <c r="C972" t="s">
        <v>152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1433</v>
      </c>
      <c r="C986" t="s">
        <v>152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1433</v>
      </c>
      <c r="C996" t="s">
        <v>152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1433</v>
      </c>
      <c r="C1000" t="s">
        <v>152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1433</v>
      </c>
      <c r="C1002" t="s">
        <v>152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1433</v>
      </c>
      <c r="C1006" t="s">
        <v>152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1433</v>
      </c>
      <c r="C1008" t="s">
        <v>152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1433</v>
      </c>
      <c r="C1010" t="s">
        <v>152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1433</v>
      </c>
      <c r="C1018" t="s">
        <v>152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1433</v>
      </c>
      <c r="C1020" t="s">
        <v>152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1433</v>
      </c>
      <c r="C1024" t="s">
        <v>152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1433</v>
      </c>
      <c r="C1026" t="s">
        <v>152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1433</v>
      </c>
      <c r="C1030" t="s">
        <v>152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  <row r="1037" spans="1:4">
      <c r="B1037">
        <f>COUNTIF(B2:B1031,"= 0")</f>
        <v>594</v>
      </c>
      <c r="C1037">
        <f>COUNTIF(B2:B1031,"= not possible")</f>
        <v>91</v>
      </c>
      <c r="D1037">
        <f>COUNTIF(C2:C1031,"= 30")</f>
        <v>332</v>
      </c>
    </row>
    <row r="1038" spans="1:4">
      <c r="B1038">
        <v>1030</v>
      </c>
      <c r="D1038">
        <f>COUNTIF(C2:C1031,"= 60")</f>
        <v>13</v>
      </c>
    </row>
    <row r="1039" spans="1:4">
      <c r="B1039">
        <f>B1038-B1037</f>
        <v>436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workbookViewId="0">
      <selection sqref="A1:D1048576"/>
    </sheetView>
  </sheetViews>
  <sheetFormatPr baseColWidth="10" defaultColWidth="8.83203125" defaultRowHeight="14" x14ac:dyDescent="0"/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1393</v>
      </c>
      <c r="C8">
        <v>30</v>
      </c>
      <c r="D8">
        <v>4.5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238</v>
      </c>
      <c r="C16">
        <v>30</v>
      </c>
      <c r="D16">
        <v>4.5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1393</v>
      </c>
      <c r="C30">
        <v>30</v>
      </c>
      <c r="D30">
        <v>4.5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1393</v>
      </c>
      <c r="C32">
        <v>30</v>
      </c>
      <c r="D32">
        <v>4.5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238</v>
      </c>
      <c r="C46">
        <v>30</v>
      </c>
      <c r="D46">
        <v>4.5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1393</v>
      </c>
      <c r="C52">
        <v>30</v>
      </c>
      <c r="D52">
        <v>4.5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238</v>
      </c>
      <c r="C58">
        <v>30</v>
      </c>
      <c r="D58">
        <v>4.5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1393</v>
      </c>
      <c r="C74">
        <v>30</v>
      </c>
      <c r="D74">
        <v>4.5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238</v>
      </c>
      <c r="C76">
        <v>90</v>
      </c>
      <c r="D76">
        <v>13.5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1393</v>
      </c>
      <c r="C80">
        <v>30</v>
      </c>
      <c r="D80">
        <v>4.5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238</v>
      </c>
      <c r="C96">
        <v>30</v>
      </c>
      <c r="D96">
        <v>4.5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1393</v>
      </c>
      <c r="C98">
        <v>30</v>
      </c>
      <c r="D98">
        <v>4.5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1393</v>
      </c>
      <c r="C100">
        <v>30</v>
      </c>
      <c r="D100">
        <v>4.5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1393</v>
      </c>
      <c r="C104">
        <v>30</v>
      </c>
      <c r="D104">
        <v>4.5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238</v>
      </c>
      <c r="C132">
        <v>30</v>
      </c>
      <c r="D132">
        <v>4.5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238</v>
      </c>
      <c r="C134">
        <v>30</v>
      </c>
      <c r="D134">
        <v>4.5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238</v>
      </c>
      <c r="C136">
        <v>30</v>
      </c>
      <c r="D136">
        <v>4.5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238</v>
      </c>
      <c r="C150">
        <v>30</v>
      </c>
      <c r="D150">
        <v>4.5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238</v>
      </c>
      <c r="C154">
        <v>30</v>
      </c>
      <c r="D154">
        <v>4.5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238</v>
      </c>
      <c r="C158">
        <v>30</v>
      </c>
      <c r="D158">
        <v>4.5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238</v>
      </c>
      <c r="C162">
        <v>30</v>
      </c>
      <c r="D162">
        <v>4.5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238</v>
      </c>
      <c r="C164">
        <v>30</v>
      </c>
      <c r="D164">
        <v>4.5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238</v>
      </c>
      <c r="C166">
        <v>30</v>
      </c>
      <c r="D166">
        <v>4.5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238</v>
      </c>
      <c r="C176">
        <v>30</v>
      </c>
      <c r="D176">
        <v>4.5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238</v>
      </c>
      <c r="C178">
        <v>30</v>
      </c>
      <c r="D178">
        <v>4.5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238</v>
      </c>
      <c r="C180">
        <v>30</v>
      </c>
      <c r="D180">
        <v>4.5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238</v>
      </c>
      <c r="C186">
        <v>30</v>
      </c>
      <c r="D186">
        <v>4.5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238</v>
      </c>
      <c r="C192">
        <v>30</v>
      </c>
      <c r="D192">
        <v>4.5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238</v>
      </c>
      <c r="C200">
        <v>30</v>
      </c>
      <c r="D200">
        <v>4.5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238</v>
      </c>
      <c r="C202">
        <v>30</v>
      </c>
      <c r="D202">
        <v>4.5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238</v>
      </c>
      <c r="C206">
        <v>30</v>
      </c>
      <c r="D206">
        <v>4.5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238</v>
      </c>
      <c r="C214">
        <v>30</v>
      </c>
      <c r="D214">
        <v>4.5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238</v>
      </c>
      <c r="C216">
        <v>30</v>
      </c>
      <c r="D216">
        <v>4.5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238</v>
      </c>
      <c r="C218">
        <v>30</v>
      </c>
      <c r="D218">
        <v>4.5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238</v>
      </c>
      <c r="C228">
        <v>30</v>
      </c>
      <c r="D228">
        <v>4.5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238</v>
      </c>
      <c r="C230">
        <v>30</v>
      </c>
      <c r="D230">
        <v>4.5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238</v>
      </c>
      <c r="C234">
        <v>30</v>
      </c>
      <c r="D234">
        <v>4.5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238</v>
      </c>
      <c r="C236">
        <v>30</v>
      </c>
      <c r="D236">
        <v>4.5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238</v>
      </c>
      <c r="C238">
        <v>30</v>
      </c>
      <c r="D238">
        <v>4.5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238</v>
      </c>
      <c r="C244">
        <v>30</v>
      </c>
      <c r="D244">
        <v>4.5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238</v>
      </c>
      <c r="C596">
        <v>30</v>
      </c>
      <c r="D596">
        <v>4.5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238</v>
      </c>
      <c r="C604">
        <v>30</v>
      </c>
      <c r="D604">
        <v>4.5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238</v>
      </c>
      <c r="C628">
        <v>30</v>
      </c>
      <c r="D628">
        <v>4.5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238</v>
      </c>
      <c r="C654">
        <v>30</v>
      </c>
      <c r="D654">
        <v>4.5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238</v>
      </c>
      <c r="C660">
        <v>30</v>
      </c>
      <c r="D660">
        <v>4.5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238</v>
      </c>
      <c r="C666">
        <v>30</v>
      </c>
      <c r="D666">
        <v>4.5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238</v>
      </c>
      <c r="C704">
        <v>30</v>
      </c>
      <c r="D704">
        <v>4.5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238</v>
      </c>
      <c r="C706">
        <v>30</v>
      </c>
      <c r="D706">
        <v>4.5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238</v>
      </c>
      <c r="C732">
        <v>30</v>
      </c>
      <c r="D732">
        <v>4.5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238</v>
      </c>
      <c r="C762">
        <v>30</v>
      </c>
      <c r="D762">
        <v>4.5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238</v>
      </c>
      <c r="C770">
        <v>30</v>
      </c>
      <c r="D770">
        <v>4.5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238</v>
      </c>
      <c r="C772">
        <v>30</v>
      </c>
      <c r="D772">
        <v>4.5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238</v>
      </c>
      <c r="C864">
        <v>30</v>
      </c>
      <c r="D864">
        <v>4.5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238</v>
      </c>
      <c r="C868">
        <v>30</v>
      </c>
      <c r="D868">
        <v>4.5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238</v>
      </c>
      <c r="C870">
        <v>30</v>
      </c>
      <c r="D870">
        <v>4.5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1393</v>
      </c>
      <c r="C872">
        <v>30</v>
      </c>
      <c r="D872">
        <v>4.5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238</v>
      </c>
      <c r="C876">
        <v>30</v>
      </c>
      <c r="D876">
        <v>4.5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238</v>
      </c>
      <c r="C878">
        <v>30</v>
      </c>
      <c r="D878">
        <v>4.5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238</v>
      </c>
      <c r="C882">
        <v>30</v>
      </c>
      <c r="D882">
        <v>4.5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238</v>
      </c>
      <c r="C886">
        <v>30</v>
      </c>
      <c r="D886">
        <v>4.5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238</v>
      </c>
      <c r="C888">
        <v>30</v>
      </c>
      <c r="D888">
        <v>4.5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238</v>
      </c>
      <c r="C890">
        <v>30</v>
      </c>
      <c r="D890">
        <v>4.5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238</v>
      </c>
      <c r="C894">
        <v>30</v>
      </c>
      <c r="D894">
        <v>4.5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238</v>
      </c>
      <c r="C896">
        <v>30</v>
      </c>
      <c r="D896">
        <v>4.5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238</v>
      </c>
      <c r="C900">
        <v>30</v>
      </c>
      <c r="D900">
        <v>4.5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238</v>
      </c>
      <c r="C902">
        <v>30</v>
      </c>
      <c r="D902">
        <v>4.5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238</v>
      </c>
      <c r="C922">
        <v>30</v>
      </c>
      <c r="D922">
        <v>4.5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1393</v>
      </c>
      <c r="C926">
        <v>30</v>
      </c>
      <c r="D926">
        <v>4.5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238</v>
      </c>
      <c r="C930">
        <v>30</v>
      </c>
      <c r="D930">
        <v>4.5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238</v>
      </c>
      <c r="C938">
        <v>30</v>
      </c>
      <c r="D938">
        <v>4.5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1393</v>
      </c>
      <c r="C940">
        <v>30</v>
      </c>
      <c r="D940">
        <v>4.5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238</v>
      </c>
      <c r="C944">
        <v>30</v>
      </c>
      <c r="D944">
        <v>4.5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238</v>
      </c>
      <c r="C948">
        <v>30</v>
      </c>
      <c r="D948">
        <v>4.5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238</v>
      </c>
      <c r="C950">
        <v>30</v>
      </c>
      <c r="D950">
        <v>4.5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238</v>
      </c>
      <c r="C954">
        <v>30</v>
      </c>
      <c r="D954">
        <v>4.5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238</v>
      </c>
      <c r="C966">
        <v>30</v>
      </c>
      <c r="D966">
        <v>4.5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238</v>
      </c>
      <c r="C968">
        <v>30</v>
      </c>
      <c r="D968">
        <v>4.5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238</v>
      </c>
      <c r="C970">
        <v>30</v>
      </c>
      <c r="D970">
        <v>4.5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238</v>
      </c>
      <c r="C972">
        <v>30</v>
      </c>
      <c r="D972">
        <v>4.5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238</v>
      </c>
      <c r="C986">
        <v>30</v>
      </c>
      <c r="D986">
        <v>4.5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1393</v>
      </c>
      <c r="C996">
        <v>30</v>
      </c>
      <c r="D996">
        <v>4.5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1393</v>
      </c>
      <c r="C1000">
        <v>30</v>
      </c>
      <c r="D1000">
        <v>4.5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1393</v>
      </c>
      <c r="C1002">
        <v>30</v>
      </c>
      <c r="D1002">
        <v>4.5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1393</v>
      </c>
      <c r="C1006">
        <v>30</v>
      </c>
      <c r="D1006">
        <v>4.5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1393</v>
      </c>
      <c r="C1008">
        <v>30</v>
      </c>
      <c r="D1008">
        <v>4.5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1393</v>
      </c>
      <c r="C1010">
        <v>30</v>
      </c>
      <c r="D1010">
        <v>4.5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238</v>
      </c>
      <c r="C1018">
        <v>30</v>
      </c>
      <c r="D1018">
        <v>4.5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238</v>
      </c>
      <c r="C1020">
        <v>30</v>
      </c>
      <c r="D1020">
        <v>4.5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238</v>
      </c>
      <c r="C1024">
        <v>30</v>
      </c>
      <c r="D1024">
        <v>4.5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238</v>
      </c>
      <c r="C1026">
        <v>30</v>
      </c>
      <c r="D1026">
        <v>4.5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238</v>
      </c>
      <c r="C1030">
        <v>30</v>
      </c>
      <c r="D1030">
        <v>4.5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workbookViewId="0">
      <selection activeCell="F10" sqref="F10"/>
    </sheetView>
  </sheetViews>
  <sheetFormatPr baseColWidth="10" defaultColWidth="8.83203125" defaultRowHeight="14" x14ac:dyDescent="0"/>
  <cols>
    <col min="1" max="1" width="23.5" customWidth="1"/>
  </cols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1393</v>
      </c>
      <c r="C8">
        <v>30</v>
      </c>
      <c r="D8">
        <v>4.5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238</v>
      </c>
      <c r="C16">
        <v>30</v>
      </c>
      <c r="D16">
        <v>4.5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1393</v>
      </c>
      <c r="C30">
        <v>30</v>
      </c>
      <c r="D30">
        <v>4.5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1393</v>
      </c>
      <c r="C32">
        <v>30</v>
      </c>
      <c r="D32">
        <v>4.5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238</v>
      </c>
      <c r="C46">
        <v>30</v>
      </c>
      <c r="D46">
        <v>4.5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1393</v>
      </c>
      <c r="C52">
        <v>30</v>
      </c>
      <c r="D52">
        <v>4.5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238</v>
      </c>
      <c r="C58">
        <v>30</v>
      </c>
      <c r="D58">
        <v>4.5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1393</v>
      </c>
      <c r="C74">
        <v>30</v>
      </c>
      <c r="D74">
        <v>4.5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238</v>
      </c>
      <c r="C76">
        <v>90</v>
      </c>
      <c r="D76">
        <v>15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1393</v>
      </c>
      <c r="C80">
        <v>30</v>
      </c>
      <c r="D80">
        <v>4.5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238</v>
      </c>
      <c r="C96">
        <v>30</v>
      </c>
      <c r="D96">
        <v>4.5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1393</v>
      </c>
      <c r="C98">
        <v>30</v>
      </c>
      <c r="D98">
        <v>4.5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1393</v>
      </c>
      <c r="C100">
        <v>30</v>
      </c>
      <c r="D100">
        <v>4.5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1393</v>
      </c>
      <c r="C104">
        <v>30</v>
      </c>
      <c r="D104">
        <v>4.5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238</v>
      </c>
      <c r="C132">
        <v>30</v>
      </c>
      <c r="D132">
        <v>4.5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238</v>
      </c>
      <c r="C134">
        <v>30</v>
      </c>
      <c r="D134">
        <v>4.5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238</v>
      </c>
      <c r="C136">
        <v>30</v>
      </c>
      <c r="D136">
        <v>4.5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238</v>
      </c>
      <c r="C150">
        <v>30</v>
      </c>
      <c r="D150">
        <v>4.5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238</v>
      </c>
      <c r="C154">
        <v>30</v>
      </c>
      <c r="D154">
        <v>4.5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238</v>
      </c>
      <c r="C158">
        <v>30</v>
      </c>
      <c r="D158">
        <v>4.5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238</v>
      </c>
      <c r="C162">
        <v>30</v>
      </c>
      <c r="D162">
        <v>4.5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238</v>
      </c>
      <c r="C164">
        <v>30</v>
      </c>
      <c r="D164">
        <v>4.5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238</v>
      </c>
      <c r="C166">
        <v>30</v>
      </c>
      <c r="D166">
        <v>4.5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238</v>
      </c>
      <c r="C176">
        <v>30</v>
      </c>
      <c r="D176">
        <v>4.5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238</v>
      </c>
      <c r="C178">
        <v>30</v>
      </c>
      <c r="D178">
        <v>4.5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238</v>
      </c>
      <c r="C180">
        <v>30</v>
      </c>
      <c r="D180">
        <v>4.5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238</v>
      </c>
      <c r="C186">
        <v>30</v>
      </c>
      <c r="D186">
        <v>4.5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238</v>
      </c>
      <c r="C192">
        <v>30</v>
      </c>
      <c r="D192">
        <v>4.5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238</v>
      </c>
      <c r="C200">
        <v>30</v>
      </c>
      <c r="D200">
        <v>4.5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238</v>
      </c>
      <c r="C202">
        <v>30</v>
      </c>
      <c r="D202">
        <v>4.5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238</v>
      </c>
      <c r="C206">
        <v>30</v>
      </c>
      <c r="D206">
        <v>4.5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238</v>
      </c>
      <c r="C214">
        <v>30</v>
      </c>
      <c r="D214">
        <v>4.5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238</v>
      </c>
      <c r="C216">
        <v>30</v>
      </c>
      <c r="D216">
        <v>4.5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238</v>
      </c>
      <c r="C218">
        <v>30</v>
      </c>
      <c r="D218">
        <v>4.5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238</v>
      </c>
      <c r="C228">
        <v>30</v>
      </c>
      <c r="D228">
        <v>4.5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238</v>
      </c>
      <c r="C230">
        <v>30</v>
      </c>
      <c r="D230">
        <v>4.5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238</v>
      </c>
      <c r="C234">
        <v>30</v>
      </c>
      <c r="D234">
        <v>4.5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238</v>
      </c>
      <c r="C236">
        <v>30</v>
      </c>
      <c r="D236">
        <v>4.5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238</v>
      </c>
      <c r="C238">
        <v>30</v>
      </c>
      <c r="D238">
        <v>4.5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238</v>
      </c>
      <c r="C244">
        <v>30</v>
      </c>
      <c r="D244">
        <v>4.5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238</v>
      </c>
      <c r="C596">
        <v>30</v>
      </c>
      <c r="D596">
        <v>4.5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238</v>
      </c>
      <c r="C604">
        <v>30</v>
      </c>
      <c r="D604">
        <v>4.5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238</v>
      </c>
      <c r="C628">
        <v>30</v>
      </c>
      <c r="D628">
        <v>4.5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238</v>
      </c>
      <c r="C654">
        <v>30</v>
      </c>
      <c r="D654">
        <v>4.5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238</v>
      </c>
      <c r="C660">
        <v>30</v>
      </c>
      <c r="D660">
        <v>4.5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238</v>
      </c>
      <c r="C666">
        <v>30</v>
      </c>
      <c r="D666">
        <v>4.5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238</v>
      </c>
      <c r="C704">
        <v>30</v>
      </c>
      <c r="D704">
        <v>4.5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238</v>
      </c>
      <c r="C706">
        <v>30</v>
      </c>
      <c r="D706">
        <v>4.5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238</v>
      </c>
      <c r="C732">
        <v>30</v>
      </c>
      <c r="D732">
        <v>4.5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238</v>
      </c>
      <c r="C762">
        <v>30</v>
      </c>
      <c r="D762">
        <v>4.5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238</v>
      </c>
      <c r="C770">
        <v>30</v>
      </c>
      <c r="D770">
        <v>4.5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238</v>
      </c>
      <c r="C772">
        <v>30</v>
      </c>
      <c r="D772">
        <v>4.5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238</v>
      </c>
      <c r="C864">
        <v>30</v>
      </c>
      <c r="D864">
        <v>4.5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238</v>
      </c>
      <c r="C868">
        <v>30</v>
      </c>
      <c r="D868">
        <v>4.5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238</v>
      </c>
      <c r="C870">
        <v>30</v>
      </c>
      <c r="D870">
        <v>4.5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1393</v>
      </c>
      <c r="C872">
        <v>30</v>
      </c>
      <c r="D872">
        <v>4.5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238</v>
      </c>
      <c r="C876">
        <v>30</v>
      </c>
      <c r="D876">
        <v>4.5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238</v>
      </c>
      <c r="C878">
        <v>30</v>
      </c>
      <c r="D878">
        <v>4.5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238</v>
      </c>
      <c r="C882">
        <v>30</v>
      </c>
      <c r="D882">
        <v>4.5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238</v>
      </c>
      <c r="C886">
        <v>30</v>
      </c>
      <c r="D886">
        <v>4.5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238</v>
      </c>
      <c r="C888">
        <v>30</v>
      </c>
      <c r="D888">
        <v>4.5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238</v>
      </c>
      <c r="C890">
        <v>30</v>
      </c>
      <c r="D890">
        <v>4.5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238</v>
      </c>
      <c r="C894">
        <v>30</v>
      </c>
      <c r="D894">
        <v>4.5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238</v>
      </c>
      <c r="C896">
        <v>30</v>
      </c>
      <c r="D896">
        <v>4.5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238</v>
      </c>
      <c r="C900">
        <v>30</v>
      </c>
      <c r="D900">
        <v>4.5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238</v>
      </c>
      <c r="C902">
        <v>30</v>
      </c>
      <c r="D902">
        <v>4.5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238</v>
      </c>
      <c r="C922">
        <v>30</v>
      </c>
      <c r="D922">
        <v>4.5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1393</v>
      </c>
      <c r="C926">
        <v>30</v>
      </c>
      <c r="D926">
        <v>4.5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238</v>
      </c>
      <c r="C930">
        <v>30</v>
      </c>
      <c r="D930">
        <v>4.5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238</v>
      </c>
      <c r="C938">
        <v>30</v>
      </c>
      <c r="D938">
        <v>4.5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1393</v>
      </c>
      <c r="C940">
        <v>30</v>
      </c>
      <c r="D940">
        <v>4.5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238</v>
      </c>
      <c r="C944">
        <v>30</v>
      </c>
      <c r="D944">
        <v>4.5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238</v>
      </c>
      <c r="C948">
        <v>30</v>
      </c>
      <c r="D948">
        <v>4.5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238</v>
      </c>
      <c r="C950">
        <v>30</v>
      </c>
      <c r="D950">
        <v>4.5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238</v>
      </c>
      <c r="C954">
        <v>30</v>
      </c>
      <c r="D954">
        <v>4.5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238</v>
      </c>
      <c r="C966">
        <v>30</v>
      </c>
      <c r="D966">
        <v>4.5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238</v>
      </c>
      <c r="C968">
        <v>30</v>
      </c>
      <c r="D968">
        <v>4.5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238</v>
      </c>
      <c r="C970">
        <v>30</v>
      </c>
      <c r="D970">
        <v>4.5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238</v>
      </c>
      <c r="C972">
        <v>30</v>
      </c>
      <c r="D972">
        <v>4.5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238</v>
      </c>
      <c r="C986">
        <v>30</v>
      </c>
      <c r="D986">
        <v>4.5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1393</v>
      </c>
      <c r="C996">
        <v>30</v>
      </c>
      <c r="D996">
        <v>4.5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1393</v>
      </c>
      <c r="C1000">
        <v>30</v>
      </c>
      <c r="D1000">
        <v>4.5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1393</v>
      </c>
      <c r="C1002">
        <v>30</v>
      </c>
      <c r="D1002">
        <v>4.5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1393</v>
      </c>
      <c r="C1006">
        <v>30</v>
      </c>
      <c r="D1006">
        <v>4.5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1393</v>
      </c>
      <c r="C1008">
        <v>30</v>
      </c>
      <c r="D1008">
        <v>4.5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1393</v>
      </c>
      <c r="C1010">
        <v>30</v>
      </c>
      <c r="D1010">
        <v>4.5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238</v>
      </c>
      <c r="C1018">
        <v>30</v>
      </c>
      <c r="D1018">
        <v>4.5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238</v>
      </c>
      <c r="C1020">
        <v>30</v>
      </c>
      <c r="D1020">
        <v>4.5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238</v>
      </c>
      <c r="C1024">
        <v>30</v>
      </c>
      <c r="D1024">
        <v>4.5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238</v>
      </c>
      <c r="C1026">
        <v>30</v>
      </c>
      <c r="D1026">
        <v>4.5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238</v>
      </c>
      <c r="C1030">
        <v>30</v>
      </c>
      <c r="D1030">
        <v>4.5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workbookViewId="0">
      <selection activeCell="A174" sqref="A174"/>
    </sheetView>
  </sheetViews>
  <sheetFormatPr baseColWidth="10" defaultColWidth="8.83203125" defaultRowHeight="14" x14ac:dyDescent="0"/>
  <cols>
    <col min="1" max="4" width="29" customWidth="1"/>
  </cols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1393</v>
      </c>
      <c r="C8">
        <v>30</v>
      </c>
      <c r="D8">
        <v>4.5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238</v>
      </c>
      <c r="C16">
        <v>30</v>
      </c>
      <c r="D16">
        <v>4.5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1393</v>
      </c>
      <c r="C30">
        <v>30</v>
      </c>
      <c r="D30">
        <v>4.5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1393</v>
      </c>
      <c r="C32">
        <v>30</v>
      </c>
      <c r="D32">
        <v>4.5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238</v>
      </c>
      <c r="C46">
        <v>30</v>
      </c>
      <c r="D46">
        <v>4.5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1393</v>
      </c>
      <c r="C52">
        <v>30</v>
      </c>
      <c r="D52">
        <v>4.5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238</v>
      </c>
      <c r="C58">
        <v>30</v>
      </c>
      <c r="D58">
        <v>4.5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1393</v>
      </c>
      <c r="C74">
        <v>30</v>
      </c>
      <c r="D74">
        <v>4.5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238</v>
      </c>
      <c r="C76">
        <v>90</v>
      </c>
      <c r="D76">
        <v>15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1393</v>
      </c>
      <c r="C80">
        <v>30</v>
      </c>
      <c r="D80">
        <v>4.5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238</v>
      </c>
      <c r="C96">
        <v>30</v>
      </c>
      <c r="D96">
        <v>4.5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1393</v>
      </c>
      <c r="C98">
        <v>30</v>
      </c>
      <c r="D98">
        <v>4.5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1393</v>
      </c>
      <c r="C100">
        <v>30</v>
      </c>
      <c r="D100">
        <v>4.5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1393</v>
      </c>
      <c r="C104">
        <v>30</v>
      </c>
      <c r="D104">
        <v>4.5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238</v>
      </c>
      <c r="C132">
        <v>30</v>
      </c>
      <c r="D132">
        <v>4.5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238</v>
      </c>
      <c r="C134">
        <v>30</v>
      </c>
      <c r="D134">
        <v>4.5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238</v>
      </c>
      <c r="C136">
        <v>30</v>
      </c>
      <c r="D136">
        <v>4.5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238</v>
      </c>
      <c r="C150">
        <v>30</v>
      </c>
      <c r="D150">
        <v>4.5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238</v>
      </c>
      <c r="C154">
        <v>30</v>
      </c>
      <c r="D154">
        <v>4.5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238</v>
      </c>
      <c r="C158">
        <v>30</v>
      </c>
      <c r="D158">
        <v>4.5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238</v>
      </c>
      <c r="C162">
        <v>30</v>
      </c>
      <c r="D162">
        <v>4.5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238</v>
      </c>
      <c r="C164">
        <v>30</v>
      </c>
      <c r="D164">
        <v>4.5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238</v>
      </c>
      <c r="C166">
        <v>30</v>
      </c>
      <c r="D166">
        <v>4.5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238</v>
      </c>
      <c r="C176">
        <v>30</v>
      </c>
      <c r="D176">
        <v>4.5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238</v>
      </c>
      <c r="C178">
        <v>30</v>
      </c>
      <c r="D178">
        <v>4.5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238</v>
      </c>
      <c r="C180">
        <v>30</v>
      </c>
      <c r="D180">
        <v>4.5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238</v>
      </c>
      <c r="C186">
        <v>30</v>
      </c>
      <c r="D186">
        <v>4.5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238</v>
      </c>
      <c r="C192">
        <v>30</v>
      </c>
      <c r="D192">
        <v>4.5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238</v>
      </c>
      <c r="C200">
        <v>30</v>
      </c>
      <c r="D200">
        <v>4.5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238</v>
      </c>
      <c r="C202">
        <v>30</v>
      </c>
      <c r="D202">
        <v>4.5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238</v>
      </c>
      <c r="C206">
        <v>30</v>
      </c>
      <c r="D206">
        <v>4.5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238</v>
      </c>
      <c r="C214">
        <v>30</v>
      </c>
      <c r="D214">
        <v>4.5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238</v>
      </c>
      <c r="C216">
        <v>30</v>
      </c>
      <c r="D216">
        <v>4.5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238</v>
      </c>
      <c r="C218">
        <v>30</v>
      </c>
      <c r="D218">
        <v>4.5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238</v>
      </c>
      <c r="C228">
        <v>30</v>
      </c>
      <c r="D228">
        <v>4.5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238</v>
      </c>
      <c r="C230">
        <v>30</v>
      </c>
      <c r="D230">
        <v>4.5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238</v>
      </c>
      <c r="C234">
        <v>30</v>
      </c>
      <c r="D234">
        <v>4.5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238</v>
      </c>
      <c r="C236">
        <v>30</v>
      </c>
      <c r="D236">
        <v>4.5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238</v>
      </c>
      <c r="C238">
        <v>30</v>
      </c>
      <c r="D238">
        <v>4.5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238</v>
      </c>
      <c r="C244">
        <v>30</v>
      </c>
      <c r="D244">
        <v>4.5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238</v>
      </c>
      <c r="C596">
        <v>30</v>
      </c>
      <c r="D596">
        <v>4.5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238</v>
      </c>
      <c r="C604">
        <v>30</v>
      </c>
      <c r="D604">
        <v>4.5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238</v>
      </c>
      <c r="C628">
        <v>30</v>
      </c>
      <c r="D628">
        <v>4.5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238</v>
      </c>
      <c r="C654">
        <v>30</v>
      </c>
      <c r="D654">
        <v>4.5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238</v>
      </c>
      <c r="C660">
        <v>30</v>
      </c>
      <c r="D660">
        <v>4.5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238</v>
      </c>
      <c r="C666">
        <v>30</v>
      </c>
      <c r="D666">
        <v>4.5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238</v>
      </c>
      <c r="C704">
        <v>30</v>
      </c>
      <c r="D704">
        <v>4.5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238</v>
      </c>
      <c r="C706">
        <v>30</v>
      </c>
      <c r="D706">
        <v>4.5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238</v>
      </c>
      <c r="C732">
        <v>30</v>
      </c>
      <c r="D732">
        <v>4.5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238</v>
      </c>
      <c r="C762">
        <v>30</v>
      </c>
      <c r="D762">
        <v>4.5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238</v>
      </c>
      <c r="C770">
        <v>30</v>
      </c>
      <c r="D770">
        <v>4.5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238</v>
      </c>
      <c r="C772">
        <v>30</v>
      </c>
      <c r="D772">
        <v>4.5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238</v>
      </c>
      <c r="C864">
        <v>30</v>
      </c>
      <c r="D864">
        <v>4.5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238</v>
      </c>
      <c r="C868">
        <v>30</v>
      </c>
      <c r="D868">
        <v>4.5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238</v>
      </c>
      <c r="C870">
        <v>30</v>
      </c>
      <c r="D870">
        <v>4.5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1393</v>
      </c>
      <c r="C872">
        <v>30</v>
      </c>
      <c r="D872">
        <v>4.5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238</v>
      </c>
      <c r="C876">
        <v>30</v>
      </c>
      <c r="D876">
        <v>4.5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238</v>
      </c>
      <c r="C878">
        <v>30</v>
      </c>
      <c r="D878">
        <v>4.5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238</v>
      </c>
      <c r="C882">
        <v>30</v>
      </c>
      <c r="D882">
        <v>4.5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238</v>
      </c>
      <c r="C886">
        <v>30</v>
      </c>
      <c r="D886">
        <v>4.5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238</v>
      </c>
      <c r="C888">
        <v>30</v>
      </c>
      <c r="D888">
        <v>4.5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238</v>
      </c>
      <c r="C890">
        <v>30</v>
      </c>
      <c r="D890">
        <v>4.5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238</v>
      </c>
      <c r="C894">
        <v>30</v>
      </c>
      <c r="D894">
        <v>4.5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238</v>
      </c>
      <c r="C896">
        <v>30</v>
      </c>
      <c r="D896">
        <v>4.5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238</v>
      </c>
      <c r="C900">
        <v>30</v>
      </c>
      <c r="D900">
        <v>4.5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238</v>
      </c>
      <c r="C902">
        <v>30</v>
      </c>
      <c r="D902">
        <v>4.5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238</v>
      </c>
      <c r="C922">
        <v>30</v>
      </c>
      <c r="D922">
        <v>4.5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1393</v>
      </c>
      <c r="C926">
        <v>30</v>
      </c>
      <c r="D926">
        <v>4.5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238</v>
      </c>
      <c r="C930">
        <v>30</v>
      </c>
      <c r="D930">
        <v>4.5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238</v>
      </c>
      <c r="C938">
        <v>30</v>
      </c>
      <c r="D938">
        <v>4.5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1393</v>
      </c>
      <c r="C940">
        <v>30</v>
      </c>
      <c r="D940">
        <v>4.5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238</v>
      </c>
      <c r="C944">
        <v>30</v>
      </c>
      <c r="D944">
        <v>4.5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238</v>
      </c>
      <c r="C948">
        <v>30</v>
      </c>
      <c r="D948">
        <v>4.5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238</v>
      </c>
      <c r="C950">
        <v>30</v>
      </c>
      <c r="D950">
        <v>4.5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238</v>
      </c>
      <c r="C954">
        <v>30</v>
      </c>
      <c r="D954">
        <v>4.5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238</v>
      </c>
      <c r="C966">
        <v>30</v>
      </c>
      <c r="D966">
        <v>4.5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238</v>
      </c>
      <c r="C968">
        <v>30</v>
      </c>
      <c r="D968">
        <v>4.5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238</v>
      </c>
      <c r="C970">
        <v>30</v>
      </c>
      <c r="D970">
        <v>4.5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238</v>
      </c>
      <c r="C972">
        <v>30</v>
      </c>
      <c r="D972">
        <v>4.5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238</v>
      </c>
      <c r="C986">
        <v>30</v>
      </c>
      <c r="D986">
        <v>4.5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1393</v>
      </c>
      <c r="C996">
        <v>30</v>
      </c>
      <c r="D996">
        <v>4.5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1393</v>
      </c>
      <c r="C1000">
        <v>30</v>
      </c>
      <c r="D1000">
        <v>4.5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1393</v>
      </c>
      <c r="C1002">
        <v>30</v>
      </c>
      <c r="D1002">
        <v>4.5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1393</v>
      </c>
      <c r="C1006">
        <v>30</v>
      </c>
      <c r="D1006">
        <v>4.5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1393</v>
      </c>
      <c r="C1008">
        <v>30</v>
      </c>
      <c r="D1008">
        <v>4.5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1393</v>
      </c>
      <c r="C1010">
        <v>30</v>
      </c>
      <c r="D1010">
        <v>4.5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238</v>
      </c>
      <c r="C1018">
        <v>30</v>
      </c>
      <c r="D1018">
        <v>4.5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238</v>
      </c>
      <c r="C1020">
        <v>30</v>
      </c>
      <c r="D1020">
        <v>4.5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238</v>
      </c>
      <c r="C1024">
        <v>30</v>
      </c>
      <c r="D1024">
        <v>4.5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238</v>
      </c>
      <c r="C1026">
        <v>30</v>
      </c>
      <c r="D1026">
        <v>4.5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238</v>
      </c>
      <c r="C1030">
        <v>30</v>
      </c>
      <c r="D1030">
        <v>4.5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1"/>
  <sheetViews>
    <sheetView workbookViewId="0">
      <selection activeCell="A50" sqref="A50"/>
    </sheetView>
  </sheetViews>
  <sheetFormatPr baseColWidth="10" defaultColWidth="8.83203125" defaultRowHeight="14" x14ac:dyDescent="0"/>
  <cols>
    <col min="1" max="1" width="13.6640625" customWidth="1"/>
  </cols>
  <sheetData>
    <row r="1" spans="1:4">
      <c r="A1" t="s">
        <v>0</v>
      </c>
      <c r="B1" t="s">
        <v>151</v>
      </c>
      <c r="C1" t="s">
        <v>150</v>
      </c>
      <c r="D1" t="s">
        <v>239</v>
      </c>
    </row>
    <row r="2" spans="1:4">
      <c r="A2" t="s">
        <v>260</v>
      </c>
      <c r="B2" t="s">
        <v>238</v>
      </c>
      <c r="C2">
        <v>30</v>
      </c>
      <c r="D2">
        <v>4.5</v>
      </c>
    </row>
    <row r="3" spans="1:4">
      <c r="A3" t="s">
        <v>1291</v>
      </c>
      <c r="B3">
        <v>0</v>
      </c>
      <c r="C3" t="s">
        <v>152</v>
      </c>
      <c r="D3" t="s">
        <v>152</v>
      </c>
    </row>
    <row r="4" spans="1:4">
      <c r="A4" t="s">
        <v>1290</v>
      </c>
      <c r="B4" t="s">
        <v>238</v>
      </c>
      <c r="C4">
        <v>60</v>
      </c>
      <c r="D4">
        <v>9</v>
      </c>
    </row>
    <row r="5" spans="1:4">
      <c r="A5" t="s">
        <v>1289</v>
      </c>
      <c r="B5">
        <v>0</v>
      </c>
      <c r="C5" t="s">
        <v>152</v>
      </c>
      <c r="D5" t="s">
        <v>152</v>
      </c>
    </row>
    <row r="6" spans="1:4">
      <c r="A6" t="s">
        <v>261</v>
      </c>
      <c r="B6" t="s">
        <v>238</v>
      </c>
      <c r="C6">
        <v>60</v>
      </c>
      <c r="D6">
        <v>9</v>
      </c>
    </row>
    <row r="7" spans="1:4">
      <c r="A7" t="s">
        <v>1288</v>
      </c>
      <c r="B7">
        <v>0</v>
      </c>
      <c r="C7" t="s">
        <v>152</v>
      </c>
      <c r="D7" t="s">
        <v>152</v>
      </c>
    </row>
    <row r="8" spans="1:4">
      <c r="A8" t="s">
        <v>1287</v>
      </c>
      <c r="B8" t="s">
        <v>1393</v>
      </c>
      <c r="C8">
        <v>30</v>
      </c>
      <c r="D8">
        <v>4.5</v>
      </c>
    </row>
    <row r="9" spans="1:4">
      <c r="A9" t="s">
        <v>1286</v>
      </c>
      <c r="B9" t="s">
        <v>1393</v>
      </c>
      <c r="C9">
        <v>30</v>
      </c>
      <c r="D9">
        <v>4.5</v>
      </c>
    </row>
    <row r="10" spans="1:4">
      <c r="A10" t="s">
        <v>1285</v>
      </c>
      <c r="B10" t="s">
        <v>238</v>
      </c>
      <c r="C10">
        <v>30</v>
      </c>
      <c r="D10">
        <v>4.5</v>
      </c>
    </row>
    <row r="11" spans="1:4">
      <c r="A11" t="s">
        <v>1284</v>
      </c>
      <c r="B11">
        <v>0</v>
      </c>
      <c r="C11" t="s">
        <v>152</v>
      </c>
      <c r="D11" t="s">
        <v>152</v>
      </c>
    </row>
    <row r="12" spans="1:4">
      <c r="A12" t="s">
        <v>1283</v>
      </c>
      <c r="B12">
        <v>0</v>
      </c>
      <c r="C12" t="s">
        <v>152</v>
      </c>
      <c r="D12" t="s">
        <v>152</v>
      </c>
    </row>
    <row r="13" spans="1:4">
      <c r="A13" t="s">
        <v>1282</v>
      </c>
      <c r="B13">
        <v>0</v>
      </c>
      <c r="C13" t="s">
        <v>152</v>
      </c>
      <c r="D13" t="s">
        <v>152</v>
      </c>
    </row>
    <row r="14" spans="1:4">
      <c r="A14" t="s">
        <v>1281</v>
      </c>
      <c r="B14">
        <v>0</v>
      </c>
      <c r="C14" t="s">
        <v>152</v>
      </c>
      <c r="D14" t="s">
        <v>152</v>
      </c>
    </row>
    <row r="15" spans="1:4">
      <c r="A15" t="s">
        <v>1280</v>
      </c>
      <c r="B15" t="s">
        <v>1393</v>
      </c>
      <c r="C15">
        <v>30</v>
      </c>
      <c r="D15">
        <v>4.5</v>
      </c>
    </row>
    <row r="16" spans="1:4">
      <c r="A16" t="s">
        <v>1279</v>
      </c>
      <c r="B16" t="s">
        <v>238</v>
      </c>
      <c r="C16">
        <v>30</v>
      </c>
      <c r="D16">
        <v>4.5</v>
      </c>
    </row>
    <row r="17" spans="1:4">
      <c r="A17" t="s">
        <v>1278</v>
      </c>
      <c r="B17" t="s">
        <v>1393</v>
      </c>
      <c r="C17">
        <v>30</v>
      </c>
      <c r="D17">
        <v>4.5</v>
      </c>
    </row>
    <row r="18" spans="1:4">
      <c r="A18" t="s">
        <v>1277</v>
      </c>
      <c r="B18">
        <v>0</v>
      </c>
      <c r="C18" t="s">
        <v>152</v>
      </c>
      <c r="D18" t="s">
        <v>152</v>
      </c>
    </row>
    <row r="19" spans="1:4">
      <c r="A19" t="s">
        <v>1276</v>
      </c>
      <c r="B19">
        <v>0</v>
      </c>
      <c r="C19" t="s">
        <v>152</v>
      </c>
      <c r="D19" t="s">
        <v>152</v>
      </c>
    </row>
    <row r="20" spans="1:4">
      <c r="A20" t="s">
        <v>1275</v>
      </c>
      <c r="B20">
        <v>0</v>
      </c>
      <c r="C20" t="s">
        <v>152</v>
      </c>
      <c r="D20" t="s">
        <v>152</v>
      </c>
    </row>
    <row r="21" spans="1:4">
      <c r="A21" t="s">
        <v>1274</v>
      </c>
      <c r="B21" t="s">
        <v>1393</v>
      </c>
      <c r="C21">
        <v>30</v>
      </c>
      <c r="D21">
        <v>4.5</v>
      </c>
    </row>
    <row r="22" spans="1:4">
      <c r="A22" t="s">
        <v>1273</v>
      </c>
      <c r="B22">
        <v>0</v>
      </c>
      <c r="C22" t="s">
        <v>152</v>
      </c>
      <c r="D22" t="s">
        <v>152</v>
      </c>
    </row>
    <row r="23" spans="1:4">
      <c r="A23" t="s">
        <v>1272</v>
      </c>
      <c r="B23">
        <v>0</v>
      </c>
      <c r="C23" t="s">
        <v>152</v>
      </c>
      <c r="D23" t="s">
        <v>152</v>
      </c>
    </row>
    <row r="24" spans="1:4">
      <c r="A24" t="s">
        <v>1271</v>
      </c>
      <c r="B24">
        <v>0</v>
      </c>
      <c r="C24" t="s">
        <v>152</v>
      </c>
      <c r="D24" t="s">
        <v>152</v>
      </c>
    </row>
    <row r="25" spans="1:4">
      <c r="A25" t="s">
        <v>1270</v>
      </c>
      <c r="B25">
        <v>0</v>
      </c>
      <c r="C25" t="s">
        <v>152</v>
      </c>
      <c r="D25" t="s">
        <v>152</v>
      </c>
    </row>
    <row r="26" spans="1:4">
      <c r="A26" t="s">
        <v>262</v>
      </c>
      <c r="B26" t="s">
        <v>238</v>
      </c>
      <c r="C26">
        <v>60</v>
      </c>
      <c r="D26">
        <v>9</v>
      </c>
    </row>
    <row r="27" spans="1:4">
      <c r="A27" t="s">
        <v>1269</v>
      </c>
      <c r="B27">
        <v>0</v>
      </c>
      <c r="C27" t="s">
        <v>152</v>
      </c>
      <c r="D27" t="s">
        <v>152</v>
      </c>
    </row>
    <row r="28" spans="1:4">
      <c r="A28" t="s">
        <v>1268</v>
      </c>
      <c r="B28" t="s">
        <v>238</v>
      </c>
      <c r="C28">
        <v>60</v>
      </c>
      <c r="D28">
        <v>9</v>
      </c>
    </row>
    <row r="29" spans="1:4">
      <c r="A29" t="s">
        <v>1267</v>
      </c>
      <c r="B29">
        <v>0</v>
      </c>
      <c r="C29" t="s">
        <v>152</v>
      </c>
      <c r="D29" t="s">
        <v>152</v>
      </c>
    </row>
    <row r="30" spans="1:4">
      <c r="A30" t="s">
        <v>263</v>
      </c>
      <c r="B30" t="s">
        <v>1393</v>
      </c>
      <c r="C30">
        <v>30</v>
      </c>
      <c r="D30">
        <v>4.5</v>
      </c>
    </row>
    <row r="31" spans="1:4">
      <c r="A31" t="s">
        <v>1266</v>
      </c>
      <c r="B31" t="s">
        <v>1393</v>
      </c>
      <c r="C31">
        <v>30</v>
      </c>
      <c r="D31">
        <v>4.5</v>
      </c>
    </row>
    <row r="32" spans="1:4">
      <c r="A32" t="s">
        <v>264</v>
      </c>
      <c r="B32" t="s">
        <v>1393</v>
      </c>
      <c r="C32">
        <v>30</v>
      </c>
      <c r="D32">
        <v>4.5</v>
      </c>
    </row>
    <row r="33" spans="1:4">
      <c r="A33" t="s">
        <v>1265</v>
      </c>
      <c r="B33" t="s">
        <v>1393</v>
      </c>
      <c r="C33">
        <v>30</v>
      </c>
      <c r="D33">
        <v>4.5</v>
      </c>
    </row>
    <row r="34" spans="1:4">
      <c r="A34" t="s">
        <v>265</v>
      </c>
      <c r="B34" t="s">
        <v>238</v>
      </c>
      <c r="C34">
        <v>60</v>
      </c>
      <c r="D34">
        <v>9</v>
      </c>
    </row>
    <row r="35" spans="1:4">
      <c r="A35" t="s">
        <v>266</v>
      </c>
      <c r="B35">
        <v>0</v>
      </c>
      <c r="C35" t="s">
        <v>152</v>
      </c>
      <c r="D35" t="s">
        <v>152</v>
      </c>
    </row>
    <row r="36" spans="1:4">
      <c r="A36" t="s">
        <v>1264</v>
      </c>
      <c r="B36">
        <v>0</v>
      </c>
      <c r="C36" t="s">
        <v>152</v>
      </c>
      <c r="D36" t="s">
        <v>152</v>
      </c>
    </row>
    <row r="37" spans="1:4">
      <c r="A37" t="s">
        <v>1263</v>
      </c>
      <c r="B37">
        <v>0</v>
      </c>
      <c r="C37" t="s">
        <v>152</v>
      </c>
      <c r="D37" t="s">
        <v>152</v>
      </c>
    </row>
    <row r="38" spans="1:4">
      <c r="A38" t="s">
        <v>1262</v>
      </c>
      <c r="B38">
        <v>0</v>
      </c>
      <c r="C38" t="s">
        <v>152</v>
      </c>
      <c r="D38" t="s">
        <v>152</v>
      </c>
    </row>
    <row r="39" spans="1:4">
      <c r="A39" t="s">
        <v>1261</v>
      </c>
      <c r="B39">
        <v>0</v>
      </c>
      <c r="C39" t="s">
        <v>152</v>
      </c>
      <c r="D39" t="s">
        <v>152</v>
      </c>
    </row>
    <row r="40" spans="1:4">
      <c r="A40" t="s">
        <v>1260</v>
      </c>
      <c r="B40">
        <v>0</v>
      </c>
      <c r="C40" t="s">
        <v>152</v>
      </c>
      <c r="D40" t="s">
        <v>152</v>
      </c>
    </row>
    <row r="41" spans="1:4">
      <c r="A41" t="s">
        <v>1259</v>
      </c>
      <c r="B41" t="s">
        <v>1393</v>
      </c>
      <c r="C41">
        <v>30</v>
      </c>
      <c r="D41">
        <v>4.5</v>
      </c>
    </row>
    <row r="42" spans="1:4">
      <c r="A42" t="s">
        <v>1258</v>
      </c>
      <c r="B42">
        <v>0</v>
      </c>
      <c r="C42" t="s">
        <v>152</v>
      </c>
      <c r="D42" t="s">
        <v>152</v>
      </c>
    </row>
    <row r="43" spans="1:4">
      <c r="A43" t="s">
        <v>1257</v>
      </c>
      <c r="B43" t="s">
        <v>1393</v>
      </c>
      <c r="C43">
        <v>30</v>
      </c>
      <c r="D43">
        <v>4.5</v>
      </c>
    </row>
    <row r="44" spans="1:4">
      <c r="A44" t="s">
        <v>1256</v>
      </c>
      <c r="B44">
        <v>0</v>
      </c>
      <c r="C44" t="s">
        <v>152</v>
      </c>
      <c r="D44" t="s">
        <v>152</v>
      </c>
    </row>
    <row r="45" spans="1:4">
      <c r="A45" t="s">
        <v>1255</v>
      </c>
      <c r="B45" t="s">
        <v>1393</v>
      </c>
      <c r="C45">
        <v>30</v>
      </c>
      <c r="D45">
        <v>4.5</v>
      </c>
    </row>
    <row r="46" spans="1:4">
      <c r="A46" t="s">
        <v>267</v>
      </c>
      <c r="B46" t="s">
        <v>238</v>
      </c>
      <c r="C46">
        <v>30</v>
      </c>
      <c r="D46">
        <v>4.5</v>
      </c>
    </row>
    <row r="47" spans="1:4">
      <c r="A47" t="s">
        <v>268</v>
      </c>
      <c r="B47" t="s">
        <v>1393</v>
      </c>
      <c r="C47">
        <v>30</v>
      </c>
      <c r="D47">
        <v>4.5</v>
      </c>
    </row>
    <row r="48" spans="1:4">
      <c r="A48" t="s">
        <v>1254</v>
      </c>
      <c r="B48">
        <v>0</v>
      </c>
      <c r="C48" t="s">
        <v>152</v>
      </c>
      <c r="D48" t="s">
        <v>152</v>
      </c>
    </row>
    <row r="49" spans="1:4">
      <c r="A49" t="s">
        <v>1253</v>
      </c>
      <c r="B49">
        <v>0</v>
      </c>
      <c r="C49" t="s">
        <v>152</v>
      </c>
      <c r="D49" t="s">
        <v>152</v>
      </c>
    </row>
    <row r="50" spans="1:4">
      <c r="A50" t="s">
        <v>269</v>
      </c>
      <c r="B50" t="s">
        <v>238</v>
      </c>
      <c r="C50">
        <v>60</v>
      </c>
      <c r="D50">
        <v>9</v>
      </c>
    </row>
    <row r="51" spans="1:4">
      <c r="A51" t="s">
        <v>270</v>
      </c>
      <c r="B51">
        <v>0</v>
      </c>
      <c r="C51" t="s">
        <v>152</v>
      </c>
      <c r="D51" t="s">
        <v>152</v>
      </c>
    </row>
    <row r="52" spans="1:4">
      <c r="A52" t="s">
        <v>271</v>
      </c>
      <c r="B52" t="s">
        <v>1393</v>
      </c>
      <c r="C52">
        <v>30</v>
      </c>
      <c r="D52">
        <v>4.5</v>
      </c>
    </row>
    <row r="53" spans="1:4">
      <c r="A53" t="s">
        <v>1252</v>
      </c>
      <c r="B53" t="s">
        <v>1393</v>
      </c>
      <c r="C53">
        <v>30</v>
      </c>
      <c r="D53">
        <v>4.5</v>
      </c>
    </row>
    <row r="54" spans="1:4">
      <c r="A54" t="s">
        <v>272</v>
      </c>
      <c r="B54" t="s">
        <v>238</v>
      </c>
      <c r="C54">
        <v>60</v>
      </c>
      <c r="D54">
        <v>9</v>
      </c>
    </row>
    <row r="55" spans="1:4">
      <c r="A55" t="s">
        <v>1251</v>
      </c>
      <c r="B55">
        <v>0</v>
      </c>
      <c r="C55" t="s">
        <v>152</v>
      </c>
      <c r="D55" t="s">
        <v>152</v>
      </c>
    </row>
    <row r="56" spans="1:4">
      <c r="A56" t="s">
        <v>1250</v>
      </c>
      <c r="B56" t="s">
        <v>238</v>
      </c>
      <c r="C56">
        <v>30</v>
      </c>
      <c r="D56">
        <v>4.5</v>
      </c>
    </row>
    <row r="57" spans="1:4">
      <c r="A57" t="s">
        <v>1249</v>
      </c>
      <c r="B57">
        <v>0</v>
      </c>
      <c r="C57" t="s">
        <v>152</v>
      </c>
      <c r="D57" t="s">
        <v>152</v>
      </c>
    </row>
    <row r="58" spans="1:4">
      <c r="A58" t="s">
        <v>273</v>
      </c>
      <c r="B58" t="s">
        <v>238</v>
      </c>
      <c r="C58">
        <v>30</v>
      </c>
      <c r="D58">
        <v>4.5</v>
      </c>
    </row>
    <row r="59" spans="1:4">
      <c r="A59" t="s">
        <v>1248</v>
      </c>
      <c r="B59" t="s">
        <v>1393</v>
      </c>
      <c r="C59">
        <v>30</v>
      </c>
      <c r="D59">
        <v>4.5</v>
      </c>
    </row>
    <row r="60" spans="1:4">
      <c r="A60" t="s">
        <v>1247</v>
      </c>
      <c r="B60">
        <v>0</v>
      </c>
      <c r="C60" t="s">
        <v>152</v>
      </c>
      <c r="D60" t="s">
        <v>152</v>
      </c>
    </row>
    <row r="61" spans="1:4">
      <c r="A61" t="s">
        <v>1246</v>
      </c>
      <c r="B61" t="s">
        <v>1393</v>
      </c>
      <c r="C61">
        <v>30</v>
      </c>
      <c r="D61">
        <v>4.5</v>
      </c>
    </row>
    <row r="62" spans="1:4">
      <c r="A62" t="s">
        <v>1245</v>
      </c>
      <c r="B62">
        <v>0</v>
      </c>
      <c r="C62" t="s">
        <v>152</v>
      </c>
      <c r="D62" t="s">
        <v>152</v>
      </c>
    </row>
    <row r="63" spans="1:4">
      <c r="A63" t="s">
        <v>1244</v>
      </c>
      <c r="B63" t="s">
        <v>1393</v>
      </c>
      <c r="C63">
        <v>30</v>
      </c>
      <c r="D63">
        <v>4.5</v>
      </c>
    </row>
    <row r="64" spans="1:4">
      <c r="A64" t="s">
        <v>1243</v>
      </c>
      <c r="B64">
        <v>0</v>
      </c>
      <c r="C64" t="s">
        <v>152</v>
      </c>
      <c r="D64" t="s">
        <v>152</v>
      </c>
    </row>
    <row r="65" spans="1:4">
      <c r="A65" t="s">
        <v>1242</v>
      </c>
      <c r="B65" t="s">
        <v>1393</v>
      </c>
      <c r="C65">
        <v>30</v>
      </c>
      <c r="D65">
        <v>4.5</v>
      </c>
    </row>
    <row r="66" spans="1:4">
      <c r="A66" t="s">
        <v>1241</v>
      </c>
      <c r="B66" t="s">
        <v>238</v>
      </c>
      <c r="C66">
        <v>30</v>
      </c>
      <c r="D66">
        <v>4.5</v>
      </c>
    </row>
    <row r="67" spans="1:4">
      <c r="A67" t="s">
        <v>1240</v>
      </c>
      <c r="B67">
        <v>0</v>
      </c>
      <c r="C67" t="s">
        <v>152</v>
      </c>
      <c r="D67" t="s">
        <v>152</v>
      </c>
    </row>
    <row r="68" spans="1:4">
      <c r="A68" t="s">
        <v>1239</v>
      </c>
      <c r="B68">
        <v>0</v>
      </c>
      <c r="C68" t="s">
        <v>152</v>
      </c>
      <c r="D68" t="s">
        <v>152</v>
      </c>
    </row>
    <row r="69" spans="1:4">
      <c r="A69" t="s">
        <v>1238</v>
      </c>
      <c r="B69" t="s">
        <v>1393</v>
      </c>
      <c r="C69">
        <v>30</v>
      </c>
      <c r="D69">
        <v>4.5</v>
      </c>
    </row>
    <row r="70" spans="1:4">
      <c r="A70" t="s">
        <v>274</v>
      </c>
      <c r="B70">
        <v>0</v>
      </c>
      <c r="C70" t="s">
        <v>152</v>
      </c>
      <c r="D70" t="s">
        <v>152</v>
      </c>
    </row>
    <row r="71" spans="1:4">
      <c r="A71" t="s">
        <v>275</v>
      </c>
      <c r="B71" t="s">
        <v>1393</v>
      </c>
      <c r="C71">
        <v>30</v>
      </c>
      <c r="D71">
        <v>4.5</v>
      </c>
    </row>
    <row r="72" spans="1:4">
      <c r="A72" t="s">
        <v>1237</v>
      </c>
      <c r="B72">
        <v>0</v>
      </c>
      <c r="C72" t="s">
        <v>152</v>
      </c>
      <c r="D72" t="s">
        <v>152</v>
      </c>
    </row>
    <row r="73" spans="1:4">
      <c r="A73" t="s">
        <v>1236</v>
      </c>
      <c r="B73">
        <v>0</v>
      </c>
      <c r="C73" t="s">
        <v>152</v>
      </c>
      <c r="D73" t="s">
        <v>152</v>
      </c>
    </row>
    <row r="74" spans="1:4">
      <c r="A74" t="s">
        <v>276</v>
      </c>
      <c r="B74" t="s">
        <v>1393</v>
      </c>
      <c r="C74">
        <v>30</v>
      </c>
      <c r="D74">
        <v>4.5</v>
      </c>
    </row>
    <row r="75" spans="1:4">
      <c r="A75" t="s">
        <v>277</v>
      </c>
      <c r="B75" t="s">
        <v>1393</v>
      </c>
      <c r="C75">
        <v>30</v>
      </c>
      <c r="D75">
        <v>4.5</v>
      </c>
    </row>
    <row r="76" spans="1:4">
      <c r="A76" t="s">
        <v>278</v>
      </c>
      <c r="B76" t="s">
        <v>238</v>
      </c>
      <c r="C76">
        <v>90</v>
      </c>
      <c r="D76">
        <v>13.5</v>
      </c>
    </row>
    <row r="77" spans="1:4">
      <c r="A77" t="s">
        <v>1235</v>
      </c>
      <c r="B77">
        <v>0</v>
      </c>
      <c r="C77" t="s">
        <v>152</v>
      </c>
      <c r="D77" t="s">
        <v>152</v>
      </c>
    </row>
    <row r="78" spans="1:4">
      <c r="A78" t="s">
        <v>279</v>
      </c>
      <c r="B78" t="s">
        <v>238</v>
      </c>
      <c r="C78">
        <v>30</v>
      </c>
      <c r="D78">
        <v>4.5</v>
      </c>
    </row>
    <row r="79" spans="1:4">
      <c r="A79" t="s">
        <v>280</v>
      </c>
      <c r="B79">
        <v>0</v>
      </c>
      <c r="C79" t="s">
        <v>152</v>
      </c>
      <c r="D79" t="s">
        <v>152</v>
      </c>
    </row>
    <row r="80" spans="1:4">
      <c r="A80" t="s">
        <v>1234</v>
      </c>
      <c r="B80" t="s">
        <v>1393</v>
      </c>
      <c r="C80">
        <v>30</v>
      </c>
      <c r="D80">
        <v>4.5</v>
      </c>
    </row>
    <row r="81" spans="1:4">
      <c r="A81" t="s">
        <v>1233</v>
      </c>
      <c r="B81" t="s">
        <v>1393</v>
      </c>
      <c r="C81">
        <v>30</v>
      </c>
      <c r="D81">
        <v>4.5</v>
      </c>
    </row>
    <row r="82" spans="1:4">
      <c r="A82" t="s">
        <v>1232</v>
      </c>
      <c r="B82" t="s">
        <v>238</v>
      </c>
      <c r="C82">
        <v>30</v>
      </c>
      <c r="D82">
        <v>4.5</v>
      </c>
    </row>
    <row r="83" spans="1:4">
      <c r="A83" t="s">
        <v>1231</v>
      </c>
      <c r="B83">
        <v>0</v>
      </c>
      <c r="C83" t="s">
        <v>152</v>
      </c>
      <c r="D83" t="s">
        <v>152</v>
      </c>
    </row>
    <row r="84" spans="1:4">
      <c r="A84" t="s">
        <v>1230</v>
      </c>
      <c r="B84">
        <v>0</v>
      </c>
      <c r="C84" t="s">
        <v>152</v>
      </c>
      <c r="D84" t="s">
        <v>152</v>
      </c>
    </row>
    <row r="85" spans="1:4">
      <c r="A85" t="s">
        <v>1229</v>
      </c>
      <c r="B85">
        <v>0</v>
      </c>
      <c r="C85" t="s">
        <v>152</v>
      </c>
      <c r="D85" t="s">
        <v>152</v>
      </c>
    </row>
    <row r="86" spans="1:4">
      <c r="A86" t="s">
        <v>1228</v>
      </c>
      <c r="B86">
        <v>0</v>
      </c>
      <c r="C86" t="s">
        <v>152</v>
      </c>
      <c r="D86" t="s">
        <v>152</v>
      </c>
    </row>
    <row r="87" spans="1:4">
      <c r="A87" t="s">
        <v>1227</v>
      </c>
      <c r="B87" t="s">
        <v>1393</v>
      </c>
      <c r="C87">
        <v>30</v>
      </c>
      <c r="D87">
        <v>4.5</v>
      </c>
    </row>
    <row r="88" spans="1:4">
      <c r="A88" t="s">
        <v>1226</v>
      </c>
      <c r="B88">
        <v>0</v>
      </c>
      <c r="C88" t="s">
        <v>152</v>
      </c>
      <c r="D88" t="s">
        <v>152</v>
      </c>
    </row>
    <row r="89" spans="1:4">
      <c r="A89" t="s">
        <v>1225</v>
      </c>
      <c r="B89">
        <v>0</v>
      </c>
      <c r="C89" t="s">
        <v>152</v>
      </c>
      <c r="D89" t="s">
        <v>152</v>
      </c>
    </row>
    <row r="90" spans="1:4">
      <c r="A90" t="s">
        <v>281</v>
      </c>
      <c r="B90" t="s">
        <v>238</v>
      </c>
      <c r="C90">
        <v>30</v>
      </c>
      <c r="D90">
        <v>4.5</v>
      </c>
    </row>
    <row r="91" spans="1:4">
      <c r="A91" t="s">
        <v>1224</v>
      </c>
      <c r="B91">
        <v>0</v>
      </c>
      <c r="C91" t="s">
        <v>152</v>
      </c>
      <c r="D91" t="s">
        <v>152</v>
      </c>
    </row>
    <row r="92" spans="1:4">
      <c r="A92" t="s">
        <v>1223</v>
      </c>
      <c r="B92">
        <v>0</v>
      </c>
      <c r="C92" t="s">
        <v>152</v>
      </c>
      <c r="D92" t="s">
        <v>152</v>
      </c>
    </row>
    <row r="93" spans="1:4">
      <c r="A93" t="s">
        <v>1222</v>
      </c>
      <c r="B93" t="s">
        <v>1393</v>
      </c>
      <c r="C93">
        <v>30</v>
      </c>
      <c r="D93">
        <v>4.5</v>
      </c>
    </row>
    <row r="94" spans="1:4">
      <c r="A94" t="s">
        <v>1221</v>
      </c>
      <c r="B94">
        <v>0</v>
      </c>
      <c r="C94" t="s">
        <v>152</v>
      </c>
      <c r="D94" t="s">
        <v>152</v>
      </c>
    </row>
    <row r="95" spans="1:4">
      <c r="A95" t="s">
        <v>1220</v>
      </c>
      <c r="B95" t="s">
        <v>1393</v>
      </c>
      <c r="C95">
        <v>30</v>
      </c>
      <c r="D95">
        <v>4.5</v>
      </c>
    </row>
    <row r="96" spans="1:4">
      <c r="A96" t="s">
        <v>1219</v>
      </c>
      <c r="B96" t="s">
        <v>238</v>
      </c>
      <c r="C96">
        <v>30</v>
      </c>
      <c r="D96">
        <v>4.5</v>
      </c>
    </row>
    <row r="97" spans="1:4">
      <c r="A97" t="s">
        <v>1218</v>
      </c>
      <c r="B97" t="s">
        <v>1393</v>
      </c>
      <c r="C97">
        <v>30</v>
      </c>
      <c r="D97">
        <v>4.5</v>
      </c>
    </row>
    <row r="98" spans="1:4">
      <c r="A98" t="s">
        <v>1217</v>
      </c>
      <c r="B98" t="s">
        <v>1393</v>
      </c>
      <c r="C98">
        <v>30</v>
      </c>
      <c r="D98">
        <v>4.5</v>
      </c>
    </row>
    <row r="99" spans="1:4">
      <c r="A99" t="s">
        <v>1216</v>
      </c>
      <c r="B99" t="s">
        <v>1393</v>
      </c>
      <c r="C99">
        <v>30</v>
      </c>
      <c r="D99">
        <v>4.5</v>
      </c>
    </row>
    <row r="100" spans="1:4">
      <c r="A100" t="s">
        <v>1215</v>
      </c>
      <c r="B100" t="s">
        <v>1393</v>
      </c>
      <c r="C100">
        <v>30</v>
      </c>
      <c r="D100">
        <v>4.5</v>
      </c>
    </row>
    <row r="101" spans="1:4">
      <c r="A101" t="s">
        <v>1214</v>
      </c>
      <c r="B101" t="s">
        <v>1393</v>
      </c>
      <c r="C101">
        <v>30</v>
      </c>
      <c r="D101">
        <v>4.5</v>
      </c>
    </row>
    <row r="102" spans="1:4">
      <c r="A102" t="s">
        <v>1213</v>
      </c>
      <c r="B102" t="s">
        <v>238</v>
      </c>
      <c r="C102">
        <v>60</v>
      </c>
      <c r="D102">
        <v>9</v>
      </c>
    </row>
    <row r="103" spans="1:4">
      <c r="A103" t="s">
        <v>1212</v>
      </c>
      <c r="B103">
        <v>0</v>
      </c>
      <c r="C103" t="s">
        <v>152</v>
      </c>
      <c r="D103" t="s">
        <v>152</v>
      </c>
    </row>
    <row r="104" spans="1:4">
      <c r="A104" t="s">
        <v>1211</v>
      </c>
      <c r="B104" t="s">
        <v>1393</v>
      </c>
      <c r="C104">
        <v>30</v>
      </c>
      <c r="D104">
        <v>4.5</v>
      </c>
    </row>
    <row r="105" spans="1:4">
      <c r="A105" t="s">
        <v>1210</v>
      </c>
      <c r="B105" t="s">
        <v>1393</v>
      </c>
      <c r="C105">
        <v>30</v>
      </c>
      <c r="D105">
        <v>4.5</v>
      </c>
    </row>
    <row r="106" spans="1:4">
      <c r="A106" t="s">
        <v>282</v>
      </c>
      <c r="B106" t="s">
        <v>238</v>
      </c>
      <c r="C106">
        <v>30</v>
      </c>
      <c r="D106">
        <v>4.5</v>
      </c>
    </row>
    <row r="107" spans="1:4">
      <c r="A107" t="s">
        <v>283</v>
      </c>
      <c r="B107">
        <v>0</v>
      </c>
      <c r="C107" t="s">
        <v>152</v>
      </c>
      <c r="D107" t="s">
        <v>152</v>
      </c>
    </row>
    <row r="108" spans="1:4">
      <c r="A108" t="s">
        <v>1209</v>
      </c>
      <c r="B108">
        <v>0</v>
      </c>
      <c r="C108" t="s">
        <v>152</v>
      </c>
      <c r="D108" t="s">
        <v>152</v>
      </c>
    </row>
    <row r="109" spans="1:4">
      <c r="A109" t="s">
        <v>1208</v>
      </c>
      <c r="B109" t="s">
        <v>1393</v>
      </c>
      <c r="C109">
        <v>30</v>
      </c>
      <c r="D109">
        <v>4.5</v>
      </c>
    </row>
    <row r="110" spans="1:4">
      <c r="A110" t="s">
        <v>1207</v>
      </c>
      <c r="B110">
        <v>0</v>
      </c>
      <c r="C110" t="s">
        <v>152</v>
      </c>
      <c r="D110" t="s">
        <v>152</v>
      </c>
    </row>
    <row r="111" spans="1:4">
      <c r="A111" t="s">
        <v>1206</v>
      </c>
      <c r="B111">
        <v>0</v>
      </c>
      <c r="C111" t="s">
        <v>152</v>
      </c>
      <c r="D111" t="s">
        <v>152</v>
      </c>
    </row>
    <row r="112" spans="1:4">
      <c r="A112" t="s">
        <v>1205</v>
      </c>
      <c r="B112">
        <v>0</v>
      </c>
      <c r="C112" t="s">
        <v>152</v>
      </c>
      <c r="D112" t="s">
        <v>152</v>
      </c>
    </row>
    <row r="113" spans="1:4">
      <c r="A113" t="s">
        <v>1204</v>
      </c>
      <c r="B113">
        <v>0</v>
      </c>
      <c r="C113" t="s">
        <v>152</v>
      </c>
      <c r="D113" t="s">
        <v>152</v>
      </c>
    </row>
    <row r="114" spans="1:4">
      <c r="A114" t="s">
        <v>1203</v>
      </c>
      <c r="B114">
        <v>0</v>
      </c>
      <c r="C114" t="s">
        <v>152</v>
      </c>
      <c r="D114" t="s">
        <v>152</v>
      </c>
    </row>
    <row r="115" spans="1:4">
      <c r="A115" t="s">
        <v>1202</v>
      </c>
      <c r="B115" t="s">
        <v>1393</v>
      </c>
      <c r="C115">
        <v>30</v>
      </c>
      <c r="D115">
        <v>4.5</v>
      </c>
    </row>
    <row r="116" spans="1:4">
      <c r="A116" t="s">
        <v>1201</v>
      </c>
      <c r="B116">
        <v>0</v>
      </c>
      <c r="C116" t="s">
        <v>152</v>
      </c>
      <c r="D116" t="s">
        <v>152</v>
      </c>
    </row>
    <row r="117" spans="1:4">
      <c r="A117" t="s">
        <v>1200</v>
      </c>
      <c r="B117" t="s">
        <v>1393</v>
      </c>
      <c r="C117">
        <v>30</v>
      </c>
      <c r="D117">
        <v>4.5</v>
      </c>
    </row>
    <row r="118" spans="1:4">
      <c r="A118" t="s">
        <v>1199</v>
      </c>
      <c r="B118">
        <v>0</v>
      </c>
      <c r="C118" t="s">
        <v>152</v>
      </c>
      <c r="D118" t="s">
        <v>152</v>
      </c>
    </row>
    <row r="119" spans="1:4">
      <c r="A119" t="s">
        <v>1198</v>
      </c>
      <c r="B119" t="s">
        <v>1393</v>
      </c>
      <c r="C119">
        <v>30</v>
      </c>
      <c r="D119">
        <v>4.5</v>
      </c>
    </row>
    <row r="120" spans="1:4">
      <c r="A120" t="s">
        <v>1197</v>
      </c>
      <c r="B120">
        <v>0</v>
      </c>
      <c r="C120" t="s">
        <v>152</v>
      </c>
      <c r="D120" t="s">
        <v>152</v>
      </c>
    </row>
    <row r="121" spans="1:4">
      <c r="A121" t="s">
        <v>1196</v>
      </c>
      <c r="B121" t="s">
        <v>1393</v>
      </c>
      <c r="C121">
        <v>30</v>
      </c>
      <c r="D121">
        <v>4.5</v>
      </c>
    </row>
    <row r="122" spans="1:4">
      <c r="A122" t="s">
        <v>1195</v>
      </c>
      <c r="B122" t="s">
        <v>238</v>
      </c>
      <c r="C122">
        <v>30</v>
      </c>
      <c r="D122">
        <v>4.5</v>
      </c>
    </row>
    <row r="123" spans="1:4">
      <c r="A123" t="s">
        <v>1194</v>
      </c>
      <c r="B123">
        <v>0</v>
      </c>
      <c r="C123" t="s">
        <v>152</v>
      </c>
      <c r="D123" t="s">
        <v>152</v>
      </c>
    </row>
    <row r="124" spans="1:4">
      <c r="A124" t="s">
        <v>1193</v>
      </c>
      <c r="B124" t="s">
        <v>238</v>
      </c>
      <c r="C124">
        <v>30</v>
      </c>
      <c r="D124">
        <v>4.5</v>
      </c>
    </row>
    <row r="125" spans="1:4">
      <c r="A125" t="s">
        <v>1192</v>
      </c>
      <c r="B125">
        <v>0</v>
      </c>
      <c r="C125" t="s">
        <v>152</v>
      </c>
      <c r="D125" t="s">
        <v>152</v>
      </c>
    </row>
    <row r="126" spans="1:4">
      <c r="A126" t="s">
        <v>1191</v>
      </c>
      <c r="B126" t="s">
        <v>238</v>
      </c>
      <c r="C126">
        <v>30</v>
      </c>
      <c r="D126">
        <v>4.5</v>
      </c>
    </row>
    <row r="127" spans="1:4">
      <c r="A127" t="s">
        <v>1190</v>
      </c>
      <c r="B127">
        <v>0</v>
      </c>
      <c r="C127" t="s">
        <v>152</v>
      </c>
      <c r="D127" t="s">
        <v>152</v>
      </c>
    </row>
    <row r="128" spans="1:4">
      <c r="A128" t="s">
        <v>1189</v>
      </c>
      <c r="B128" t="s">
        <v>238</v>
      </c>
      <c r="C128">
        <v>30</v>
      </c>
      <c r="D128">
        <v>4.5</v>
      </c>
    </row>
    <row r="129" spans="1:4">
      <c r="A129" t="s">
        <v>1188</v>
      </c>
      <c r="B129">
        <v>0</v>
      </c>
      <c r="C129" t="s">
        <v>152</v>
      </c>
      <c r="D129" t="s">
        <v>152</v>
      </c>
    </row>
    <row r="130" spans="1:4">
      <c r="A130" t="s">
        <v>284</v>
      </c>
      <c r="B130" t="s">
        <v>238</v>
      </c>
      <c r="C130">
        <v>30</v>
      </c>
      <c r="D130">
        <v>4.5</v>
      </c>
    </row>
    <row r="131" spans="1:4">
      <c r="A131" t="s">
        <v>1187</v>
      </c>
      <c r="B131">
        <v>0</v>
      </c>
      <c r="C131" t="s">
        <v>152</v>
      </c>
      <c r="D131" t="s">
        <v>152</v>
      </c>
    </row>
    <row r="132" spans="1:4">
      <c r="A132" t="s">
        <v>1186</v>
      </c>
      <c r="B132" t="s">
        <v>238</v>
      </c>
      <c r="C132">
        <v>30</v>
      </c>
      <c r="D132">
        <v>4.5</v>
      </c>
    </row>
    <row r="133" spans="1:4">
      <c r="A133" t="s">
        <v>1185</v>
      </c>
      <c r="B133" t="s">
        <v>1393</v>
      </c>
      <c r="C133">
        <v>30</v>
      </c>
      <c r="D133">
        <v>4.5</v>
      </c>
    </row>
    <row r="134" spans="1:4">
      <c r="A134" t="s">
        <v>1184</v>
      </c>
      <c r="B134" t="s">
        <v>238</v>
      </c>
      <c r="C134">
        <v>30</v>
      </c>
      <c r="D134">
        <v>4.5</v>
      </c>
    </row>
    <row r="135" spans="1:4">
      <c r="A135" t="s">
        <v>1183</v>
      </c>
      <c r="B135" t="s">
        <v>1393</v>
      </c>
      <c r="C135">
        <v>30</v>
      </c>
      <c r="D135">
        <v>4.5</v>
      </c>
    </row>
    <row r="136" spans="1:4">
      <c r="A136" t="s">
        <v>1182</v>
      </c>
      <c r="B136" t="s">
        <v>238</v>
      </c>
      <c r="C136">
        <v>30</v>
      </c>
      <c r="D136">
        <v>4.5</v>
      </c>
    </row>
    <row r="137" spans="1:4">
      <c r="A137" t="s">
        <v>1181</v>
      </c>
      <c r="B137" t="s">
        <v>1393</v>
      </c>
      <c r="C137">
        <v>30</v>
      </c>
      <c r="D137">
        <v>4.5</v>
      </c>
    </row>
    <row r="138" spans="1:4">
      <c r="A138" t="s">
        <v>1180</v>
      </c>
      <c r="B138" t="s">
        <v>238</v>
      </c>
      <c r="C138">
        <v>30</v>
      </c>
      <c r="D138">
        <v>4.5</v>
      </c>
    </row>
    <row r="139" spans="1:4">
      <c r="A139" t="s">
        <v>1179</v>
      </c>
      <c r="B139">
        <v>0</v>
      </c>
      <c r="C139" t="s">
        <v>152</v>
      </c>
      <c r="D139" t="s">
        <v>152</v>
      </c>
    </row>
    <row r="140" spans="1:4">
      <c r="A140" t="s">
        <v>285</v>
      </c>
      <c r="B140" t="s">
        <v>238</v>
      </c>
      <c r="C140">
        <v>30</v>
      </c>
      <c r="D140">
        <v>4.5</v>
      </c>
    </row>
    <row r="141" spans="1:4">
      <c r="A141" t="s">
        <v>1178</v>
      </c>
      <c r="B141">
        <v>0</v>
      </c>
      <c r="C141" t="s">
        <v>152</v>
      </c>
      <c r="D141" t="s">
        <v>152</v>
      </c>
    </row>
    <row r="142" spans="1:4">
      <c r="A142" t="s">
        <v>1177</v>
      </c>
      <c r="B142">
        <v>0</v>
      </c>
      <c r="C142" t="s">
        <v>152</v>
      </c>
      <c r="D142" t="s">
        <v>152</v>
      </c>
    </row>
    <row r="143" spans="1:4">
      <c r="A143" t="s">
        <v>1176</v>
      </c>
      <c r="B143">
        <v>0</v>
      </c>
      <c r="C143" t="s">
        <v>152</v>
      </c>
      <c r="D143" t="s">
        <v>152</v>
      </c>
    </row>
    <row r="144" spans="1:4">
      <c r="A144" t="s">
        <v>1175</v>
      </c>
      <c r="B144">
        <v>0</v>
      </c>
      <c r="C144" t="s">
        <v>152</v>
      </c>
      <c r="D144" t="s">
        <v>152</v>
      </c>
    </row>
    <row r="145" spans="1:4">
      <c r="A145" t="s">
        <v>1174</v>
      </c>
      <c r="B145">
        <v>0</v>
      </c>
      <c r="C145" t="s">
        <v>152</v>
      </c>
      <c r="D145" t="s">
        <v>152</v>
      </c>
    </row>
    <row r="146" spans="1:4">
      <c r="A146" t="s">
        <v>1173</v>
      </c>
      <c r="B146">
        <v>0</v>
      </c>
      <c r="C146" t="s">
        <v>152</v>
      </c>
      <c r="D146" t="s">
        <v>152</v>
      </c>
    </row>
    <row r="147" spans="1:4">
      <c r="A147" t="s">
        <v>1172</v>
      </c>
      <c r="B147">
        <v>0</v>
      </c>
      <c r="C147" t="s">
        <v>152</v>
      </c>
      <c r="D147" t="s">
        <v>152</v>
      </c>
    </row>
    <row r="148" spans="1:4">
      <c r="A148" t="s">
        <v>286</v>
      </c>
      <c r="B148" t="s">
        <v>238</v>
      </c>
      <c r="C148">
        <v>30</v>
      </c>
      <c r="D148">
        <v>4.5</v>
      </c>
    </row>
    <row r="149" spans="1:4">
      <c r="A149" t="s">
        <v>1171</v>
      </c>
      <c r="B149">
        <v>0</v>
      </c>
      <c r="C149" t="s">
        <v>152</v>
      </c>
      <c r="D149" t="s">
        <v>152</v>
      </c>
    </row>
    <row r="150" spans="1:4">
      <c r="A150" t="s">
        <v>1170</v>
      </c>
      <c r="B150" t="s">
        <v>238</v>
      </c>
      <c r="C150">
        <v>30</v>
      </c>
      <c r="D150">
        <v>4.5</v>
      </c>
    </row>
    <row r="151" spans="1:4">
      <c r="A151" t="s">
        <v>1169</v>
      </c>
      <c r="B151" t="s">
        <v>1393</v>
      </c>
      <c r="C151">
        <v>30</v>
      </c>
      <c r="D151">
        <v>4.5</v>
      </c>
    </row>
    <row r="152" spans="1:4">
      <c r="A152" t="s">
        <v>1168</v>
      </c>
      <c r="B152" t="s">
        <v>238</v>
      </c>
      <c r="C152">
        <v>30</v>
      </c>
      <c r="D152">
        <v>4.5</v>
      </c>
    </row>
    <row r="153" spans="1:4">
      <c r="A153" t="s">
        <v>1167</v>
      </c>
      <c r="B153">
        <v>0</v>
      </c>
      <c r="C153" t="s">
        <v>152</v>
      </c>
      <c r="D153" t="s">
        <v>152</v>
      </c>
    </row>
    <row r="154" spans="1:4">
      <c r="A154" t="s">
        <v>1166</v>
      </c>
      <c r="B154" t="s">
        <v>238</v>
      </c>
      <c r="C154">
        <v>30</v>
      </c>
      <c r="D154">
        <v>4.5</v>
      </c>
    </row>
    <row r="155" spans="1:4">
      <c r="A155" t="s">
        <v>1165</v>
      </c>
      <c r="B155" t="s">
        <v>1393</v>
      </c>
      <c r="C155">
        <v>30</v>
      </c>
      <c r="D155">
        <v>4.5</v>
      </c>
    </row>
    <row r="156" spans="1:4">
      <c r="A156" t="s">
        <v>287</v>
      </c>
      <c r="B156" t="s">
        <v>238</v>
      </c>
      <c r="C156">
        <v>30</v>
      </c>
      <c r="D156">
        <v>4.5</v>
      </c>
    </row>
    <row r="157" spans="1:4">
      <c r="A157" t="s">
        <v>288</v>
      </c>
      <c r="B157">
        <v>0</v>
      </c>
      <c r="C157" t="s">
        <v>152</v>
      </c>
      <c r="D157" t="s">
        <v>152</v>
      </c>
    </row>
    <row r="158" spans="1:4">
      <c r="A158" t="s">
        <v>289</v>
      </c>
      <c r="B158" t="s">
        <v>238</v>
      </c>
      <c r="C158">
        <v>30</v>
      </c>
      <c r="D158">
        <v>4.5</v>
      </c>
    </row>
    <row r="159" spans="1:4">
      <c r="A159" t="s">
        <v>1164</v>
      </c>
      <c r="B159" t="s">
        <v>1393</v>
      </c>
      <c r="C159">
        <v>30</v>
      </c>
      <c r="D159">
        <v>4.5</v>
      </c>
    </row>
    <row r="160" spans="1:4">
      <c r="A160" t="s">
        <v>1163</v>
      </c>
      <c r="B160" t="s">
        <v>238</v>
      </c>
      <c r="C160">
        <v>30</v>
      </c>
      <c r="D160">
        <v>4.5</v>
      </c>
    </row>
    <row r="161" spans="1:4">
      <c r="A161" t="s">
        <v>1162</v>
      </c>
      <c r="B161">
        <v>0</v>
      </c>
      <c r="C161" t="s">
        <v>152</v>
      </c>
      <c r="D161" t="s">
        <v>152</v>
      </c>
    </row>
    <row r="162" spans="1:4">
      <c r="A162" t="s">
        <v>1161</v>
      </c>
      <c r="B162" t="s">
        <v>238</v>
      </c>
      <c r="C162">
        <v>30</v>
      </c>
      <c r="D162">
        <v>4.5</v>
      </c>
    </row>
    <row r="163" spans="1:4">
      <c r="A163" t="s">
        <v>1160</v>
      </c>
      <c r="B163" t="s">
        <v>1393</v>
      </c>
      <c r="C163">
        <v>30</v>
      </c>
      <c r="D163">
        <v>4.5</v>
      </c>
    </row>
    <row r="164" spans="1:4">
      <c r="A164" t="s">
        <v>290</v>
      </c>
      <c r="B164" t="s">
        <v>238</v>
      </c>
      <c r="C164">
        <v>30</v>
      </c>
      <c r="D164">
        <v>4.5</v>
      </c>
    </row>
    <row r="165" spans="1:4">
      <c r="A165" t="s">
        <v>1159</v>
      </c>
      <c r="B165" t="s">
        <v>1393</v>
      </c>
      <c r="C165">
        <v>30</v>
      </c>
      <c r="D165">
        <v>4.5</v>
      </c>
    </row>
    <row r="166" spans="1:4">
      <c r="A166" t="s">
        <v>1158</v>
      </c>
      <c r="B166" t="s">
        <v>238</v>
      </c>
      <c r="C166">
        <v>30</v>
      </c>
      <c r="D166">
        <v>4.5</v>
      </c>
    </row>
    <row r="167" spans="1:4">
      <c r="A167" t="s">
        <v>1157</v>
      </c>
      <c r="B167" t="s">
        <v>1393</v>
      </c>
      <c r="C167">
        <v>30</v>
      </c>
      <c r="D167">
        <v>4.5</v>
      </c>
    </row>
    <row r="168" spans="1:4">
      <c r="A168" t="s">
        <v>1156</v>
      </c>
      <c r="B168">
        <v>0</v>
      </c>
      <c r="C168" t="s">
        <v>152</v>
      </c>
      <c r="D168" t="s">
        <v>152</v>
      </c>
    </row>
    <row r="169" spans="1:4">
      <c r="A169" t="s">
        <v>291</v>
      </c>
      <c r="B169" t="s">
        <v>1393</v>
      </c>
      <c r="C169">
        <v>30</v>
      </c>
      <c r="D169">
        <v>4.5</v>
      </c>
    </row>
    <row r="170" spans="1:4">
      <c r="A170" t="s">
        <v>1155</v>
      </c>
      <c r="B170">
        <v>0</v>
      </c>
      <c r="C170" t="s">
        <v>152</v>
      </c>
      <c r="D170" t="s">
        <v>152</v>
      </c>
    </row>
    <row r="171" spans="1:4">
      <c r="A171" t="s">
        <v>1154</v>
      </c>
      <c r="B171">
        <v>0</v>
      </c>
      <c r="C171" t="s">
        <v>152</v>
      </c>
      <c r="D171" t="s">
        <v>152</v>
      </c>
    </row>
    <row r="172" spans="1:4">
      <c r="A172" t="s">
        <v>1153</v>
      </c>
      <c r="B172">
        <v>0</v>
      </c>
      <c r="C172" t="s">
        <v>152</v>
      </c>
      <c r="D172" t="s">
        <v>152</v>
      </c>
    </row>
    <row r="173" spans="1:4">
      <c r="A173" t="s">
        <v>1152</v>
      </c>
      <c r="B173" t="s">
        <v>1393</v>
      </c>
      <c r="C173">
        <v>30</v>
      </c>
      <c r="D173">
        <v>4.5</v>
      </c>
    </row>
    <row r="174" spans="1:4">
      <c r="A174" t="s">
        <v>1151</v>
      </c>
      <c r="B174" t="s">
        <v>238</v>
      </c>
      <c r="C174">
        <v>30</v>
      </c>
      <c r="D174">
        <v>4.5</v>
      </c>
    </row>
    <row r="175" spans="1:4">
      <c r="A175" t="s">
        <v>1150</v>
      </c>
      <c r="B175">
        <v>0</v>
      </c>
      <c r="C175" t="s">
        <v>152</v>
      </c>
      <c r="D175" t="s">
        <v>152</v>
      </c>
    </row>
    <row r="176" spans="1:4">
      <c r="A176" t="s">
        <v>292</v>
      </c>
      <c r="B176" t="s">
        <v>238</v>
      </c>
      <c r="C176">
        <v>30</v>
      </c>
      <c r="D176">
        <v>4.5</v>
      </c>
    </row>
    <row r="177" spans="1:4">
      <c r="A177" t="s">
        <v>1149</v>
      </c>
      <c r="B177" t="s">
        <v>1393</v>
      </c>
      <c r="C177">
        <v>30</v>
      </c>
      <c r="D177">
        <v>4.5</v>
      </c>
    </row>
    <row r="178" spans="1:4">
      <c r="A178" t="s">
        <v>293</v>
      </c>
      <c r="B178" t="s">
        <v>238</v>
      </c>
      <c r="C178">
        <v>30</v>
      </c>
      <c r="D178">
        <v>4.5</v>
      </c>
    </row>
    <row r="179" spans="1:4">
      <c r="A179" t="s">
        <v>1148</v>
      </c>
      <c r="B179" t="s">
        <v>1393</v>
      </c>
      <c r="C179">
        <v>30</v>
      </c>
      <c r="D179">
        <v>4.5</v>
      </c>
    </row>
    <row r="180" spans="1:4">
      <c r="A180" t="s">
        <v>1147</v>
      </c>
      <c r="B180" t="s">
        <v>238</v>
      </c>
      <c r="C180">
        <v>30</v>
      </c>
      <c r="D180">
        <v>4.5</v>
      </c>
    </row>
    <row r="181" spans="1:4">
      <c r="A181" t="s">
        <v>1146</v>
      </c>
      <c r="B181" t="s">
        <v>1393</v>
      </c>
      <c r="C181">
        <v>30</v>
      </c>
      <c r="D181">
        <v>4.5</v>
      </c>
    </row>
    <row r="182" spans="1:4">
      <c r="A182" t="s">
        <v>1145</v>
      </c>
      <c r="B182" t="s">
        <v>238</v>
      </c>
      <c r="C182">
        <v>30</v>
      </c>
      <c r="D182">
        <v>4.5</v>
      </c>
    </row>
    <row r="183" spans="1:4">
      <c r="A183" t="s">
        <v>1144</v>
      </c>
      <c r="B183">
        <v>0</v>
      </c>
      <c r="C183" t="s">
        <v>152</v>
      </c>
      <c r="D183" t="s">
        <v>152</v>
      </c>
    </row>
    <row r="184" spans="1:4">
      <c r="A184" t="s">
        <v>294</v>
      </c>
      <c r="B184" t="s">
        <v>238</v>
      </c>
      <c r="C184">
        <v>30</v>
      </c>
      <c r="D184">
        <v>4.5</v>
      </c>
    </row>
    <row r="185" spans="1:4">
      <c r="A185" t="s">
        <v>1143</v>
      </c>
      <c r="B185">
        <v>0</v>
      </c>
      <c r="C185" t="s">
        <v>152</v>
      </c>
      <c r="D185" t="s">
        <v>152</v>
      </c>
    </row>
    <row r="186" spans="1:4">
      <c r="A186" t="s">
        <v>1142</v>
      </c>
      <c r="B186" t="s">
        <v>238</v>
      </c>
      <c r="C186">
        <v>30</v>
      </c>
      <c r="D186">
        <v>4.5</v>
      </c>
    </row>
    <row r="187" spans="1:4">
      <c r="A187" t="s">
        <v>1141</v>
      </c>
      <c r="B187" t="s">
        <v>1393</v>
      </c>
      <c r="C187">
        <v>30</v>
      </c>
      <c r="D187">
        <v>4.5</v>
      </c>
    </row>
    <row r="188" spans="1:4">
      <c r="A188" t="s">
        <v>1140</v>
      </c>
      <c r="B188" t="s">
        <v>238</v>
      </c>
      <c r="C188">
        <v>30</v>
      </c>
      <c r="D188">
        <v>4.5</v>
      </c>
    </row>
    <row r="189" spans="1:4">
      <c r="A189" t="s">
        <v>1139</v>
      </c>
      <c r="B189">
        <v>0</v>
      </c>
      <c r="C189" t="s">
        <v>152</v>
      </c>
      <c r="D189" t="s">
        <v>152</v>
      </c>
    </row>
    <row r="190" spans="1:4">
      <c r="A190" t="s">
        <v>295</v>
      </c>
      <c r="B190" t="s">
        <v>238</v>
      </c>
      <c r="C190">
        <v>30</v>
      </c>
      <c r="D190">
        <v>4.5</v>
      </c>
    </row>
    <row r="191" spans="1:4">
      <c r="A191" t="s">
        <v>296</v>
      </c>
      <c r="B191">
        <v>0</v>
      </c>
      <c r="C191" t="s">
        <v>152</v>
      </c>
      <c r="D191" t="s">
        <v>152</v>
      </c>
    </row>
    <row r="192" spans="1:4">
      <c r="A192" t="s">
        <v>1138</v>
      </c>
      <c r="B192" t="s">
        <v>238</v>
      </c>
      <c r="C192">
        <v>30</v>
      </c>
      <c r="D192">
        <v>4.5</v>
      </c>
    </row>
    <row r="193" spans="1:4">
      <c r="A193" t="s">
        <v>1137</v>
      </c>
      <c r="B193" t="s">
        <v>1393</v>
      </c>
      <c r="C193">
        <v>30</v>
      </c>
      <c r="D193">
        <v>4.5</v>
      </c>
    </row>
    <row r="194" spans="1:4">
      <c r="A194" t="s">
        <v>1136</v>
      </c>
      <c r="B194">
        <v>0</v>
      </c>
      <c r="C194" t="s">
        <v>152</v>
      </c>
      <c r="D194" t="s">
        <v>152</v>
      </c>
    </row>
    <row r="195" spans="1:4">
      <c r="A195" t="s">
        <v>1135</v>
      </c>
      <c r="B195" t="s">
        <v>1393</v>
      </c>
      <c r="C195">
        <v>30</v>
      </c>
      <c r="D195">
        <v>4.5</v>
      </c>
    </row>
    <row r="196" spans="1:4">
      <c r="A196" t="s">
        <v>1134</v>
      </c>
      <c r="B196">
        <v>0</v>
      </c>
      <c r="C196" t="s">
        <v>152</v>
      </c>
      <c r="D196" t="s">
        <v>152</v>
      </c>
    </row>
    <row r="197" spans="1:4">
      <c r="A197" t="s">
        <v>1133</v>
      </c>
      <c r="B197" t="s">
        <v>1393</v>
      </c>
      <c r="C197">
        <v>30</v>
      </c>
      <c r="D197">
        <v>4.5</v>
      </c>
    </row>
    <row r="198" spans="1:4">
      <c r="A198" t="s">
        <v>1132</v>
      </c>
      <c r="B198">
        <v>0</v>
      </c>
      <c r="C198" t="s">
        <v>152</v>
      </c>
      <c r="D198" t="s">
        <v>152</v>
      </c>
    </row>
    <row r="199" spans="1:4">
      <c r="A199" t="s">
        <v>1131</v>
      </c>
      <c r="B199">
        <v>0</v>
      </c>
      <c r="C199" t="s">
        <v>152</v>
      </c>
      <c r="D199" t="s">
        <v>152</v>
      </c>
    </row>
    <row r="200" spans="1:4">
      <c r="A200" t="s">
        <v>1130</v>
      </c>
      <c r="B200" t="s">
        <v>238</v>
      </c>
      <c r="C200">
        <v>30</v>
      </c>
      <c r="D200">
        <v>4.5</v>
      </c>
    </row>
    <row r="201" spans="1:4">
      <c r="A201" t="s">
        <v>1129</v>
      </c>
      <c r="B201" t="s">
        <v>1393</v>
      </c>
      <c r="C201">
        <v>30</v>
      </c>
      <c r="D201">
        <v>4.5</v>
      </c>
    </row>
    <row r="202" spans="1:4">
      <c r="A202" t="s">
        <v>1128</v>
      </c>
      <c r="B202" t="s">
        <v>238</v>
      </c>
      <c r="C202">
        <v>30</v>
      </c>
      <c r="D202">
        <v>4.5</v>
      </c>
    </row>
    <row r="203" spans="1:4">
      <c r="A203" t="s">
        <v>1127</v>
      </c>
      <c r="B203" t="s">
        <v>1393</v>
      </c>
      <c r="C203">
        <v>30</v>
      </c>
      <c r="D203">
        <v>4.5</v>
      </c>
    </row>
    <row r="204" spans="1:4">
      <c r="A204" t="s">
        <v>1126</v>
      </c>
      <c r="B204" t="s">
        <v>238</v>
      </c>
      <c r="C204">
        <v>30</v>
      </c>
      <c r="D204">
        <v>4.5</v>
      </c>
    </row>
    <row r="205" spans="1:4">
      <c r="A205" t="s">
        <v>1125</v>
      </c>
      <c r="B205">
        <v>0</v>
      </c>
      <c r="C205" t="s">
        <v>152</v>
      </c>
      <c r="D205" t="s">
        <v>152</v>
      </c>
    </row>
    <row r="206" spans="1:4">
      <c r="A206" t="s">
        <v>1124</v>
      </c>
      <c r="B206" t="s">
        <v>238</v>
      </c>
      <c r="C206">
        <v>30</v>
      </c>
      <c r="D206">
        <v>4.5</v>
      </c>
    </row>
    <row r="207" spans="1:4">
      <c r="A207" t="s">
        <v>1123</v>
      </c>
      <c r="B207" t="s">
        <v>1393</v>
      </c>
      <c r="C207">
        <v>30</v>
      </c>
      <c r="D207">
        <v>4.5</v>
      </c>
    </row>
    <row r="208" spans="1:4">
      <c r="A208" t="s">
        <v>297</v>
      </c>
      <c r="B208" t="s">
        <v>238</v>
      </c>
      <c r="C208">
        <v>30</v>
      </c>
      <c r="D208">
        <v>4.5</v>
      </c>
    </row>
    <row r="209" spans="1:4">
      <c r="A209" t="s">
        <v>298</v>
      </c>
      <c r="B209">
        <v>0</v>
      </c>
      <c r="C209" t="s">
        <v>152</v>
      </c>
      <c r="D209" t="s">
        <v>152</v>
      </c>
    </row>
    <row r="210" spans="1:4">
      <c r="A210" t="s">
        <v>1122</v>
      </c>
      <c r="B210" t="s">
        <v>238</v>
      </c>
      <c r="C210">
        <v>30</v>
      </c>
      <c r="D210">
        <v>4.5</v>
      </c>
    </row>
    <row r="211" spans="1:4">
      <c r="A211" t="s">
        <v>1121</v>
      </c>
      <c r="B211">
        <v>0</v>
      </c>
      <c r="C211" t="s">
        <v>152</v>
      </c>
      <c r="D211" t="s">
        <v>152</v>
      </c>
    </row>
    <row r="212" spans="1:4">
      <c r="A212" t="s">
        <v>299</v>
      </c>
      <c r="B212" t="s">
        <v>238</v>
      </c>
      <c r="C212">
        <v>30</v>
      </c>
      <c r="D212">
        <v>4.5</v>
      </c>
    </row>
    <row r="213" spans="1:4">
      <c r="A213" t="s">
        <v>1120</v>
      </c>
      <c r="B213">
        <v>0</v>
      </c>
      <c r="C213" t="s">
        <v>152</v>
      </c>
      <c r="D213" t="s">
        <v>152</v>
      </c>
    </row>
    <row r="214" spans="1:4">
      <c r="A214" t="s">
        <v>300</v>
      </c>
      <c r="B214" t="s">
        <v>238</v>
      </c>
      <c r="C214">
        <v>30</v>
      </c>
      <c r="D214">
        <v>4.5</v>
      </c>
    </row>
    <row r="215" spans="1:4">
      <c r="A215" t="s">
        <v>1119</v>
      </c>
      <c r="B215" t="s">
        <v>1393</v>
      </c>
      <c r="C215">
        <v>30</v>
      </c>
      <c r="D215">
        <v>4.5</v>
      </c>
    </row>
    <row r="216" spans="1:4">
      <c r="A216" t="s">
        <v>1118</v>
      </c>
      <c r="B216" t="s">
        <v>238</v>
      </c>
      <c r="C216">
        <v>30</v>
      </c>
      <c r="D216">
        <v>4.5</v>
      </c>
    </row>
    <row r="217" spans="1:4">
      <c r="A217" t="s">
        <v>1117</v>
      </c>
      <c r="B217" t="s">
        <v>1393</v>
      </c>
      <c r="C217">
        <v>30</v>
      </c>
      <c r="D217">
        <v>4.5</v>
      </c>
    </row>
    <row r="218" spans="1:4">
      <c r="A218" t="s">
        <v>301</v>
      </c>
      <c r="B218" t="s">
        <v>238</v>
      </c>
      <c r="C218">
        <v>30</v>
      </c>
      <c r="D218">
        <v>4.5</v>
      </c>
    </row>
    <row r="219" spans="1:4">
      <c r="A219" t="s">
        <v>302</v>
      </c>
      <c r="B219" t="s">
        <v>1393</v>
      </c>
      <c r="C219">
        <v>30</v>
      </c>
      <c r="D219">
        <v>4.5</v>
      </c>
    </row>
    <row r="220" spans="1:4">
      <c r="A220" t="s">
        <v>1116</v>
      </c>
      <c r="B220">
        <v>0</v>
      </c>
      <c r="C220" t="s">
        <v>152</v>
      </c>
      <c r="D220" t="s">
        <v>152</v>
      </c>
    </row>
    <row r="221" spans="1:4">
      <c r="A221" t="s">
        <v>1115</v>
      </c>
      <c r="B221" t="s">
        <v>1393</v>
      </c>
      <c r="C221">
        <v>30</v>
      </c>
      <c r="D221">
        <v>4.5</v>
      </c>
    </row>
    <row r="222" spans="1:4">
      <c r="A222" t="s">
        <v>1114</v>
      </c>
      <c r="B222">
        <v>0</v>
      </c>
      <c r="C222" t="s">
        <v>152</v>
      </c>
      <c r="D222" t="s">
        <v>152</v>
      </c>
    </row>
    <row r="223" spans="1:4">
      <c r="A223" t="s">
        <v>1113</v>
      </c>
      <c r="B223">
        <v>0</v>
      </c>
      <c r="C223" t="s">
        <v>152</v>
      </c>
      <c r="D223" t="s">
        <v>152</v>
      </c>
    </row>
    <row r="224" spans="1:4">
      <c r="A224" t="s">
        <v>1112</v>
      </c>
      <c r="B224">
        <v>0</v>
      </c>
      <c r="C224" t="s">
        <v>152</v>
      </c>
      <c r="D224" t="s">
        <v>152</v>
      </c>
    </row>
    <row r="225" spans="1:4">
      <c r="A225" t="s">
        <v>1111</v>
      </c>
      <c r="B225" t="s">
        <v>1393</v>
      </c>
      <c r="C225">
        <v>30</v>
      </c>
      <c r="D225">
        <v>4.5</v>
      </c>
    </row>
    <row r="226" spans="1:4">
      <c r="A226" t="s">
        <v>303</v>
      </c>
      <c r="B226" t="s">
        <v>238</v>
      </c>
      <c r="C226">
        <v>30</v>
      </c>
      <c r="D226">
        <v>4.5</v>
      </c>
    </row>
    <row r="227" spans="1:4">
      <c r="A227" t="s">
        <v>1110</v>
      </c>
      <c r="B227">
        <v>0</v>
      </c>
      <c r="C227" t="s">
        <v>152</v>
      </c>
      <c r="D227" t="s">
        <v>152</v>
      </c>
    </row>
    <row r="228" spans="1:4">
      <c r="A228" t="s">
        <v>304</v>
      </c>
      <c r="B228" t="s">
        <v>238</v>
      </c>
      <c r="C228">
        <v>30</v>
      </c>
      <c r="D228">
        <v>4.5</v>
      </c>
    </row>
    <row r="229" spans="1:4">
      <c r="A229" t="s">
        <v>1109</v>
      </c>
      <c r="B229" t="s">
        <v>1393</v>
      </c>
      <c r="C229">
        <v>30</v>
      </c>
      <c r="D229">
        <v>4.5</v>
      </c>
    </row>
    <row r="230" spans="1:4">
      <c r="A230" t="s">
        <v>305</v>
      </c>
      <c r="B230" t="s">
        <v>238</v>
      </c>
      <c r="C230">
        <v>30</v>
      </c>
      <c r="D230">
        <v>4.5</v>
      </c>
    </row>
    <row r="231" spans="1:4">
      <c r="A231" t="s">
        <v>1108</v>
      </c>
      <c r="B231" t="s">
        <v>1393</v>
      </c>
      <c r="C231">
        <v>30</v>
      </c>
      <c r="D231">
        <v>4.5</v>
      </c>
    </row>
    <row r="232" spans="1:4">
      <c r="A232" t="s">
        <v>1107</v>
      </c>
      <c r="B232" t="s">
        <v>238</v>
      </c>
      <c r="C232">
        <v>30</v>
      </c>
      <c r="D232">
        <v>4.5</v>
      </c>
    </row>
    <row r="233" spans="1:4">
      <c r="A233" t="s">
        <v>1106</v>
      </c>
      <c r="B233">
        <v>0</v>
      </c>
      <c r="C233" t="s">
        <v>152</v>
      </c>
      <c r="D233" t="s">
        <v>152</v>
      </c>
    </row>
    <row r="234" spans="1:4">
      <c r="A234" t="s">
        <v>306</v>
      </c>
      <c r="B234" t="s">
        <v>238</v>
      </c>
      <c r="C234">
        <v>30</v>
      </c>
      <c r="D234">
        <v>4.5</v>
      </c>
    </row>
    <row r="235" spans="1:4">
      <c r="A235" t="s">
        <v>307</v>
      </c>
      <c r="B235" t="s">
        <v>1393</v>
      </c>
      <c r="C235">
        <v>30</v>
      </c>
      <c r="D235">
        <v>4.5</v>
      </c>
    </row>
    <row r="236" spans="1:4">
      <c r="A236" t="s">
        <v>308</v>
      </c>
      <c r="B236" t="s">
        <v>238</v>
      </c>
      <c r="C236">
        <v>30</v>
      </c>
      <c r="D236">
        <v>4.5</v>
      </c>
    </row>
    <row r="237" spans="1:4">
      <c r="A237" t="s">
        <v>309</v>
      </c>
      <c r="B237" t="s">
        <v>1393</v>
      </c>
      <c r="C237">
        <v>30</v>
      </c>
      <c r="D237">
        <v>4.5</v>
      </c>
    </row>
    <row r="238" spans="1:4">
      <c r="A238" t="s">
        <v>310</v>
      </c>
      <c r="B238" t="s">
        <v>238</v>
      </c>
      <c r="C238">
        <v>30</v>
      </c>
      <c r="D238">
        <v>4.5</v>
      </c>
    </row>
    <row r="239" spans="1:4">
      <c r="A239" t="s">
        <v>311</v>
      </c>
      <c r="B239" t="s">
        <v>1393</v>
      </c>
      <c r="C239">
        <v>30</v>
      </c>
      <c r="D239">
        <v>4.5</v>
      </c>
    </row>
    <row r="240" spans="1:4">
      <c r="A240" t="s">
        <v>312</v>
      </c>
      <c r="B240" t="s">
        <v>238</v>
      </c>
      <c r="C240">
        <v>30</v>
      </c>
      <c r="D240">
        <v>4.5</v>
      </c>
    </row>
    <row r="241" spans="1:4">
      <c r="A241" t="s">
        <v>313</v>
      </c>
      <c r="B241">
        <v>0</v>
      </c>
      <c r="C241" t="s">
        <v>152</v>
      </c>
      <c r="D241" t="s">
        <v>152</v>
      </c>
    </row>
    <row r="242" spans="1:4">
      <c r="A242" t="s">
        <v>1105</v>
      </c>
      <c r="B242" t="s">
        <v>238</v>
      </c>
      <c r="C242">
        <v>30</v>
      </c>
      <c r="D242">
        <v>4.5</v>
      </c>
    </row>
    <row r="243" spans="1:4">
      <c r="A243" t="s">
        <v>1104</v>
      </c>
      <c r="B243">
        <v>0</v>
      </c>
      <c r="C243" t="s">
        <v>152</v>
      </c>
      <c r="D243" t="s">
        <v>152</v>
      </c>
    </row>
    <row r="244" spans="1:4">
      <c r="A244" t="s">
        <v>1103</v>
      </c>
      <c r="B244" t="s">
        <v>238</v>
      </c>
      <c r="C244">
        <v>30</v>
      </c>
      <c r="D244">
        <v>4.5</v>
      </c>
    </row>
    <row r="245" spans="1:4">
      <c r="A245" t="s">
        <v>1102</v>
      </c>
      <c r="B245" t="s">
        <v>1393</v>
      </c>
      <c r="C245">
        <v>30</v>
      </c>
      <c r="D245">
        <v>4.5</v>
      </c>
    </row>
    <row r="246" spans="1:4">
      <c r="A246" t="s">
        <v>1101</v>
      </c>
      <c r="B246">
        <v>0</v>
      </c>
      <c r="C246" t="s">
        <v>152</v>
      </c>
      <c r="D246" t="s">
        <v>152</v>
      </c>
    </row>
    <row r="247" spans="1:4">
      <c r="A247" t="s">
        <v>1100</v>
      </c>
      <c r="B247">
        <v>0</v>
      </c>
      <c r="C247" t="s">
        <v>152</v>
      </c>
      <c r="D247" t="s">
        <v>152</v>
      </c>
    </row>
    <row r="248" spans="1:4">
      <c r="A248" t="s">
        <v>1099</v>
      </c>
      <c r="B248">
        <v>0</v>
      </c>
      <c r="C248" t="s">
        <v>152</v>
      </c>
      <c r="D248" t="s">
        <v>152</v>
      </c>
    </row>
    <row r="249" spans="1:4">
      <c r="A249" t="s">
        <v>1098</v>
      </c>
      <c r="B249" t="s">
        <v>1393</v>
      </c>
      <c r="C249">
        <v>30</v>
      </c>
      <c r="D249">
        <v>4.5</v>
      </c>
    </row>
    <row r="250" spans="1:4">
      <c r="A250" t="s">
        <v>1097</v>
      </c>
      <c r="B250">
        <v>0</v>
      </c>
      <c r="C250" t="s">
        <v>152</v>
      </c>
      <c r="D250" t="s">
        <v>152</v>
      </c>
    </row>
    <row r="251" spans="1:4">
      <c r="A251" t="s">
        <v>1096</v>
      </c>
      <c r="B251">
        <v>0</v>
      </c>
      <c r="C251" t="s">
        <v>152</v>
      </c>
      <c r="D251" t="s">
        <v>152</v>
      </c>
    </row>
    <row r="252" spans="1:4">
      <c r="A252" t="s">
        <v>1095</v>
      </c>
      <c r="B252">
        <v>0</v>
      </c>
      <c r="C252" t="s">
        <v>152</v>
      </c>
      <c r="D252" t="s">
        <v>152</v>
      </c>
    </row>
    <row r="253" spans="1:4">
      <c r="A253" t="s">
        <v>1094</v>
      </c>
      <c r="B253" t="s">
        <v>1393</v>
      </c>
      <c r="C253">
        <v>30</v>
      </c>
      <c r="D253">
        <v>4.5</v>
      </c>
    </row>
    <row r="254" spans="1:4">
      <c r="A254" t="s">
        <v>1093</v>
      </c>
      <c r="B254">
        <v>0</v>
      </c>
      <c r="C254" t="s">
        <v>152</v>
      </c>
      <c r="D254" t="s">
        <v>152</v>
      </c>
    </row>
    <row r="255" spans="1:4">
      <c r="A255" t="s">
        <v>1092</v>
      </c>
      <c r="B255">
        <v>0</v>
      </c>
      <c r="C255" t="s">
        <v>152</v>
      </c>
      <c r="D255" t="s">
        <v>152</v>
      </c>
    </row>
    <row r="256" spans="1:4">
      <c r="A256" t="s">
        <v>1091</v>
      </c>
      <c r="B256">
        <v>0</v>
      </c>
      <c r="C256" t="s">
        <v>152</v>
      </c>
      <c r="D256" t="s">
        <v>152</v>
      </c>
    </row>
    <row r="257" spans="1:4">
      <c r="A257" t="s">
        <v>1090</v>
      </c>
      <c r="B257">
        <v>0</v>
      </c>
      <c r="C257" t="s">
        <v>152</v>
      </c>
      <c r="D257" t="s">
        <v>152</v>
      </c>
    </row>
    <row r="258" spans="1:4">
      <c r="A258" t="s">
        <v>1089</v>
      </c>
      <c r="B258">
        <v>0</v>
      </c>
      <c r="C258" t="s">
        <v>152</v>
      </c>
      <c r="D258" t="s">
        <v>152</v>
      </c>
    </row>
    <row r="259" spans="1:4">
      <c r="A259" t="s">
        <v>1088</v>
      </c>
      <c r="B259">
        <v>0</v>
      </c>
      <c r="C259" t="s">
        <v>152</v>
      </c>
      <c r="D259" t="s">
        <v>152</v>
      </c>
    </row>
    <row r="260" spans="1:4">
      <c r="A260" t="s">
        <v>1087</v>
      </c>
      <c r="B260">
        <v>0</v>
      </c>
      <c r="C260" t="s">
        <v>152</v>
      </c>
      <c r="D260" t="s">
        <v>152</v>
      </c>
    </row>
    <row r="261" spans="1:4">
      <c r="A261" t="s">
        <v>1086</v>
      </c>
      <c r="B261">
        <v>0</v>
      </c>
      <c r="C261" t="s">
        <v>152</v>
      </c>
      <c r="D261" t="s">
        <v>152</v>
      </c>
    </row>
    <row r="262" spans="1:4">
      <c r="A262" t="s">
        <v>1085</v>
      </c>
      <c r="B262">
        <v>0</v>
      </c>
      <c r="C262" t="s">
        <v>152</v>
      </c>
      <c r="D262" t="s">
        <v>152</v>
      </c>
    </row>
    <row r="263" spans="1:4">
      <c r="A263" t="s">
        <v>1084</v>
      </c>
      <c r="B263" t="s">
        <v>1393</v>
      </c>
      <c r="C263">
        <v>30</v>
      </c>
      <c r="D263">
        <v>4.5</v>
      </c>
    </row>
    <row r="264" spans="1:4">
      <c r="A264" t="s">
        <v>1083</v>
      </c>
      <c r="B264">
        <v>0</v>
      </c>
      <c r="C264" t="s">
        <v>152</v>
      </c>
      <c r="D264" t="s">
        <v>152</v>
      </c>
    </row>
    <row r="265" spans="1:4">
      <c r="A265" t="s">
        <v>1082</v>
      </c>
      <c r="B265">
        <v>0</v>
      </c>
      <c r="C265" t="s">
        <v>152</v>
      </c>
      <c r="D265" t="s">
        <v>152</v>
      </c>
    </row>
    <row r="266" spans="1:4">
      <c r="A266" t="s">
        <v>1081</v>
      </c>
      <c r="B266">
        <v>0</v>
      </c>
      <c r="C266" t="s">
        <v>152</v>
      </c>
      <c r="D266" t="s">
        <v>152</v>
      </c>
    </row>
    <row r="267" spans="1:4">
      <c r="A267" t="s">
        <v>1080</v>
      </c>
      <c r="B267" t="s">
        <v>1393</v>
      </c>
      <c r="C267">
        <v>30</v>
      </c>
      <c r="D267">
        <v>4.5</v>
      </c>
    </row>
    <row r="268" spans="1:4">
      <c r="A268" t="s">
        <v>1079</v>
      </c>
      <c r="B268">
        <v>0</v>
      </c>
      <c r="C268" t="s">
        <v>152</v>
      </c>
      <c r="D268" t="s">
        <v>152</v>
      </c>
    </row>
    <row r="269" spans="1:4">
      <c r="A269" t="s">
        <v>1078</v>
      </c>
      <c r="B269" t="s">
        <v>1393</v>
      </c>
      <c r="C269">
        <v>30</v>
      </c>
      <c r="D269">
        <v>4.5</v>
      </c>
    </row>
    <row r="270" spans="1:4">
      <c r="A270" t="s">
        <v>1077</v>
      </c>
      <c r="B270">
        <v>0</v>
      </c>
      <c r="C270" t="s">
        <v>152</v>
      </c>
      <c r="D270" t="s">
        <v>152</v>
      </c>
    </row>
    <row r="271" spans="1:4">
      <c r="A271" t="s">
        <v>314</v>
      </c>
      <c r="B271" t="s">
        <v>1393</v>
      </c>
      <c r="C271">
        <v>30</v>
      </c>
      <c r="D271">
        <v>4.5</v>
      </c>
    </row>
    <row r="272" spans="1:4">
      <c r="A272" t="s">
        <v>1076</v>
      </c>
      <c r="B272">
        <v>0</v>
      </c>
      <c r="C272" t="s">
        <v>152</v>
      </c>
      <c r="D272" t="s">
        <v>152</v>
      </c>
    </row>
    <row r="273" spans="1:4">
      <c r="A273" t="s">
        <v>1075</v>
      </c>
      <c r="B273" t="s">
        <v>1393</v>
      </c>
      <c r="C273">
        <v>30</v>
      </c>
      <c r="D273">
        <v>4.5</v>
      </c>
    </row>
    <row r="274" spans="1:4">
      <c r="A274" t="s">
        <v>1074</v>
      </c>
      <c r="B274">
        <v>0</v>
      </c>
      <c r="C274" t="s">
        <v>152</v>
      </c>
      <c r="D274" t="s">
        <v>152</v>
      </c>
    </row>
    <row r="275" spans="1:4">
      <c r="A275" t="s">
        <v>1073</v>
      </c>
      <c r="B275" t="s">
        <v>1393</v>
      </c>
      <c r="C275">
        <v>30</v>
      </c>
      <c r="D275">
        <v>4.5</v>
      </c>
    </row>
    <row r="276" spans="1:4">
      <c r="A276" t="s">
        <v>1072</v>
      </c>
      <c r="B276">
        <v>0</v>
      </c>
      <c r="C276" t="s">
        <v>152</v>
      </c>
      <c r="D276" t="s">
        <v>152</v>
      </c>
    </row>
    <row r="277" spans="1:4">
      <c r="A277" t="s">
        <v>1071</v>
      </c>
      <c r="B277">
        <v>0</v>
      </c>
      <c r="C277" t="s">
        <v>152</v>
      </c>
      <c r="D277" t="s">
        <v>152</v>
      </c>
    </row>
    <row r="278" spans="1:4">
      <c r="A278" t="s">
        <v>1070</v>
      </c>
      <c r="B278">
        <v>0</v>
      </c>
      <c r="C278" t="s">
        <v>152</v>
      </c>
      <c r="D278" t="s">
        <v>152</v>
      </c>
    </row>
    <row r="279" spans="1:4">
      <c r="A279" t="s">
        <v>1069</v>
      </c>
      <c r="B279" t="s">
        <v>1393</v>
      </c>
      <c r="C279">
        <v>30</v>
      </c>
      <c r="D279">
        <v>4.5</v>
      </c>
    </row>
    <row r="280" spans="1:4">
      <c r="A280" t="s">
        <v>1068</v>
      </c>
      <c r="B280">
        <v>0</v>
      </c>
      <c r="C280" t="s">
        <v>152</v>
      </c>
      <c r="D280" t="s">
        <v>152</v>
      </c>
    </row>
    <row r="281" spans="1:4">
      <c r="A281" t="s">
        <v>1067</v>
      </c>
      <c r="B281">
        <v>0</v>
      </c>
      <c r="C281" t="s">
        <v>152</v>
      </c>
      <c r="D281" t="s">
        <v>152</v>
      </c>
    </row>
    <row r="282" spans="1:4">
      <c r="A282" t="s">
        <v>1066</v>
      </c>
      <c r="B282">
        <v>0</v>
      </c>
      <c r="C282" t="s">
        <v>152</v>
      </c>
      <c r="D282" t="s">
        <v>152</v>
      </c>
    </row>
    <row r="283" spans="1:4">
      <c r="A283" t="s">
        <v>1065</v>
      </c>
      <c r="B283" t="s">
        <v>1393</v>
      </c>
      <c r="C283">
        <v>30</v>
      </c>
      <c r="D283">
        <v>4.5</v>
      </c>
    </row>
    <row r="284" spans="1:4">
      <c r="A284" t="s">
        <v>1064</v>
      </c>
      <c r="B284">
        <v>0</v>
      </c>
      <c r="C284" t="s">
        <v>152</v>
      </c>
      <c r="D284" t="s">
        <v>152</v>
      </c>
    </row>
    <row r="285" spans="1:4">
      <c r="A285" t="s">
        <v>1063</v>
      </c>
      <c r="B285">
        <v>0</v>
      </c>
      <c r="C285" t="s">
        <v>152</v>
      </c>
      <c r="D285" t="s">
        <v>152</v>
      </c>
    </row>
    <row r="286" spans="1:4">
      <c r="A286" t="s">
        <v>1062</v>
      </c>
      <c r="B286">
        <v>0</v>
      </c>
      <c r="C286" t="s">
        <v>152</v>
      </c>
      <c r="D286" t="s">
        <v>152</v>
      </c>
    </row>
    <row r="287" spans="1:4">
      <c r="A287" t="s">
        <v>1061</v>
      </c>
      <c r="B287" t="s">
        <v>1393</v>
      </c>
      <c r="C287">
        <v>30</v>
      </c>
      <c r="D287">
        <v>4.5</v>
      </c>
    </row>
    <row r="288" spans="1:4">
      <c r="A288" t="s">
        <v>1060</v>
      </c>
      <c r="B288">
        <v>0</v>
      </c>
      <c r="C288" t="s">
        <v>152</v>
      </c>
      <c r="D288" t="s">
        <v>152</v>
      </c>
    </row>
    <row r="289" spans="1:4">
      <c r="A289" t="s">
        <v>1059</v>
      </c>
      <c r="B289">
        <v>0</v>
      </c>
      <c r="C289" t="s">
        <v>152</v>
      </c>
      <c r="D289" t="s">
        <v>152</v>
      </c>
    </row>
    <row r="290" spans="1:4">
      <c r="A290" t="s">
        <v>1058</v>
      </c>
      <c r="B290">
        <v>0</v>
      </c>
      <c r="C290" t="s">
        <v>152</v>
      </c>
      <c r="D290" t="s">
        <v>152</v>
      </c>
    </row>
    <row r="291" spans="1:4">
      <c r="A291" t="s">
        <v>1057</v>
      </c>
      <c r="B291">
        <v>0</v>
      </c>
      <c r="C291" t="s">
        <v>152</v>
      </c>
      <c r="D291" t="s">
        <v>152</v>
      </c>
    </row>
    <row r="292" spans="1:4">
      <c r="A292" t="s">
        <v>1056</v>
      </c>
      <c r="B292">
        <v>0</v>
      </c>
      <c r="C292" t="s">
        <v>152</v>
      </c>
      <c r="D292" t="s">
        <v>152</v>
      </c>
    </row>
    <row r="293" spans="1:4">
      <c r="A293" t="s">
        <v>1055</v>
      </c>
      <c r="B293">
        <v>0</v>
      </c>
      <c r="C293" t="s">
        <v>152</v>
      </c>
      <c r="D293" t="s">
        <v>152</v>
      </c>
    </row>
    <row r="294" spans="1:4">
      <c r="A294" t="s">
        <v>1054</v>
      </c>
      <c r="B294">
        <v>0</v>
      </c>
      <c r="C294" t="s">
        <v>152</v>
      </c>
      <c r="D294" t="s">
        <v>152</v>
      </c>
    </row>
    <row r="295" spans="1:4">
      <c r="A295" t="s">
        <v>1053</v>
      </c>
      <c r="B295" t="s">
        <v>1393</v>
      </c>
      <c r="C295">
        <v>30</v>
      </c>
      <c r="D295">
        <v>4.5</v>
      </c>
    </row>
    <row r="296" spans="1:4">
      <c r="A296" t="s">
        <v>1052</v>
      </c>
      <c r="B296">
        <v>0</v>
      </c>
      <c r="C296" t="s">
        <v>152</v>
      </c>
      <c r="D296" t="s">
        <v>152</v>
      </c>
    </row>
    <row r="297" spans="1:4">
      <c r="A297" t="s">
        <v>1051</v>
      </c>
      <c r="B297" t="s">
        <v>1393</v>
      </c>
      <c r="C297">
        <v>30</v>
      </c>
      <c r="D297">
        <v>4.5</v>
      </c>
    </row>
    <row r="298" spans="1:4">
      <c r="A298" t="s">
        <v>1050</v>
      </c>
      <c r="B298">
        <v>0</v>
      </c>
      <c r="C298" t="s">
        <v>152</v>
      </c>
      <c r="D298" t="s">
        <v>152</v>
      </c>
    </row>
    <row r="299" spans="1:4">
      <c r="A299" t="s">
        <v>315</v>
      </c>
      <c r="B299" t="s">
        <v>1393</v>
      </c>
      <c r="C299">
        <v>30</v>
      </c>
      <c r="D299">
        <v>4.5</v>
      </c>
    </row>
    <row r="300" spans="1:4">
      <c r="A300" t="s">
        <v>1049</v>
      </c>
      <c r="B300">
        <v>0</v>
      </c>
      <c r="C300" t="s">
        <v>152</v>
      </c>
      <c r="D300" t="s">
        <v>152</v>
      </c>
    </row>
    <row r="301" spans="1:4">
      <c r="A301" t="s">
        <v>1048</v>
      </c>
      <c r="B301">
        <v>0</v>
      </c>
      <c r="C301" t="s">
        <v>152</v>
      </c>
      <c r="D301" t="s">
        <v>152</v>
      </c>
    </row>
    <row r="302" spans="1:4">
      <c r="A302" t="s">
        <v>1047</v>
      </c>
      <c r="B302">
        <v>0</v>
      </c>
      <c r="C302" t="s">
        <v>152</v>
      </c>
      <c r="D302" t="s">
        <v>152</v>
      </c>
    </row>
    <row r="303" spans="1:4">
      <c r="A303" t="s">
        <v>316</v>
      </c>
      <c r="B303" t="s">
        <v>1393</v>
      </c>
      <c r="C303">
        <v>30</v>
      </c>
      <c r="D303">
        <v>4.5</v>
      </c>
    </row>
    <row r="304" spans="1:4">
      <c r="A304" t="s">
        <v>1046</v>
      </c>
      <c r="B304">
        <v>0</v>
      </c>
      <c r="C304" t="s">
        <v>152</v>
      </c>
      <c r="D304" t="s">
        <v>152</v>
      </c>
    </row>
    <row r="305" spans="1:4">
      <c r="A305" t="s">
        <v>1045</v>
      </c>
      <c r="B305">
        <v>0</v>
      </c>
      <c r="C305" t="s">
        <v>152</v>
      </c>
      <c r="D305" t="s">
        <v>152</v>
      </c>
    </row>
    <row r="306" spans="1:4">
      <c r="A306" t="s">
        <v>1044</v>
      </c>
      <c r="B306">
        <v>0</v>
      </c>
      <c r="C306" t="s">
        <v>152</v>
      </c>
      <c r="D306" t="s">
        <v>152</v>
      </c>
    </row>
    <row r="307" spans="1:4">
      <c r="A307" t="s">
        <v>1043</v>
      </c>
      <c r="B307" t="s">
        <v>1393</v>
      </c>
      <c r="C307">
        <v>30</v>
      </c>
      <c r="D307">
        <v>4.5</v>
      </c>
    </row>
    <row r="308" spans="1:4">
      <c r="A308" t="s">
        <v>1042</v>
      </c>
      <c r="B308">
        <v>0</v>
      </c>
      <c r="C308" t="s">
        <v>152</v>
      </c>
      <c r="D308" t="s">
        <v>152</v>
      </c>
    </row>
    <row r="309" spans="1:4">
      <c r="A309" t="s">
        <v>1041</v>
      </c>
      <c r="B309" t="s">
        <v>1393</v>
      </c>
      <c r="C309">
        <v>30</v>
      </c>
      <c r="D309">
        <v>4.5</v>
      </c>
    </row>
    <row r="310" spans="1:4">
      <c r="A310" t="s">
        <v>1040</v>
      </c>
      <c r="B310">
        <v>0</v>
      </c>
      <c r="C310" t="s">
        <v>152</v>
      </c>
      <c r="D310" t="s">
        <v>152</v>
      </c>
    </row>
    <row r="311" spans="1:4">
      <c r="A311" t="s">
        <v>1039</v>
      </c>
      <c r="B311">
        <v>0</v>
      </c>
      <c r="C311" t="s">
        <v>152</v>
      </c>
      <c r="D311" t="s">
        <v>152</v>
      </c>
    </row>
    <row r="312" spans="1:4">
      <c r="A312" t="s">
        <v>1038</v>
      </c>
      <c r="B312">
        <v>0</v>
      </c>
      <c r="C312" t="s">
        <v>152</v>
      </c>
      <c r="D312" t="s">
        <v>152</v>
      </c>
    </row>
    <row r="313" spans="1:4">
      <c r="A313" t="s">
        <v>1037</v>
      </c>
      <c r="B313" t="s">
        <v>1393</v>
      </c>
      <c r="C313">
        <v>30</v>
      </c>
      <c r="D313">
        <v>4.5</v>
      </c>
    </row>
    <row r="314" spans="1:4">
      <c r="A314" t="s">
        <v>1036</v>
      </c>
      <c r="B314">
        <v>0</v>
      </c>
      <c r="C314" t="s">
        <v>152</v>
      </c>
      <c r="D314" t="s">
        <v>152</v>
      </c>
    </row>
    <row r="315" spans="1:4">
      <c r="A315" t="s">
        <v>1035</v>
      </c>
      <c r="B315">
        <v>0</v>
      </c>
      <c r="C315" t="s">
        <v>152</v>
      </c>
      <c r="D315" t="s">
        <v>152</v>
      </c>
    </row>
    <row r="316" spans="1:4">
      <c r="A316" t="s">
        <v>1034</v>
      </c>
      <c r="B316">
        <v>0</v>
      </c>
      <c r="C316" t="s">
        <v>152</v>
      </c>
      <c r="D316" t="s">
        <v>152</v>
      </c>
    </row>
    <row r="317" spans="1:4">
      <c r="A317" t="s">
        <v>1033</v>
      </c>
      <c r="B317" t="s">
        <v>1393</v>
      </c>
      <c r="C317">
        <v>30</v>
      </c>
      <c r="D317">
        <v>4.5</v>
      </c>
    </row>
    <row r="318" spans="1:4">
      <c r="A318" t="s">
        <v>1032</v>
      </c>
      <c r="B318">
        <v>0</v>
      </c>
      <c r="C318" t="s">
        <v>152</v>
      </c>
      <c r="D318" t="s">
        <v>152</v>
      </c>
    </row>
    <row r="319" spans="1:4">
      <c r="A319" t="s">
        <v>1031</v>
      </c>
      <c r="B319">
        <v>0</v>
      </c>
      <c r="C319" t="s">
        <v>152</v>
      </c>
      <c r="D319" t="s">
        <v>152</v>
      </c>
    </row>
    <row r="320" spans="1:4">
      <c r="A320" t="s">
        <v>1030</v>
      </c>
      <c r="B320">
        <v>0</v>
      </c>
      <c r="C320" t="s">
        <v>152</v>
      </c>
      <c r="D320" t="s">
        <v>152</v>
      </c>
    </row>
    <row r="321" spans="1:4">
      <c r="A321" t="s">
        <v>1029</v>
      </c>
      <c r="B321" t="s">
        <v>1393</v>
      </c>
      <c r="C321">
        <v>30</v>
      </c>
      <c r="D321">
        <v>4.5</v>
      </c>
    </row>
    <row r="322" spans="1:4">
      <c r="A322" t="s">
        <v>1028</v>
      </c>
      <c r="B322">
        <v>0</v>
      </c>
      <c r="C322" t="s">
        <v>152</v>
      </c>
      <c r="D322" t="s">
        <v>152</v>
      </c>
    </row>
    <row r="323" spans="1:4">
      <c r="A323" t="s">
        <v>1027</v>
      </c>
      <c r="B323">
        <v>0</v>
      </c>
      <c r="C323" t="s">
        <v>152</v>
      </c>
      <c r="D323" t="s">
        <v>152</v>
      </c>
    </row>
    <row r="324" spans="1:4">
      <c r="A324" t="s">
        <v>1026</v>
      </c>
      <c r="B324">
        <v>0</v>
      </c>
      <c r="C324" t="s">
        <v>152</v>
      </c>
      <c r="D324" t="s">
        <v>152</v>
      </c>
    </row>
    <row r="325" spans="1:4">
      <c r="A325" t="s">
        <v>1025</v>
      </c>
      <c r="B325">
        <v>0</v>
      </c>
      <c r="C325" t="s">
        <v>152</v>
      </c>
      <c r="D325" t="s">
        <v>152</v>
      </c>
    </row>
    <row r="326" spans="1:4">
      <c r="A326" t="s">
        <v>1024</v>
      </c>
      <c r="B326">
        <v>0</v>
      </c>
      <c r="C326" t="s">
        <v>152</v>
      </c>
      <c r="D326" t="s">
        <v>152</v>
      </c>
    </row>
    <row r="327" spans="1:4">
      <c r="A327" t="s">
        <v>1023</v>
      </c>
      <c r="B327">
        <v>0</v>
      </c>
      <c r="C327" t="s">
        <v>152</v>
      </c>
      <c r="D327" t="s">
        <v>152</v>
      </c>
    </row>
    <row r="328" spans="1:4">
      <c r="A328" t="s">
        <v>1022</v>
      </c>
      <c r="B328">
        <v>0</v>
      </c>
      <c r="C328" t="s">
        <v>152</v>
      </c>
      <c r="D328" t="s">
        <v>152</v>
      </c>
    </row>
    <row r="329" spans="1:4">
      <c r="A329" t="s">
        <v>1021</v>
      </c>
      <c r="B329" t="s">
        <v>1393</v>
      </c>
      <c r="C329">
        <v>30</v>
      </c>
      <c r="D329">
        <v>4.5</v>
      </c>
    </row>
    <row r="330" spans="1:4">
      <c r="A330" t="s">
        <v>1020</v>
      </c>
      <c r="B330">
        <v>0</v>
      </c>
      <c r="C330" t="s">
        <v>152</v>
      </c>
      <c r="D330" t="s">
        <v>152</v>
      </c>
    </row>
    <row r="331" spans="1:4">
      <c r="A331" t="s">
        <v>1019</v>
      </c>
      <c r="B331" t="s">
        <v>1393</v>
      </c>
      <c r="C331">
        <v>30</v>
      </c>
      <c r="D331">
        <v>4.5</v>
      </c>
    </row>
    <row r="332" spans="1:4">
      <c r="A332" t="s">
        <v>1018</v>
      </c>
      <c r="B332">
        <v>0</v>
      </c>
      <c r="C332" t="s">
        <v>152</v>
      </c>
      <c r="D332" t="s">
        <v>152</v>
      </c>
    </row>
    <row r="333" spans="1:4">
      <c r="A333" t="s">
        <v>1017</v>
      </c>
      <c r="B333">
        <v>0</v>
      </c>
      <c r="C333" t="s">
        <v>152</v>
      </c>
      <c r="D333" t="s">
        <v>152</v>
      </c>
    </row>
    <row r="334" spans="1:4">
      <c r="A334" t="s">
        <v>1016</v>
      </c>
      <c r="B334">
        <v>0</v>
      </c>
      <c r="C334" t="s">
        <v>152</v>
      </c>
      <c r="D334" t="s">
        <v>152</v>
      </c>
    </row>
    <row r="335" spans="1:4">
      <c r="A335" t="s">
        <v>1015</v>
      </c>
      <c r="B335">
        <v>0</v>
      </c>
      <c r="C335" t="s">
        <v>152</v>
      </c>
      <c r="D335" t="s">
        <v>152</v>
      </c>
    </row>
    <row r="336" spans="1:4">
      <c r="A336" t="s">
        <v>1014</v>
      </c>
      <c r="B336">
        <v>0</v>
      </c>
      <c r="C336" t="s">
        <v>152</v>
      </c>
      <c r="D336" t="s">
        <v>152</v>
      </c>
    </row>
    <row r="337" spans="1:4">
      <c r="A337" t="s">
        <v>1013</v>
      </c>
      <c r="B337">
        <v>0</v>
      </c>
      <c r="C337" t="s">
        <v>152</v>
      </c>
      <c r="D337" t="s">
        <v>152</v>
      </c>
    </row>
    <row r="338" spans="1:4">
      <c r="A338" t="s">
        <v>1012</v>
      </c>
      <c r="B338">
        <v>0</v>
      </c>
      <c r="C338" t="s">
        <v>152</v>
      </c>
      <c r="D338" t="s">
        <v>152</v>
      </c>
    </row>
    <row r="339" spans="1:4">
      <c r="A339" t="s">
        <v>1011</v>
      </c>
      <c r="B339" t="s">
        <v>1393</v>
      </c>
      <c r="C339">
        <v>30</v>
      </c>
      <c r="D339">
        <v>4.5</v>
      </c>
    </row>
    <row r="340" spans="1:4">
      <c r="A340" t="s">
        <v>1010</v>
      </c>
      <c r="B340">
        <v>0</v>
      </c>
      <c r="C340" t="s">
        <v>152</v>
      </c>
      <c r="D340" t="s">
        <v>152</v>
      </c>
    </row>
    <row r="341" spans="1:4">
      <c r="A341" t="s">
        <v>1009</v>
      </c>
      <c r="B341" t="s">
        <v>1393</v>
      </c>
      <c r="C341">
        <v>30</v>
      </c>
      <c r="D341">
        <v>4.5</v>
      </c>
    </row>
    <row r="342" spans="1:4">
      <c r="A342" t="s">
        <v>1008</v>
      </c>
      <c r="B342">
        <v>0</v>
      </c>
      <c r="C342" t="s">
        <v>152</v>
      </c>
      <c r="D342" t="s">
        <v>152</v>
      </c>
    </row>
    <row r="343" spans="1:4">
      <c r="A343" t="s">
        <v>1007</v>
      </c>
      <c r="B343" t="s">
        <v>1393</v>
      </c>
      <c r="C343">
        <v>30</v>
      </c>
      <c r="D343">
        <v>4.5</v>
      </c>
    </row>
    <row r="344" spans="1:4">
      <c r="A344" t="s">
        <v>1006</v>
      </c>
      <c r="B344">
        <v>0</v>
      </c>
      <c r="C344" t="s">
        <v>152</v>
      </c>
      <c r="D344" t="s">
        <v>152</v>
      </c>
    </row>
    <row r="345" spans="1:4">
      <c r="A345" t="s">
        <v>1005</v>
      </c>
      <c r="B345">
        <v>0</v>
      </c>
      <c r="C345" t="s">
        <v>152</v>
      </c>
      <c r="D345" t="s">
        <v>152</v>
      </c>
    </row>
    <row r="346" spans="1:4">
      <c r="A346" t="s">
        <v>1004</v>
      </c>
      <c r="B346">
        <v>0</v>
      </c>
      <c r="C346" t="s">
        <v>152</v>
      </c>
      <c r="D346" t="s">
        <v>152</v>
      </c>
    </row>
    <row r="347" spans="1:4">
      <c r="A347" t="s">
        <v>1003</v>
      </c>
      <c r="B347">
        <v>0</v>
      </c>
      <c r="C347" t="s">
        <v>152</v>
      </c>
      <c r="D347" t="s">
        <v>152</v>
      </c>
    </row>
    <row r="348" spans="1:4">
      <c r="A348" t="s">
        <v>1002</v>
      </c>
      <c r="B348">
        <v>0</v>
      </c>
      <c r="C348" t="s">
        <v>152</v>
      </c>
      <c r="D348" t="s">
        <v>152</v>
      </c>
    </row>
    <row r="349" spans="1:4">
      <c r="A349" t="s">
        <v>1001</v>
      </c>
      <c r="B349" t="s">
        <v>1393</v>
      </c>
      <c r="C349">
        <v>30</v>
      </c>
      <c r="D349">
        <v>4.5</v>
      </c>
    </row>
    <row r="350" spans="1:4">
      <c r="A350" t="s">
        <v>1000</v>
      </c>
      <c r="B350">
        <v>0</v>
      </c>
      <c r="C350" t="s">
        <v>152</v>
      </c>
      <c r="D350" t="s">
        <v>152</v>
      </c>
    </row>
    <row r="351" spans="1:4">
      <c r="A351" t="s">
        <v>999</v>
      </c>
      <c r="B351">
        <v>0</v>
      </c>
      <c r="C351" t="s">
        <v>152</v>
      </c>
      <c r="D351" t="s">
        <v>152</v>
      </c>
    </row>
    <row r="352" spans="1:4">
      <c r="A352" t="s">
        <v>998</v>
      </c>
      <c r="B352">
        <v>0</v>
      </c>
      <c r="C352" t="s">
        <v>152</v>
      </c>
      <c r="D352" t="s">
        <v>152</v>
      </c>
    </row>
    <row r="353" spans="1:4">
      <c r="A353" t="s">
        <v>997</v>
      </c>
      <c r="B353" t="s">
        <v>1393</v>
      </c>
      <c r="C353">
        <v>30</v>
      </c>
      <c r="D353">
        <v>4.5</v>
      </c>
    </row>
    <row r="354" spans="1:4">
      <c r="A354" t="s">
        <v>996</v>
      </c>
      <c r="B354">
        <v>0</v>
      </c>
      <c r="C354" t="s">
        <v>152</v>
      </c>
      <c r="D354" t="s">
        <v>152</v>
      </c>
    </row>
    <row r="355" spans="1:4">
      <c r="A355" t="s">
        <v>995</v>
      </c>
      <c r="B355">
        <v>0</v>
      </c>
      <c r="C355" t="s">
        <v>152</v>
      </c>
      <c r="D355" t="s">
        <v>152</v>
      </c>
    </row>
    <row r="356" spans="1:4">
      <c r="A356" t="s">
        <v>994</v>
      </c>
      <c r="B356">
        <v>0</v>
      </c>
      <c r="C356" t="s">
        <v>152</v>
      </c>
      <c r="D356" t="s">
        <v>152</v>
      </c>
    </row>
    <row r="357" spans="1:4">
      <c r="A357" t="s">
        <v>993</v>
      </c>
      <c r="B357" t="s">
        <v>1393</v>
      </c>
      <c r="C357">
        <v>30</v>
      </c>
      <c r="D357">
        <v>4.5</v>
      </c>
    </row>
    <row r="358" spans="1:4">
      <c r="A358" t="s">
        <v>992</v>
      </c>
      <c r="B358">
        <v>0</v>
      </c>
      <c r="C358" t="s">
        <v>152</v>
      </c>
      <c r="D358" t="s">
        <v>152</v>
      </c>
    </row>
    <row r="359" spans="1:4">
      <c r="A359" t="s">
        <v>991</v>
      </c>
      <c r="B359">
        <v>0</v>
      </c>
      <c r="C359" t="s">
        <v>152</v>
      </c>
      <c r="D359" t="s">
        <v>152</v>
      </c>
    </row>
    <row r="360" spans="1:4">
      <c r="A360" t="s">
        <v>990</v>
      </c>
      <c r="B360">
        <v>0</v>
      </c>
      <c r="C360" t="s">
        <v>152</v>
      </c>
      <c r="D360" t="s">
        <v>152</v>
      </c>
    </row>
    <row r="361" spans="1:4">
      <c r="A361" t="s">
        <v>317</v>
      </c>
      <c r="B361" t="s">
        <v>1393</v>
      </c>
      <c r="C361">
        <v>30</v>
      </c>
      <c r="D361">
        <v>4.5</v>
      </c>
    </row>
    <row r="362" spans="1:4">
      <c r="A362" t="s">
        <v>989</v>
      </c>
      <c r="B362">
        <v>0</v>
      </c>
      <c r="C362" t="s">
        <v>152</v>
      </c>
      <c r="D362" t="s">
        <v>152</v>
      </c>
    </row>
    <row r="363" spans="1:4">
      <c r="A363" t="s">
        <v>988</v>
      </c>
      <c r="B363">
        <v>0</v>
      </c>
      <c r="C363" t="s">
        <v>152</v>
      </c>
      <c r="D363" t="s">
        <v>152</v>
      </c>
    </row>
    <row r="364" spans="1:4">
      <c r="A364" t="s">
        <v>987</v>
      </c>
      <c r="B364">
        <v>0</v>
      </c>
      <c r="C364" t="s">
        <v>152</v>
      </c>
      <c r="D364" t="s">
        <v>152</v>
      </c>
    </row>
    <row r="365" spans="1:4">
      <c r="A365" t="s">
        <v>986</v>
      </c>
      <c r="B365" t="s">
        <v>1393</v>
      </c>
      <c r="C365">
        <v>30</v>
      </c>
      <c r="D365">
        <v>4.5</v>
      </c>
    </row>
    <row r="366" spans="1:4">
      <c r="A366" t="s">
        <v>985</v>
      </c>
      <c r="B366">
        <v>0</v>
      </c>
      <c r="C366" t="s">
        <v>152</v>
      </c>
      <c r="D366" t="s">
        <v>152</v>
      </c>
    </row>
    <row r="367" spans="1:4">
      <c r="A367" t="s">
        <v>984</v>
      </c>
      <c r="B367">
        <v>0</v>
      </c>
      <c r="C367" t="s">
        <v>152</v>
      </c>
      <c r="D367" t="s">
        <v>152</v>
      </c>
    </row>
    <row r="368" spans="1:4">
      <c r="A368" t="s">
        <v>983</v>
      </c>
      <c r="B368">
        <v>0</v>
      </c>
      <c r="C368" t="s">
        <v>152</v>
      </c>
      <c r="D368" t="s">
        <v>152</v>
      </c>
    </row>
    <row r="369" spans="1:4">
      <c r="A369" t="s">
        <v>982</v>
      </c>
      <c r="B369">
        <v>0</v>
      </c>
      <c r="C369" t="s">
        <v>152</v>
      </c>
      <c r="D369" t="s">
        <v>152</v>
      </c>
    </row>
    <row r="370" spans="1:4">
      <c r="A370" t="s">
        <v>981</v>
      </c>
      <c r="B370">
        <v>0</v>
      </c>
      <c r="C370" t="s">
        <v>152</v>
      </c>
      <c r="D370" t="s">
        <v>152</v>
      </c>
    </row>
    <row r="371" spans="1:4">
      <c r="A371" t="s">
        <v>980</v>
      </c>
      <c r="B371" t="s">
        <v>1393</v>
      </c>
      <c r="C371">
        <v>30</v>
      </c>
      <c r="D371">
        <v>4.5</v>
      </c>
    </row>
    <row r="372" spans="1:4">
      <c r="A372" t="s">
        <v>979</v>
      </c>
      <c r="B372">
        <v>0</v>
      </c>
      <c r="C372" t="s">
        <v>152</v>
      </c>
      <c r="D372" t="s">
        <v>152</v>
      </c>
    </row>
    <row r="373" spans="1:4">
      <c r="A373" t="s">
        <v>978</v>
      </c>
      <c r="B373">
        <v>0</v>
      </c>
      <c r="C373" t="s">
        <v>152</v>
      </c>
      <c r="D373" t="s">
        <v>152</v>
      </c>
    </row>
    <row r="374" spans="1:4">
      <c r="A374" t="s">
        <v>977</v>
      </c>
      <c r="B374">
        <v>0</v>
      </c>
      <c r="C374" t="s">
        <v>152</v>
      </c>
      <c r="D374" t="s">
        <v>152</v>
      </c>
    </row>
    <row r="375" spans="1:4">
      <c r="A375" t="s">
        <v>976</v>
      </c>
      <c r="B375">
        <v>0</v>
      </c>
      <c r="C375" t="s">
        <v>152</v>
      </c>
      <c r="D375" t="s">
        <v>152</v>
      </c>
    </row>
    <row r="376" spans="1:4">
      <c r="A376" t="s">
        <v>975</v>
      </c>
      <c r="B376">
        <v>0</v>
      </c>
      <c r="C376" t="s">
        <v>152</v>
      </c>
      <c r="D376" t="s">
        <v>152</v>
      </c>
    </row>
    <row r="377" spans="1:4">
      <c r="A377" t="s">
        <v>974</v>
      </c>
      <c r="B377">
        <v>0</v>
      </c>
      <c r="C377" t="s">
        <v>152</v>
      </c>
      <c r="D377" t="s">
        <v>152</v>
      </c>
    </row>
    <row r="378" spans="1:4">
      <c r="A378" t="s">
        <v>973</v>
      </c>
      <c r="B378">
        <v>0</v>
      </c>
      <c r="C378" t="s">
        <v>152</v>
      </c>
      <c r="D378" t="s">
        <v>152</v>
      </c>
    </row>
    <row r="379" spans="1:4">
      <c r="A379" t="s">
        <v>972</v>
      </c>
      <c r="B379">
        <v>0</v>
      </c>
      <c r="C379" t="s">
        <v>152</v>
      </c>
      <c r="D379" t="s">
        <v>152</v>
      </c>
    </row>
    <row r="380" spans="1:4">
      <c r="A380" t="s">
        <v>971</v>
      </c>
      <c r="B380">
        <v>0</v>
      </c>
      <c r="C380" t="s">
        <v>152</v>
      </c>
      <c r="D380" t="s">
        <v>152</v>
      </c>
    </row>
    <row r="381" spans="1:4">
      <c r="A381" t="s">
        <v>970</v>
      </c>
      <c r="B381">
        <v>0</v>
      </c>
      <c r="C381" t="s">
        <v>152</v>
      </c>
      <c r="D381" t="s">
        <v>152</v>
      </c>
    </row>
    <row r="382" spans="1:4">
      <c r="A382" t="s">
        <v>969</v>
      </c>
      <c r="B382">
        <v>0</v>
      </c>
      <c r="C382" t="s">
        <v>152</v>
      </c>
      <c r="D382" t="s">
        <v>152</v>
      </c>
    </row>
    <row r="383" spans="1:4">
      <c r="A383" t="s">
        <v>968</v>
      </c>
      <c r="B383">
        <v>0</v>
      </c>
      <c r="C383" t="s">
        <v>152</v>
      </c>
      <c r="D383" t="s">
        <v>152</v>
      </c>
    </row>
    <row r="384" spans="1:4">
      <c r="A384" t="s">
        <v>967</v>
      </c>
      <c r="B384">
        <v>0</v>
      </c>
      <c r="C384" t="s">
        <v>152</v>
      </c>
      <c r="D384" t="s">
        <v>152</v>
      </c>
    </row>
    <row r="385" spans="1:4">
      <c r="A385" t="s">
        <v>966</v>
      </c>
      <c r="B385">
        <v>0</v>
      </c>
      <c r="C385" t="s">
        <v>152</v>
      </c>
      <c r="D385" t="s">
        <v>152</v>
      </c>
    </row>
    <row r="386" spans="1:4">
      <c r="A386" t="s">
        <v>965</v>
      </c>
      <c r="B386">
        <v>0</v>
      </c>
      <c r="C386" t="s">
        <v>152</v>
      </c>
      <c r="D386" t="s">
        <v>152</v>
      </c>
    </row>
    <row r="387" spans="1:4">
      <c r="A387" t="s">
        <v>964</v>
      </c>
      <c r="B387" t="s">
        <v>1393</v>
      </c>
      <c r="C387">
        <v>30</v>
      </c>
      <c r="D387">
        <v>4.5</v>
      </c>
    </row>
    <row r="388" spans="1:4">
      <c r="A388" t="s">
        <v>963</v>
      </c>
      <c r="B388">
        <v>0</v>
      </c>
      <c r="C388" t="s">
        <v>152</v>
      </c>
      <c r="D388" t="s">
        <v>152</v>
      </c>
    </row>
    <row r="389" spans="1:4">
      <c r="A389" t="s">
        <v>962</v>
      </c>
      <c r="B389">
        <v>0</v>
      </c>
      <c r="C389" t="s">
        <v>152</v>
      </c>
      <c r="D389" t="s">
        <v>152</v>
      </c>
    </row>
    <row r="390" spans="1:4">
      <c r="A390" t="s">
        <v>961</v>
      </c>
      <c r="B390">
        <v>0</v>
      </c>
      <c r="C390" t="s">
        <v>152</v>
      </c>
      <c r="D390" t="s">
        <v>152</v>
      </c>
    </row>
    <row r="391" spans="1:4">
      <c r="A391" t="s">
        <v>960</v>
      </c>
      <c r="B391" t="s">
        <v>1393</v>
      </c>
      <c r="C391">
        <v>30</v>
      </c>
      <c r="D391">
        <v>4.5</v>
      </c>
    </row>
    <row r="392" spans="1:4">
      <c r="A392" t="s">
        <v>959</v>
      </c>
      <c r="B392">
        <v>0</v>
      </c>
      <c r="C392" t="s">
        <v>152</v>
      </c>
      <c r="D392" t="s">
        <v>152</v>
      </c>
    </row>
    <row r="393" spans="1:4">
      <c r="A393" t="s">
        <v>318</v>
      </c>
      <c r="B393" t="s">
        <v>1393</v>
      </c>
      <c r="C393">
        <v>30</v>
      </c>
      <c r="D393">
        <v>4.5</v>
      </c>
    </row>
    <row r="394" spans="1:4">
      <c r="A394" t="s">
        <v>958</v>
      </c>
      <c r="B394">
        <v>0</v>
      </c>
      <c r="C394" t="s">
        <v>152</v>
      </c>
      <c r="D394" t="s">
        <v>152</v>
      </c>
    </row>
    <row r="395" spans="1:4">
      <c r="A395" t="s">
        <v>957</v>
      </c>
      <c r="B395" t="s">
        <v>1393</v>
      </c>
      <c r="C395">
        <v>30</v>
      </c>
      <c r="D395">
        <v>4.5</v>
      </c>
    </row>
    <row r="396" spans="1:4">
      <c r="A396" t="s">
        <v>956</v>
      </c>
      <c r="B396">
        <v>0</v>
      </c>
      <c r="C396" t="s">
        <v>152</v>
      </c>
      <c r="D396" t="s">
        <v>152</v>
      </c>
    </row>
    <row r="397" spans="1:4">
      <c r="A397" t="s">
        <v>319</v>
      </c>
      <c r="B397" t="s">
        <v>1393</v>
      </c>
      <c r="C397">
        <v>30</v>
      </c>
      <c r="D397">
        <v>4.5</v>
      </c>
    </row>
    <row r="398" spans="1:4">
      <c r="A398" t="s">
        <v>955</v>
      </c>
      <c r="B398">
        <v>0</v>
      </c>
      <c r="C398" t="s">
        <v>152</v>
      </c>
      <c r="D398" t="s">
        <v>152</v>
      </c>
    </row>
    <row r="399" spans="1:4">
      <c r="A399" t="s">
        <v>320</v>
      </c>
      <c r="B399" t="s">
        <v>1393</v>
      </c>
      <c r="C399">
        <v>30</v>
      </c>
      <c r="D399">
        <v>4.5</v>
      </c>
    </row>
    <row r="400" spans="1:4">
      <c r="A400" t="s">
        <v>954</v>
      </c>
      <c r="B400">
        <v>0</v>
      </c>
      <c r="C400" t="s">
        <v>152</v>
      </c>
      <c r="D400" t="s">
        <v>152</v>
      </c>
    </row>
    <row r="401" spans="1:4">
      <c r="A401" t="s">
        <v>953</v>
      </c>
      <c r="B401">
        <v>0</v>
      </c>
      <c r="C401" t="s">
        <v>152</v>
      </c>
      <c r="D401" t="s">
        <v>152</v>
      </c>
    </row>
    <row r="402" spans="1:4">
      <c r="A402" t="s">
        <v>952</v>
      </c>
      <c r="B402">
        <v>0</v>
      </c>
      <c r="C402" t="s">
        <v>152</v>
      </c>
      <c r="D402" t="s">
        <v>152</v>
      </c>
    </row>
    <row r="403" spans="1:4">
      <c r="A403" t="s">
        <v>321</v>
      </c>
      <c r="B403" t="s">
        <v>1393</v>
      </c>
      <c r="C403">
        <v>30</v>
      </c>
      <c r="D403">
        <v>4.5</v>
      </c>
    </row>
    <row r="404" spans="1:4">
      <c r="A404" t="s">
        <v>951</v>
      </c>
      <c r="B404">
        <v>0</v>
      </c>
      <c r="C404" t="s">
        <v>152</v>
      </c>
      <c r="D404" t="s">
        <v>152</v>
      </c>
    </row>
    <row r="405" spans="1:4">
      <c r="A405" t="s">
        <v>950</v>
      </c>
      <c r="B405">
        <v>0</v>
      </c>
      <c r="C405" t="s">
        <v>152</v>
      </c>
      <c r="D405" t="s">
        <v>152</v>
      </c>
    </row>
    <row r="406" spans="1:4">
      <c r="A406" t="s">
        <v>949</v>
      </c>
      <c r="B406">
        <v>0</v>
      </c>
      <c r="C406" t="s">
        <v>152</v>
      </c>
      <c r="D406" t="s">
        <v>152</v>
      </c>
    </row>
    <row r="407" spans="1:4">
      <c r="A407" t="s">
        <v>948</v>
      </c>
      <c r="B407">
        <v>0</v>
      </c>
      <c r="C407" t="s">
        <v>152</v>
      </c>
      <c r="D407" t="s">
        <v>152</v>
      </c>
    </row>
    <row r="408" spans="1:4">
      <c r="A408" t="s">
        <v>947</v>
      </c>
      <c r="B408">
        <v>0</v>
      </c>
      <c r="C408" t="s">
        <v>152</v>
      </c>
      <c r="D408" t="s">
        <v>152</v>
      </c>
    </row>
    <row r="409" spans="1:4">
      <c r="A409" t="s">
        <v>946</v>
      </c>
      <c r="B409">
        <v>0</v>
      </c>
      <c r="C409" t="s">
        <v>152</v>
      </c>
      <c r="D409" t="s">
        <v>152</v>
      </c>
    </row>
    <row r="410" spans="1:4">
      <c r="A410" t="s">
        <v>945</v>
      </c>
      <c r="B410">
        <v>0</v>
      </c>
      <c r="C410" t="s">
        <v>152</v>
      </c>
      <c r="D410" t="s">
        <v>152</v>
      </c>
    </row>
    <row r="411" spans="1:4">
      <c r="A411" t="s">
        <v>322</v>
      </c>
      <c r="B411" t="s">
        <v>1393</v>
      </c>
      <c r="C411">
        <v>30</v>
      </c>
      <c r="D411">
        <v>4.5</v>
      </c>
    </row>
    <row r="412" spans="1:4">
      <c r="A412" t="s">
        <v>944</v>
      </c>
      <c r="B412">
        <v>0</v>
      </c>
      <c r="C412" t="s">
        <v>152</v>
      </c>
      <c r="D412" t="s">
        <v>152</v>
      </c>
    </row>
    <row r="413" spans="1:4">
      <c r="A413" t="s">
        <v>943</v>
      </c>
      <c r="B413">
        <v>0</v>
      </c>
      <c r="C413" t="s">
        <v>152</v>
      </c>
      <c r="D413" t="s">
        <v>152</v>
      </c>
    </row>
    <row r="414" spans="1:4">
      <c r="A414" t="s">
        <v>942</v>
      </c>
      <c r="B414">
        <v>0</v>
      </c>
      <c r="C414" t="s">
        <v>152</v>
      </c>
      <c r="D414" t="s">
        <v>152</v>
      </c>
    </row>
    <row r="415" spans="1:4">
      <c r="A415" t="s">
        <v>941</v>
      </c>
      <c r="B415">
        <v>0</v>
      </c>
      <c r="C415" t="s">
        <v>152</v>
      </c>
      <c r="D415" t="s">
        <v>152</v>
      </c>
    </row>
    <row r="416" spans="1:4">
      <c r="A416" t="s">
        <v>940</v>
      </c>
      <c r="B416">
        <v>0</v>
      </c>
      <c r="C416" t="s">
        <v>152</v>
      </c>
      <c r="D416" t="s">
        <v>152</v>
      </c>
    </row>
    <row r="417" spans="1:4">
      <c r="A417" t="s">
        <v>939</v>
      </c>
      <c r="B417" t="s">
        <v>1393</v>
      </c>
      <c r="C417">
        <v>30</v>
      </c>
      <c r="D417">
        <v>4.5</v>
      </c>
    </row>
    <row r="418" spans="1:4">
      <c r="A418" t="s">
        <v>938</v>
      </c>
      <c r="B418">
        <v>0</v>
      </c>
      <c r="C418" t="s">
        <v>152</v>
      </c>
      <c r="D418" t="s">
        <v>152</v>
      </c>
    </row>
    <row r="419" spans="1:4">
      <c r="A419" t="s">
        <v>937</v>
      </c>
      <c r="B419" t="s">
        <v>1393</v>
      </c>
      <c r="C419">
        <v>30</v>
      </c>
      <c r="D419">
        <v>4.5</v>
      </c>
    </row>
    <row r="420" spans="1:4">
      <c r="A420" t="s">
        <v>936</v>
      </c>
      <c r="B420">
        <v>0</v>
      </c>
      <c r="C420" t="s">
        <v>152</v>
      </c>
      <c r="D420" t="s">
        <v>152</v>
      </c>
    </row>
    <row r="421" spans="1:4">
      <c r="A421" t="s">
        <v>935</v>
      </c>
      <c r="B421" t="s">
        <v>1393</v>
      </c>
      <c r="C421">
        <v>30</v>
      </c>
      <c r="D421">
        <v>4.5</v>
      </c>
    </row>
    <row r="422" spans="1:4">
      <c r="A422" t="s">
        <v>934</v>
      </c>
      <c r="B422">
        <v>0</v>
      </c>
      <c r="C422" t="s">
        <v>152</v>
      </c>
      <c r="D422" t="s">
        <v>152</v>
      </c>
    </row>
    <row r="423" spans="1:4">
      <c r="A423" t="s">
        <v>933</v>
      </c>
      <c r="B423">
        <v>0</v>
      </c>
      <c r="C423" t="s">
        <v>152</v>
      </c>
      <c r="D423" t="s">
        <v>152</v>
      </c>
    </row>
    <row r="424" spans="1:4">
      <c r="A424" t="s">
        <v>932</v>
      </c>
      <c r="B424">
        <v>0</v>
      </c>
      <c r="C424" t="s">
        <v>152</v>
      </c>
      <c r="D424" t="s">
        <v>152</v>
      </c>
    </row>
    <row r="425" spans="1:4">
      <c r="A425" t="s">
        <v>931</v>
      </c>
      <c r="B425">
        <v>0</v>
      </c>
      <c r="C425" t="s">
        <v>152</v>
      </c>
      <c r="D425" t="s">
        <v>152</v>
      </c>
    </row>
    <row r="426" spans="1:4">
      <c r="A426" t="s">
        <v>930</v>
      </c>
      <c r="B426">
        <v>0</v>
      </c>
      <c r="C426" t="s">
        <v>152</v>
      </c>
      <c r="D426" t="s">
        <v>152</v>
      </c>
    </row>
    <row r="427" spans="1:4">
      <c r="A427" t="s">
        <v>929</v>
      </c>
      <c r="B427">
        <v>0</v>
      </c>
      <c r="C427" t="s">
        <v>152</v>
      </c>
      <c r="D427" t="s">
        <v>152</v>
      </c>
    </row>
    <row r="428" spans="1:4">
      <c r="A428" t="s">
        <v>928</v>
      </c>
      <c r="B428">
        <v>0</v>
      </c>
      <c r="C428" t="s">
        <v>152</v>
      </c>
      <c r="D428" t="s">
        <v>152</v>
      </c>
    </row>
    <row r="429" spans="1:4">
      <c r="A429" t="s">
        <v>927</v>
      </c>
      <c r="B429" t="s">
        <v>1393</v>
      </c>
      <c r="C429">
        <v>30</v>
      </c>
      <c r="D429">
        <v>4.5</v>
      </c>
    </row>
    <row r="430" spans="1:4">
      <c r="A430" t="s">
        <v>926</v>
      </c>
      <c r="B430">
        <v>0</v>
      </c>
      <c r="C430" t="s">
        <v>152</v>
      </c>
      <c r="D430" t="s">
        <v>152</v>
      </c>
    </row>
    <row r="431" spans="1:4">
      <c r="A431" t="s">
        <v>925</v>
      </c>
      <c r="B431">
        <v>0</v>
      </c>
      <c r="C431" t="s">
        <v>152</v>
      </c>
      <c r="D431" t="s">
        <v>152</v>
      </c>
    </row>
    <row r="432" spans="1:4">
      <c r="A432" t="s">
        <v>924</v>
      </c>
      <c r="B432">
        <v>0</v>
      </c>
      <c r="C432" t="s">
        <v>152</v>
      </c>
      <c r="D432" t="s">
        <v>152</v>
      </c>
    </row>
    <row r="433" spans="1:4">
      <c r="A433" t="s">
        <v>923</v>
      </c>
      <c r="B433" t="s">
        <v>1393</v>
      </c>
      <c r="C433">
        <v>30</v>
      </c>
      <c r="D433">
        <v>4.5</v>
      </c>
    </row>
    <row r="434" spans="1:4">
      <c r="A434" t="s">
        <v>922</v>
      </c>
      <c r="B434">
        <v>0</v>
      </c>
      <c r="C434" t="s">
        <v>152</v>
      </c>
      <c r="D434" t="s">
        <v>152</v>
      </c>
    </row>
    <row r="435" spans="1:4">
      <c r="A435" t="s">
        <v>921</v>
      </c>
      <c r="B435">
        <v>0</v>
      </c>
      <c r="C435" t="s">
        <v>152</v>
      </c>
      <c r="D435" t="s">
        <v>152</v>
      </c>
    </row>
    <row r="436" spans="1:4">
      <c r="A436" t="s">
        <v>920</v>
      </c>
      <c r="B436">
        <v>0</v>
      </c>
      <c r="C436" t="s">
        <v>152</v>
      </c>
      <c r="D436" t="s">
        <v>152</v>
      </c>
    </row>
    <row r="437" spans="1:4">
      <c r="A437" t="s">
        <v>919</v>
      </c>
      <c r="B437" t="s">
        <v>1393</v>
      </c>
      <c r="C437">
        <v>30</v>
      </c>
      <c r="D437">
        <v>4.5</v>
      </c>
    </row>
    <row r="438" spans="1:4">
      <c r="A438" t="s">
        <v>918</v>
      </c>
      <c r="B438">
        <v>0</v>
      </c>
      <c r="C438" t="s">
        <v>152</v>
      </c>
      <c r="D438" t="s">
        <v>152</v>
      </c>
    </row>
    <row r="439" spans="1:4">
      <c r="A439" t="s">
        <v>917</v>
      </c>
      <c r="B439">
        <v>0</v>
      </c>
      <c r="C439" t="s">
        <v>152</v>
      </c>
      <c r="D439" t="s">
        <v>152</v>
      </c>
    </row>
    <row r="440" spans="1:4">
      <c r="A440" t="s">
        <v>916</v>
      </c>
      <c r="B440">
        <v>0</v>
      </c>
      <c r="C440" t="s">
        <v>152</v>
      </c>
      <c r="D440" t="s">
        <v>152</v>
      </c>
    </row>
    <row r="441" spans="1:4">
      <c r="A441" t="s">
        <v>915</v>
      </c>
      <c r="B441">
        <v>0</v>
      </c>
      <c r="C441" t="s">
        <v>152</v>
      </c>
      <c r="D441" t="s">
        <v>152</v>
      </c>
    </row>
    <row r="442" spans="1:4">
      <c r="A442" t="s">
        <v>914</v>
      </c>
      <c r="B442">
        <v>0</v>
      </c>
      <c r="C442" t="s">
        <v>152</v>
      </c>
      <c r="D442" t="s">
        <v>152</v>
      </c>
    </row>
    <row r="443" spans="1:4">
      <c r="A443" t="s">
        <v>913</v>
      </c>
      <c r="B443" t="s">
        <v>1393</v>
      </c>
      <c r="C443">
        <v>30</v>
      </c>
      <c r="D443">
        <v>4.5</v>
      </c>
    </row>
    <row r="444" spans="1:4">
      <c r="A444" t="s">
        <v>912</v>
      </c>
      <c r="B444">
        <v>0</v>
      </c>
      <c r="C444" t="s">
        <v>152</v>
      </c>
      <c r="D444" t="s">
        <v>152</v>
      </c>
    </row>
    <row r="445" spans="1:4">
      <c r="A445" t="s">
        <v>911</v>
      </c>
      <c r="B445">
        <v>0</v>
      </c>
      <c r="C445" t="s">
        <v>152</v>
      </c>
      <c r="D445" t="s">
        <v>152</v>
      </c>
    </row>
    <row r="446" spans="1:4">
      <c r="A446" t="s">
        <v>910</v>
      </c>
      <c r="B446">
        <v>0</v>
      </c>
      <c r="C446" t="s">
        <v>152</v>
      </c>
      <c r="D446" t="s">
        <v>152</v>
      </c>
    </row>
    <row r="447" spans="1:4">
      <c r="A447" t="s">
        <v>909</v>
      </c>
      <c r="B447">
        <v>0</v>
      </c>
      <c r="C447" t="s">
        <v>152</v>
      </c>
      <c r="D447" t="s">
        <v>152</v>
      </c>
    </row>
    <row r="448" spans="1:4">
      <c r="A448" t="s">
        <v>908</v>
      </c>
      <c r="B448">
        <v>0</v>
      </c>
      <c r="C448" t="s">
        <v>152</v>
      </c>
      <c r="D448" t="s">
        <v>152</v>
      </c>
    </row>
    <row r="449" spans="1:4">
      <c r="A449" t="s">
        <v>907</v>
      </c>
      <c r="B449" t="s">
        <v>1393</v>
      </c>
      <c r="C449">
        <v>30</v>
      </c>
      <c r="D449">
        <v>4.5</v>
      </c>
    </row>
    <row r="450" spans="1:4">
      <c r="A450" t="s">
        <v>906</v>
      </c>
      <c r="B450">
        <v>0</v>
      </c>
      <c r="C450" t="s">
        <v>152</v>
      </c>
      <c r="D450" t="s">
        <v>152</v>
      </c>
    </row>
    <row r="451" spans="1:4">
      <c r="A451" t="s">
        <v>905</v>
      </c>
      <c r="B451" t="s">
        <v>1393</v>
      </c>
      <c r="C451">
        <v>30</v>
      </c>
      <c r="D451">
        <v>4.5</v>
      </c>
    </row>
    <row r="452" spans="1:4">
      <c r="A452" t="s">
        <v>904</v>
      </c>
      <c r="B452">
        <v>0</v>
      </c>
      <c r="C452" t="s">
        <v>152</v>
      </c>
      <c r="D452" t="s">
        <v>152</v>
      </c>
    </row>
    <row r="453" spans="1:4">
      <c r="A453" t="s">
        <v>903</v>
      </c>
      <c r="B453" t="s">
        <v>1393</v>
      </c>
      <c r="C453">
        <v>30</v>
      </c>
      <c r="D453">
        <v>4.5</v>
      </c>
    </row>
    <row r="454" spans="1:4">
      <c r="A454" t="s">
        <v>902</v>
      </c>
      <c r="B454">
        <v>0</v>
      </c>
      <c r="C454" t="s">
        <v>152</v>
      </c>
      <c r="D454" t="s">
        <v>152</v>
      </c>
    </row>
    <row r="455" spans="1:4">
      <c r="A455" t="s">
        <v>901</v>
      </c>
      <c r="B455">
        <v>0</v>
      </c>
      <c r="C455" t="s">
        <v>152</v>
      </c>
      <c r="D455" t="s">
        <v>152</v>
      </c>
    </row>
    <row r="456" spans="1:4">
      <c r="A456" t="s">
        <v>900</v>
      </c>
      <c r="B456">
        <v>0</v>
      </c>
      <c r="C456" t="s">
        <v>152</v>
      </c>
      <c r="D456" t="s">
        <v>152</v>
      </c>
    </row>
    <row r="457" spans="1:4">
      <c r="A457" t="s">
        <v>323</v>
      </c>
      <c r="B457" t="s">
        <v>1393</v>
      </c>
      <c r="C457">
        <v>30</v>
      </c>
      <c r="D457">
        <v>4.5</v>
      </c>
    </row>
    <row r="458" spans="1:4">
      <c r="A458" t="s">
        <v>899</v>
      </c>
      <c r="B458">
        <v>0</v>
      </c>
      <c r="C458" t="s">
        <v>152</v>
      </c>
      <c r="D458" t="s">
        <v>152</v>
      </c>
    </row>
    <row r="459" spans="1:4">
      <c r="A459" t="s">
        <v>898</v>
      </c>
      <c r="B459" t="s">
        <v>1393</v>
      </c>
      <c r="C459">
        <v>30</v>
      </c>
      <c r="D459">
        <v>4.5</v>
      </c>
    </row>
    <row r="460" spans="1:4">
      <c r="A460" t="s">
        <v>897</v>
      </c>
      <c r="B460">
        <v>0</v>
      </c>
      <c r="C460" t="s">
        <v>152</v>
      </c>
      <c r="D460" t="s">
        <v>152</v>
      </c>
    </row>
    <row r="461" spans="1:4">
      <c r="A461" t="s">
        <v>896</v>
      </c>
      <c r="B461" t="s">
        <v>1393</v>
      </c>
      <c r="C461">
        <v>30</v>
      </c>
      <c r="D461">
        <v>4.5</v>
      </c>
    </row>
    <row r="462" spans="1:4">
      <c r="A462" t="s">
        <v>895</v>
      </c>
      <c r="B462">
        <v>0</v>
      </c>
      <c r="C462" t="s">
        <v>152</v>
      </c>
      <c r="D462" t="s">
        <v>152</v>
      </c>
    </row>
    <row r="463" spans="1:4">
      <c r="A463" t="s">
        <v>894</v>
      </c>
      <c r="B463" t="s">
        <v>1393</v>
      </c>
      <c r="C463">
        <v>30</v>
      </c>
      <c r="D463">
        <v>4.5</v>
      </c>
    </row>
    <row r="464" spans="1:4">
      <c r="A464" t="s">
        <v>893</v>
      </c>
      <c r="B464">
        <v>0</v>
      </c>
      <c r="C464" t="s">
        <v>152</v>
      </c>
      <c r="D464" t="s">
        <v>152</v>
      </c>
    </row>
    <row r="465" spans="1:4">
      <c r="A465" t="s">
        <v>892</v>
      </c>
      <c r="B465" t="s">
        <v>1393</v>
      </c>
      <c r="C465">
        <v>30</v>
      </c>
      <c r="D465">
        <v>4.5</v>
      </c>
    </row>
    <row r="466" spans="1:4">
      <c r="A466" t="s">
        <v>891</v>
      </c>
      <c r="B466">
        <v>0</v>
      </c>
      <c r="C466" t="s">
        <v>152</v>
      </c>
      <c r="D466" t="s">
        <v>152</v>
      </c>
    </row>
    <row r="467" spans="1:4">
      <c r="A467" t="s">
        <v>324</v>
      </c>
      <c r="B467" t="s">
        <v>1393</v>
      </c>
      <c r="C467">
        <v>30</v>
      </c>
      <c r="D467">
        <v>4.5</v>
      </c>
    </row>
    <row r="468" spans="1:4">
      <c r="A468" t="s">
        <v>890</v>
      </c>
      <c r="B468">
        <v>0</v>
      </c>
      <c r="C468" t="s">
        <v>152</v>
      </c>
      <c r="D468" t="s">
        <v>152</v>
      </c>
    </row>
    <row r="469" spans="1:4">
      <c r="A469" t="s">
        <v>889</v>
      </c>
      <c r="B469" t="s">
        <v>1393</v>
      </c>
      <c r="C469">
        <v>30</v>
      </c>
      <c r="D469">
        <v>4.5</v>
      </c>
    </row>
    <row r="470" spans="1:4">
      <c r="A470" t="s">
        <v>888</v>
      </c>
      <c r="B470">
        <v>0</v>
      </c>
      <c r="C470" t="s">
        <v>152</v>
      </c>
      <c r="D470" t="s">
        <v>152</v>
      </c>
    </row>
    <row r="471" spans="1:4">
      <c r="A471" t="s">
        <v>887</v>
      </c>
      <c r="B471">
        <v>0</v>
      </c>
      <c r="C471" t="s">
        <v>152</v>
      </c>
      <c r="D471" t="s">
        <v>152</v>
      </c>
    </row>
    <row r="472" spans="1:4">
      <c r="A472" t="s">
        <v>886</v>
      </c>
      <c r="B472">
        <v>0</v>
      </c>
      <c r="C472" t="s">
        <v>152</v>
      </c>
      <c r="D472" t="s">
        <v>152</v>
      </c>
    </row>
    <row r="473" spans="1:4">
      <c r="A473" t="s">
        <v>885</v>
      </c>
      <c r="B473">
        <v>0</v>
      </c>
      <c r="C473" t="s">
        <v>152</v>
      </c>
      <c r="D473" t="s">
        <v>152</v>
      </c>
    </row>
    <row r="474" spans="1:4">
      <c r="A474" t="s">
        <v>884</v>
      </c>
      <c r="B474">
        <v>0</v>
      </c>
      <c r="C474" t="s">
        <v>152</v>
      </c>
      <c r="D474" t="s">
        <v>152</v>
      </c>
    </row>
    <row r="475" spans="1:4">
      <c r="A475" t="s">
        <v>883</v>
      </c>
      <c r="B475">
        <v>0</v>
      </c>
      <c r="C475" t="s">
        <v>152</v>
      </c>
      <c r="D475" t="s">
        <v>152</v>
      </c>
    </row>
    <row r="476" spans="1:4">
      <c r="A476" t="s">
        <v>882</v>
      </c>
      <c r="B476">
        <v>0</v>
      </c>
      <c r="C476" t="s">
        <v>152</v>
      </c>
      <c r="D476" t="s">
        <v>152</v>
      </c>
    </row>
    <row r="477" spans="1:4">
      <c r="A477" t="s">
        <v>881</v>
      </c>
      <c r="B477" t="s">
        <v>1393</v>
      </c>
      <c r="C477">
        <v>30</v>
      </c>
      <c r="D477">
        <v>4.5</v>
      </c>
    </row>
    <row r="478" spans="1:4">
      <c r="A478" t="s">
        <v>880</v>
      </c>
      <c r="B478">
        <v>0</v>
      </c>
      <c r="C478" t="s">
        <v>152</v>
      </c>
      <c r="D478" t="s">
        <v>152</v>
      </c>
    </row>
    <row r="479" spans="1:4">
      <c r="A479" t="s">
        <v>879</v>
      </c>
      <c r="B479" t="s">
        <v>1393</v>
      </c>
      <c r="C479">
        <v>30</v>
      </c>
      <c r="D479">
        <v>4.5</v>
      </c>
    </row>
    <row r="480" spans="1:4">
      <c r="A480" t="s">
        <v>878</v>
      </c>
      <c r="B480">
        <v>0</v>
      </c>
      <c r="C480" t="s">
        <v>152</v>
      </c>
      <c r="D480" t="s">
        <v>152</v>
      </c>
    </row>
    <row r="481" spans="1:4">
      <c r="A481" t="s">
        <v>877</v>
      </c>
      <c r="B481">
        <v>0</v>
      </c>
      <c r="C481" t="s">
        <v>152</v>
      </c>
      <c r="D481" t="s">
        <v>152</v>
      </c>
    </row>
    <row r="482" spans="1:4">
      <c r="A482" t="s">
        <v>876</v>
      </c>
      <c r="B482">
        <v>0</v>
      </c>
      <c r="C482" t="s">
        <v>152</v>
      </c>
      <c r="D482" t="s">
        <v>152</v>
      </c>
    </row>
    <row r="483" spans="1:4">
      <c r="A483" t="s">
        <v>875</v>
      </c>
      <c r="B483" t="s">
        <v>1393</v>
      </c>
      <c r="C483">
        <v>30</v>
      </c>
      <c r="D483">
        <v>4.5</v>
      </c>
    </row>
    <row r="484" spans="1:4">
      <c r="A484" t="s">
        <v>874</v>
      </c>
      <c r="B484">
        <v>0</v>
      </c>
      <c r="C484" t="s">
        <v>152</v>
      </c>
      <c r="D484" t="s">
        <v>152</v>
      </c>
    </row>
    <row r="485" spans="1:4">
      <c r="A485" t="s">
        <v>325</v>
      </c>
      <c r="B485" t="s">
        <v>1393</v>
      </c>
      <c r="C485">
        <v>30</v>
      </c>
      <c r="D485">
        <v>4.5</v>
      </c>
    </row>
    <row r="486" spans="1:4">
      <c r="A486" t="s">
        <v>873</v>
      </c>
      <c r="B486">
        <v>0</v>
      </c>
      <c r="C486" t="s">
        <v>152</v>
      </c>
      <c r="D486" t="s">
        <v>152</v>
      </c>
    </row>
    <row r="487" spans="1:4">
      <c r="A487" t="s">
        <v>872</v>
      </c>
      <c r="B487" t="s">
        <v>1393</v>
      </c>
      <c r="C487">
        <v>30</v>
      </c>
      <c r="D487">
        <v>4.5</v>
      </c>
    </row>
    <row r="488" spans="1:4">
      <c r="A488" t="s">
        <v>871</v>
      </c>
      <c r="B488">
        <v>0</v>
      </c>
      <c r="C488" t="s">
        <v>152</v>
      </c>
      <c r="D488" t="s">
        <v>152</v>
      </c>
    </row>
    <row r="489" spans="1:4">
      <c r="A489" t="s">
        <v>326</v>
      </c>
      <c r="B489" t="s">
        <v>1393</v>
      </c>
      <c r="C489">
        <v>30</v>
      </c>
      <c r="D489">
        <v>4.5</v>
      </c>
    </row>
    <row r="490" spans="1:4">
      <c r="A490" t="s">
        <v>870</v>
      </c>
      <c r="B490">
        <v>0</v>
      </c>
      <c r="C490" t="s">
        <v>152</v>
      </c>
      <c r="D490" t="s">
        <v>152</v>
      </c>
    </row>
    <row r="491" spans="1:4">
      <c r="A491" t="s">
        <v>869</v>
      </c>
      <c r="B491">
        <v>0</v>
      </c>
      <c r="C491" t="s">
        <v>152</v>
      </c>
      <c r="D491" t="s">
        <v>152</v>
      </c>
    </row>
    <row r="492" spans="1:4">
      <c r="A492" t="s">
        <v>868</v>
      </c>
      <c r="B492">
        <v>0</v>
      </c>
      <c r="C492" t="s">
        <v>152</v>
      </c>
      <c r="D492" t="s">
        <v>152</v>
      </c>
    </row>
    <row r="493" spans="1:4">
      <c r="A493" t="s">
        <v>867</v>
      </c>
      <c r="B493" t="s">
        <v>1393</v>
      </c>
      <c r="C493">
        <v>30</v>
      </c>
      <c r="D493">
        <v>4.5</v>
      </c>
    </row>
    <row r="494" spans="1:4">
      <c r="A494" t="s">
        <v>866</v>
      </c>
      <c r="B494">
        <v>0</v>
      </c>
      <c r="C494" t="s">
        <v>152</v>
      </c>
      <c r="D494" t="s">
        <v>152</v>
      </c>
    </row>
    <row r="495" spans="1:4">
      <c r="A495" t="s">
        <v>865</v>
      </c>
      <c r="B495">
        <v>0</v>
      </c>
      <c r="C495" t="s">
        <v>152</v>
      </c>
      <c r="D495" t="s">
        <v>152</v>
      </c>
    </row>
    <row r="496" spans="1:4">
      <c r="A496" t="s">
        <v>864</v>
      </c>
      <c r="B496">
        <v>0</v>
      </c>
      <c r="C496" t="s">
        <v>152</v>
      </c>
      <c r="D496" t="s">
        <v>152</v>
      </c>
    </row>
    <row r="497" spans="1:4">
      <c r="A497" t="s">
        <v>863</v>
      </c>
      <c r="B497" t="s">
        <v>1393</v>
      </c>
      <c r="C497">
        <v>30</v>
      </c>
      <c r="D497">
        <v>4.5</v>
      </c>
    </row>
    <row r="498" spans="1:4">
      <c r="A498" t="s">
        <v>862</v>
      </c>
      <c r="B498">
        <v>0</v>
      </c>
      <c r="C498" t="s">
        <v>152</v>
      </c>
      <c r="D498" t="s">
        <v>152</v>
      </c>
    </row>
    <row r="499" spans="1:4">
      <c r="A499" t="s">
        <v>861</v>
      </c>
      <c r="B499" t="s">
        <v>1393</v>
      </c>
      <c r="C499">
        <v>30</v>
      </c>
      <c r="D499">
        <v>4.5</v>
      </c>
    </row>
    <row r="500" spans="1:4">
      <c r="A500" t="s">
        <v>860</v>
      </c>
      <c r="B500">
        <v>0</v>
      </c>
      <c r="C500" t="s">
        <v>152</v>
      </c>
      <c r="D500" t="s">
        <v>152</v>
      </c>
    </row>
    <row r="501" spans="1:4">
      <c r="A501" t="s">
        <v>859</v>
      </c>
      <c r="B501">
        <v>0</v>
      </c>
      <c r="C501" t="s">
        <v>152</v>
      </c>
      <c r="D501" t="s">
        <v>152</v>
      </c>
    </row>
    <row r="502" spans="1:4">
      <c r="A502" t="s">
        <v>858</v>
      </c>
      <c r="B502">
        <v>0</v>
      </c>
      <c r="C502" t="s">
        <v>152</v>
      </c>
      <c r="D502" t="s">
        <v>152</v>
      </c>
    </row>
    <row r="503" spans="1:4">
      <c r="A503" t="s">
        <v>327</v>
      </c>
      <c r="B503" t="s">
        <v>1393</v>
      </c>
      <c r="C503">
        <v>30</v>
      </c>
      <c r="D503">
        <v>4.5</v>
      </c>
    </row>
    <row r="504" spans="1:4">
      <c r="A504" t="s">
        <v>857</v>
      </c>
      <c r="B504">
        <v>0</v>
      </c>
      <c r="C504" t="s">
        <v>152</v>
      </c>
      <c r="D504" t="s">
        <v>152</v>
      </c>
    </row>
    <row r="505" spans="1:4">
      <c r="A505" t="s">
        <v>856</v>
      </c>
      <c r="B505">
        <v>0</v>
      </c>
      <c r="C505" t="s">
        <v>152</v>
      </c>
      <c r="D505" t="s">
        <v>152</v>
      </c>
    </row>
    <row r="506" spans="1:4">
      <c r="A506" t="s">
        <v>855</v>
      </c>
      <c r="B506">
        <v>0</v>
      </c>
      <c r="C506" t="s">
        <v>152</v>
      </c>
      <c r="D506" t="s">
        <v>152</v>
      </c>
    </row>
    <row r="507" spans="1:4">
      <c r="A507" t="s">
        <v>854</v>
      </c>
      <c r="B507">
        <v>0</v>
      </c>
      <c r="C507" t="s">
        <v>152</v>
      </c>
      <c r="D507" t="s">
        <v>152</v>
      </c>
    </row>
    <row r="508" spans="1:4">
      <c r="A508" t="s">
        <v>853</v>
      </c>
      <c r="B508">
        <v>0</v>
      </c>
      <c r="C508" t="s">
        <v>152</v>
      </c>
      <c r="D508" t="s">
        <v>152</v>
      </c>
    </row>
    <row r="509" spans="1:4">
      <c r="A509" t="s">
        <v>852</v>
      </c>
      <c r="B509" t="s">
        <v>1393</v>
      </c>
      <c r="C509">
        <v>30</v>
      </c>
      <c r="D509">
        <v>4.5</v>
      </c>
    </row>
    <row r="510" spans="1:4">
      <c r="A510" t="s">
        <v>851</v>
      </c>
      <c r="B510">
        <v>0</v>
      </c>
      <c r="C510" t="s">
        <v>152</v>
      </c>
      <c r="D510" t="s">
        <v>152</v>
      </c>
    </row>
    <row r="511" spans="1:4">
      <c r="A511" t="s">
        <v>850</v>
      </c>
      <c r="B511">
        <v>0</v>
      </c>
      <c r="C511" t="s">
        <v>152</v>
      </c>
      <c r="D511" t="s">
        <v>152</v>
      </c>
    </row>
    <row r="512" spans="1:4">
      <c r="A512" t="s">
        <v>849</v>
      </c>
      <c r="B512">
        <v>0</v>
      </c>
      <c r="C512" t="s">
        <v>152</v>
      </c>
      <c r="D512" t="s">
        <v>152</v>
      </c>
    </row>
    <row r="513" spans="1:4">
      <c r="A513" t="s">
        <v>848</v>
      </c>
      <c r="B513" t="s">
        <v>1393</v>
      </c>
      <c r="C513">
        <v>30</v>
      </c>
      <c r="D513">
        <v>4.5</v>
      </c>
    </row>
    <row r="514" spans="1:4">
      <c r="A514" t="s">
        <v>847</v>
      </c>
      <c r="B514">
        <v>0</v>
      </c>
      <c r="C514" t="s">
        <v>152</v>
      </c>
      <c r="D514" t="s">
        <v>152</v>
      </c>
    </row>
    <row r="515" spans="1:4">
      <c r="A515" t="s">
        <v>846</v>
      </c>
      <c r="B515">
        <v>0</v>
      </c>
      <c r="C515" t="s">
        <v>152</v>
      </c>
      <c r="D515" t="s">
        <v>152</v>
      </c>
    </row>
    <row r="516" spans="1:4">
      <c r="A516" t="s">
        <v>845</v>
      </c>
      <c r="B516">
        <v>0</v>
      </c>
      <c r="C516" t="s">
        <v>152</v>
      </c>
      <c r="D516" t="s">
        <v>152</v>
      </c>
    </row>
    <row r="517" spans="1:4">
      <c r="A517" t="s">
        <v>844</v>
      </c>
      <c r="B517" t="s">
        <v>1393</v>
      </c>
      <c r="C517">
        <v>30</v>
      </c>
      <c r="D517">
        <v>4.5</v>
      </c>
    </row>
    <row r="518" spans="1:4">
      <c r="A518" t="s">
        <v>843</v>
      </c>
      <c r="B518">
        <v>0</v>
      </c>
      <c r="C518" t="s">
        <v>152</v>
      </c>
      <c r="D518" t="s">
        <v>152</v>
      </c>
    </row>
    <row r="519" spans="1:4">
      <c r="A519" t="s">
        <v>842</v>
      </c>
      <c r="B519">
        <v>0</v>
      </c>
      <c r="C519" t="s">
        <v>152</v>
      </c>
      <c r="D519" t="s">
        <v>152</v>
      </c>
    </row>
    <row r="520" spans="1:4">
      <c r="A520" t="s">
        <v>841</v>
      </c>
      <c r="B520">
        <v>0</v>
      </c>
      <c r="C520" t="s">
        <v>152</v>
      </c>
      <c r="D520" t="s">
        <v>152</v>
      </c>
    </row>
    <row r="521" spans="1:4">
      <c r="A521" t="s">
        <v>840</v>
      </c>
      <c r="B521" t="s">
        <v>1393</v>
      </c>
      <c r="C521">
        <v>30</v>
      </c>
      <c r="D521">
        <v>4.5</v>
      </c>
    </row>
    <row r="522" spans="1:4">
      <c r="A522" t="s">
        <v>839</v>
      </c>
      <c r="B522">
        <v>0</v>
      </c>
      <c r="C522" t="s">
        <v>152</v>
      </c>
      <c r="D522" t="s">
        <v>152</v>
      </c>
    </row>
    <row r="523" spans="1:4">
      <c r="A523" t="s">
        <v>838</v>
      </c>
      <c r="B523">
        <v>0</v>
      </c>
      <c r="C523" t="s">
        <v>152</v>
      </c>
      <c r="D523" t="s">
        <v>152</v>
      </c>
    </row>
    <row r="524" spans="1:4">
      <c r="A524" t="s">
        <v>837</v>
      </c>
      <c r="B524">
        <v>0</v>
      </c>
      <c r="C524" t="s">
        <v>152</v>
      </c>
      <c r="D524" t="s">
        <v>152</v>
      </c>
    </row>
    <row r="525" spans="1:4">
      <c r="A525" t="s">
        <v>836</v>
      </c>
      <c r="B525" t="s">
        <v>1393</v>
      </c>
      <c r="C525">
        <v>30</v>
      </c>
      <c r="D525">
        <v>4.5</v>
      </c>
    </row>
    <row r="526" spans="1:4">
      <c r="A526" t="s">
        <v>835</v>
      </c>
      <c r="B526">
        <v>0</v>
      </c>
      <c r="C526" t="s">
        <v>152</v>
      </c>
      <c r="D526" t="s">
        <v>152</v>
      </c>
    </row>
    <row r="527" spans="1:4">
      <c r="A527" t="s">
        <v>834</v>
      </c>
      <c r="B527">
        <v>0</v>
      </c>
      <c r="C527" t="s">
        <v>152</v>
      </c>
      <c r="D527" t="s">
        <v>152</v>
      </c>
    </row>
    <row r="528" spans="1:4">
      <c r="A528" t="s">
        <v>833</v>
      </c>
      <c r="B528">
        <v>0</v>
      </c>
      <c r="C528" t="s">
        <v>152</v>
      </c>
      <c r="D528" t="s">
        <v>152</v>
      </c>
    </row>
    <row r="529" spans="1:4">
      <c r="A529" t="s">
        <v>832</v>
      </c>
      <c r="B529">
        <v>0</v>
      </c>
      <c r="C529" t="s">
        <v>152</v>
      </c>
      <c r="D529" t="s">
        <v>152</v>
      </c>
    </row>
    <row r="530" spans="1:4">
      <c r="A530" t="s">
        <v>831</v>
      </c>
      <c r="B530">
        <v>0</v>
      </c>
      <c r="C530" t="s">
        <v>152</v>
      </c>
      <c r="D530" t="s">
        <v>152</v>
      </c>
    </row>
    <row r="531" spans="1:4">
      <c r="A531" t="s">
        <v>830</v>
      </c>
      <c r="B531" t="s">
        <v>1393</v>
      </c>
      <c r="C531">
        <v>30</v>
      </c>
      <c r="D531">
        <v>4.5</v>
      </c>
    </row>
    <row r="532" spans="1:4">
      <c r="A532" t="s">
        <v>829</v>
      </c>
      <c r="B532">
        <v>0</v>
      </c>
      <c r="C532" t="s">
        <v>152</v>
      </c>
      <c r="D532" t="s">
        <v>152</v>
      </c>
    </row>
    <row r="533" spans="1:4">
      <c r="A533" t="s">
        <v>828</v>
      </c>
      <c r="B533">
        <v>0</v>
      </c>
      <c r="C533" t="s">
        <v>152</v>
      </c>
      <c r="D533" t="s">
        <v>152</v>
      </c>
    </row>
    <row r="534" spans="1:4">
      <c r="A534" t="s">
        <v>827</v>
      </c>
      <c r="B534">
        <v>0</v>
      </c>
      <c r="C534" t="s">
        <v>152</v>
      </c>
      <c r="D534" t="s">
        <v>152</v>
      </c>
    </row>
    <row r="535" spans="1:4">
      <c r="A535" t="s">
        <v>826</v>
      </c>
      <c r="B535" t="s">
        <v>1393</v>
      </c>
      <c r="C535">
        <v>30</v>
      </c>
      <c r="D535">
        <v>4.5</v>
      </c>
    </row>
    <row r="536" spans="1:4">
      <c r="A536" t="s">
        <v>825</v>
      </c>
      <c r="B536">
        <v>0</v>
      </c>
      <c r="C536" t="s">
        <v>152</v>
      </c>
      <c r="D536" t="s">
        <v>152</v>
      </c>
    </row>
    <row r="537" spans="1:4">
      <c r="A537" t="s">
        <v>824</v>
      </c>
      <c r="B537">
        <v>0</v>
      </c>
      <c r="C537" t="s">
        <v>152</v>
      </c>
      <c r="D537" t="s">
        <v>152</v>
      </c>
    </row>
    <row r="538" spans="1:4">
      <c r="A538" t="s">
        <v>823</v>
      </c>
      <c r="B538">
        <v>0</v>
      </c>
      <c r="C538" t="s">
        <v>152</v>
      </c>
      <c r="D538" t="s">
        <v>152</v>
      </c>
    </row>
    <row r="539" spans="1:4">
      <c r="A539" t="s">
        <v>822</v>
      </c>
      <c r="B539">
        <v>0</v>
      </c>
      <c r="C539" t="s">
        <v>152</v>
      </c>
      <c r="D539" t="s">
        <v>152</v>
      </c>
    </row>
    <row r="540" spans="1:4">
      <c r="A540" t="s">
        <v>821</v>
      </c>
      <c r="B540">
        <v>0</v>
      </c>
      <c r="C540" t="s">
        <v>152</v>
      </c>
      <c r="D540" t="s">
        <v>152</v>
      </c>
    </row>
    <row r="541" spans="1:4">
      <c r="A541" t="s">
        <v>820</v>
      </c>
      <c r="B541">
        <v>0</v>
      </c>
      <c r="C541" t="s">
        <v>152</v>
      </c>
      <c r="D541" t="s">
        <v>152</v>
      </c>
    </row>
    <row r="542" spans="1:4">
      <c r="A542" t="s">
        <v>819</v>
      </c>
      <c r="B542">
        <v>0</v>
      </c>
      <c r="C542" t="s">
        <v>152</v>
      </c>
      <c r="D542" t="s">
        <v>152</v>
      </c>
    </row>
    <row r="543" spans="1:4">
      <c r="A543" t="s">
        <v>818</v>
      </c>
      <c r="B543">
        <v>0</v>
      </c>
      <c r="C543" t="s">
        <v>152</v>
      </c>
      <c r="D543" t="s">
        <v>152</v>
      </c>
    </row>
    <row r="544" spans="1:4">
      <c r="A544" t="s">
        <v>817</v>
      </c>
      <c r="B544">
        <v>0</v>
      </c>
      <c r="C544" t="s">
        <v>152</v>
      </c>
      <c r="D544" t="s">
        <v>152</v>
      </c>
    </row>
    <row r="545" spans="1:4">
      <c r="A545" t="s">
        <v>816</v>
      </c>
      <c r="B545" t="s">
        <v>1393</v>
      </c>
      <c r="C545">
        <v>30</v>
      </c>
      <c r="D545">
        <v>4.5</v>
      </c>
    </row>
    <row r="546" spans="1:4">
      <c r="A546" t="s">
        <v>815</v>
      </c>
      <c r="B546">
        <v>0</v>
      </c>
      <c r="C546" t="s">
        <v>152</v>
      </c>
      <c r="D546" t="s">
        <v>152</v>
      </c>
    </row>
    <row r="547" spans="1:4">
      <c r="A547" t="s">
        <v>814</v>
      </c>
      <c r="B547" t="s">
        <v>1393</v>
      </c>
      <c r="C547">
        <v>30</v>
      </c>
      <c r="D547">
        <v>4.5</v>
      </c>
    </row>
    <row r="548" spans="1:4">
      <c r="A548" t="s">
        <v>813</v>
      </c>
      <c r="B548">
        <v>0</v>
      </c>
      <c r="C548" t="s">
        <v>152</v>
      </c>
      <c r="D548" t="s">
        <v>152</v>
      </c>
    </row>
    <row r="549" spans="1:4">
      <c r="A549" t="s">
        <v>812</v>
      </c>
      <c r="B549">
        <v>0</v>
      </c>
      <c r="C549" t="s">
        <v>152</v>
      </c>
      <c r="D549" t="s">
        <v>152</v>
      </c>
    </row>
    <row r="550" spans="1:4">
      <c r="A550" t="s">
        <v>811</v>
      </c>
      <c r="B550">
        <v>0</v>
      </c>
      <c r="C550" t="s">
        <v>152</v>
      </c>
      <c r="D550" t="s">
        <v>152</v>
      </c>
    </row>
    <row r="551" spans="1:4">
      <c r="A551" t="s">
        <v>810</v>
      </c>
      <c r="B551" t="s">
        <v>1393</v>
      </c>
      <c r="C551">
        <v>30</v>
      </c>
      <c r="D551">
        <v>4.5</v>
      </c>
    </row>
    <row r="552" spans="1:4">
      <c r="A552" t="s">
        <v>809</v>
      </c>
      <c r="B552">
        <v>0</v>
      </c>
      <c r="C552" t="s">
        <v>152</v>
      </c>
      <c r="D552" t="s">
        <v>152</v>
      </c>
    </row>
    <row r="553" spans="1:4">
      <c r="A553" t="s">
        <v>808</v>
      </c>
      <c r="B553" t="s">
        <v>1393</v>
      </c>
      <c r="C553">
        <v>30</v>
      </c>
      <c r="D553">
        <v>4.5</v>
      </c>
    </row>
    <row r="554" spans="1:4">
      <c r="A554" t="s">
        <v>807</v>
      </c>
      <c r="B554">
        <v>0</v>
      </c>
      <c r="C554" t="s">
        <v>152</v>
      </c>
      <c r="D554" t="s">
        <v>152</v>
      </c>
    </row>
    <row r="555" spans="1:4">
      <c r="A555" t="s">
        <v>806</v>
      </c>
      <c r="B555">
        <v>0</v>
      </c>
      <c r="C555" t="s">
        <v>152</v>
      </c>
      <c r="D555" t="s">
        <v>152</v>
      </c>
    </row>
    <row r="556" spans="1:4">
      <c r="A556" t="s">
        <v>805</v>
      </c>
      <c r="B556">
        <v>0</v>
      </c>
      <c r="C556" t="s">
        <v>152</v>
      </c>
      <c r="D556" t="s">
        <v>152</v>
      </c>
    </row>
    <row r="557" spans="1:4">
      <c r="A557" t="s">
        <v>804</v>
      </c>
      <c r="B557">
        <v>0</v>
      </c>
      <c r="C557" t="s">
        <v>152</v>
      </c>
      <c r="D557" t="s">
        <v>152</v>
      </c>
    </row>
    <row r="558" spans="1:4">
      <c r="A558" t="s">
        <v>803</v>
      </c>
      <c r="B558">
        <v>0</v>
      </c>
      <c r="C558" t="s">
        <v>152</v>
      </c>
      <c r="D558" t="s">
        <v>152</v>
      </c>
    </row>
    <row r="559" spans="1:4">
      <c r="A559" t="s">
        <v>802</v>
      </c>
      <c r="B559">
        <v>0</v>
      </c>
      <c r="C559" t="s">
        <v>152</v>
      </c>
      <c r="D559" t="s">
        <v>152</v>
      </c>
    </row>
    <row r="560" spans="1:4">
      <c r="A560" t="s">
        <v>801</v>
      </c>
      <c r="B560">
        <v>0</v>
      </c>
      <c r="C560" t="s">
        <v>152</v>
      </c>
      <c r="D560" t="s">
        <v>152</v>
      </c>
    </row>
    <row r="561" spans="1:4">
      <c r="A561" t="s">
        <v>800</v>
      </c>
      <c r="B561">
        <v>0</v>
      </c>
      <c r="C561" t="s">
        <v>152</v>
      </c>
      <c r="D561" t="s">
        <v>152</v>
      </c>
    </row>
    <row r="562" spans="1:4">
      <c r="A562" t="s">
        <v>799</v>
      </c>
      <c r="B562">
        <v>0</v>
      </c>
      <c r="C562" t="s">
        <v>152</v>
      </c>
      <c r="D562" t="s">
        <v>152</v>
      </c>
    </row>
    <row r="563" spans="1:4">
      <c r="A563" t="s">
        <v>798</v>
      </c>
      <c r="B563">
        <v>0</v>
      </c>
      <c r="C563" t="s">
        <v>152</v>
      </c>
      <c r="D563" t="s">
        <v>152</v>
      </c>
    </row>
    <row r="564" spans="1:4">
      <c r="A564" t="s">
        <v>797</v>
      </c>
      <c r="B564">
        <v>0</v>
      </c>
      <c r="C564" t="s">
        <v>152</v>
      </c>
      <c r="D564" t="s">
        <v>152</v>
      </c>
    </row>
    <row r="565" spans="1:4">
      <c r="A565" t="s">
        <v>796</v>
      </c>
      <c r="B565">
        <v>0</v>
      </c>
      <c r="C565" t="s">
        <v>152</v>
      </c>
      <c r="D565" t="s">
        <v>152</v>
      </c>
    </row>
    <row r="566" spans="1:4">
      <c r="A566" t="s">
        <v>795</v>
      </c>
      <c r="B566">
        <v>0</v>
      </c>
      <c r="C566" t="s">
        <v>152</v>
      </c>
      <c r="D566" t="s">
        <v>152</v>
      </c>
    </row>
    <row r="567" spans="1:4">
      <c r="A567" t="s">
        <v>328</v>
      </c>
      <c r="B567" t="s">
        <v>1393</v>
      </c>
      <c r="C567">
        <v>30</v>
      </c>
      <c r="D567">
        <v>4.5</v>
      </c>
    </row>
    <row r="568" spans="1:4">
      <c r="A568" t="s">
        <v>794</v>
      </c>
      <c r="B568">
        <v>0</v>
      </c>
      <c r="C568" t="s">
        <v>152</v>
      </c>
      <c r="D568" t="s">
        <v>152</v>
      </c>
    </row>
    <row r="569" spans="1:4">
      <c r="A569" t="s">
        <v>793</v>
      </c>
      <c r="B569">
        <v>0</v>
      </c>
      <c r="C569" t="s">
        <v>152</v>
      </c>
      <c r="D569" t="s">
        <v>152</v>
      </c>
    </row>
    <row r="570" spans="1:4">
      <c r="A570" t="s">
        <v>792</v>
      </c>
      <c r="B570">
        <v>0</v>
      </c>
      <c r="C570" t="s">
        <v>152</v>
      </c>
      <c r="D570" t="s">
        <v>152</v>
      </c>
    </row>
    <row r="571" spans="1:4">
      <c r="A571" t="s">
        <v>791</v>
      </c>
      <c r="B571" t="s">
        <v>1393</v>
      </c>
      <c r="C571">
        <v>30</v>
      </c>
      <c r="D571">
        <v>4.5</v>
      </c>
    </row>
    <row r="572" spans="1:4">
      <c r="A572" t="s">
        <v>790</v>
      </c>
      <c r="B572">
        <v>0</v>
      </c>
      <c r="C572" t="s">
        <v>152</v>
      </c>
      <c r="D572" t="s">
        <v>152</v>
      </c>
    </row>
    <row r="573" spans="1:4">
      <c r="A573" t="s">
        <v>329</v>
      </c>
      <c r="B573" t="s">
        <v>1393</v>
      </c>
      <c r="C573">
        <v>30</v>
      </c>
      <c r="D573">
        <v>4.5</v>
      </c>
    </row>
    <row r="574" spans="1:4">
      <c r="A574" t="s">
        <v>789</v>
      </c>
      <c r="B574">
        <v>0</v>
      </c>
      <c r="C574" t="s">
        <v>152</v>
      </c>
      <c r="D574" t="s">
        <v>152</v>
      </c>
    </row>
    <row r="575" spans="1:4">
      <c r="A575" t="s">
        <v>788</v>
      </c>
      <c r="B575">
        <v>0</v>
      </c>
      <c r="C575" t="s">
        <v>152</v>
      </c>
      <c r="D575" t="s">
        <v>152</v>
      </c>
    </row>
    <row r="576" spans="1:4">
      <c r="A576" t="s">
        <v>330</v>
      </c>
      <c r="B576">
        <v>0</v>
      </c>
      <c r="C576" t="s">
        <v>152</v>
      </c>
      <c r="D576" t="s">
        <v>152</v>
      </c>
    </row>
    <row r="577" spans="1:4">
      <c r="A577" t="s">
        <v>331</v>
      </c>
      <c r="B577">
        <v>0</v>
      </c>
      <c r="C577" t="s">
        <v>152</v>
      </c>
      <c r="D577" t="s">
        <v>152</v>
      </c>
    </row>
    <row r="578" spans="1:4">
      <c r="A578" t="s">
        <v>787</v>
      </c>
      <c r="B578">
        <v>0</v>
      </c>
      <c r="C578" t="s">
        <v>152</v>
      </c>
      <c r="D578" t="s">
        <v>152</v>
      </c>
    </row>
    <row r="579" spans="1:4">
      <c r="A579" t="s">
        <v>786</v>
      </c>
      <c r="B579" t="s">
        <v>1393</v>
      </c>
      <c r="C579">
        <v>30</v>
      </c>
      <c r="D579">
        <v>4.5</v>
      </c>
    </row>
    <row r="580" spans="1:4">
      <c r="A580" t="s">
        <v>785</v>
      </c>
      <c r="B580">
        <v>0</v>
      </c>
      <c r="C580" t="s">
        <v>152</v>
      </c>
      <c r="D580" t="s">
        <v>152</v>
      </c>
    </row>
    <row r="581" spans="1:4">
      <c r="A581" t="s">
        <v>784</v>
      </c>
      <c r="B581">
        <v>0</v>
      </c>
      <c r="C581" t="s">
        <v>152</v>
      </c>
      <c r="D581" t="s">
        <v>152</v>
      </c>
    </row>
    <row r="582" spans="1:4">
      <c r="A582" t="s">
        <v>783</v>
      </c>
      <c r="B582">
        <v>0</v>
      </c>
      <c r="C582" t="s">
        <v>152</v>
      </c>
      <c r="D582" t="s">
        <v>152</v>
      </c>
    </row>
    <row r="583" spans="1:4">
      <c r="A583" t="s">
        <v>782</v>
      </c>
      <c r="B583" t="s">
        <v>1393</v>
      </c>
      <c r="C583">
        <v>30</v>
      </c>
      <c r="D583">
        <v>4.5</v>
      </c>
    </row>
    <row r="584" spans="1:4">
      <c r="A584" t="s">
        <v>781</v>
      </c>
      <c r="B584">
        <v>0</v>
      </c>
      <c r="C584" t="s">
        <v>152</v>
      </c>
      <c r="D584" t="s">
        <v>152</v>
      </c>
    </row>
    <row r="585" spans="1:4">
      <c r="A585" t="s">
        <v>780</v>
      </c>
      <c r="B585">
        <v>0</v>
      </c>
      <c r="C585" t="s">
        <v>152</v>
      </c>
      <c r="D585" t="s">
        <v>152</v>
      </c>
    </row>
    <row r="586" spans="1:4">
      <c r="A586" t="s">
        <v>332</v>
      </c>
      <c r="B586">
        <v>0</v>
      </c>
      <c r="C586" t="s">
        <v>152</v>
      </c>
      <c r="D586" t="s">
        <v>152</v>
      </c>
    </row>
    <row r="587" spans="1:4">
      <c r="A587" t="s">
        <v>779</v>
      </c>
      <c r="B587">
        <v>0</v>
      </c>
      <c r="C587" t="s">
        <v>152</v>
      </c>
      <c r="D587" t="s">
        <v>152</v>
      </c>
    </row>
    <row r="588" spans="1:4">
      <c r="A588" t="s">
        <v>333</v>
      </c>
      <c r="B588">
        <v>0</v>
      </c>
      <c r="C588" t="s">
        <v>152</v>
      </c>
      <c r="D588" t="s">
        <v>152</v>
      </c>
    </row>
    <row r="589" spans="1:4">
      <c r="A589" t="s">
        <v>778</v>
      </c>
      <c r="B589">
        <v>0</v>
      </c>
      <c r="C589" t="s">
        <v>152</v>
      </c>
      <c r="D589" t="s">
        <v>152</v>
      </c>
    </row>
    <row r="590" spans="1:4">
      <c r="A590" t="s">
        <v>777</v>
      </c>
      <c r="B590">
        <v>0</v>
      </c>
      <c r="C590" t="s">
        <v>152</v>
      </c>
      <c r="D590" t="s">
        <v>152</v>
      </c>
    </row>
    <row r="591" spans="1:4">
      <c r="A591" t="s">
        <v>334</v>
      </c>
      <c r="B591" t="s">
        <v>1393</v>
      </c>
      <c r="C591">
        <v>30</v>
      </c>
      <c r="D591">
        <v>4.5</v>
      </c>
    </row>
    <row r="592" spans="1:4">
      <c r="A592" t="s">
        <v>776</v>
      </c>
      <c r="B592" t="s">
        <v>238</v>
      </c>
      <c r="C592">
        <v>30</v>
      </c>
      <c r="D592">
        <v>4.5</v>
      </c>
    </row>
    <row r="593" spans="1:4">
      <c r="A593" t="s">
        <v>775</v>
      </c>
      <c r="B593">
        <v>0</v>
      </c>
      <c r="C593" t="s">
        <v>152</v>
      </c>
      <c r="D593" t="s">
        <v>152</v>
      </c>
    </row>
    <row r="594" spans="1:4">
      <c r="A594" t="s">
        <v>774</v>
      </c>
      <c r="B594">
        <v>0</v>
      </c>
      <c r="C594" t="s">
        <v>152</v>
      </c>
      <c r="D594" t="s">
        <v>152</v>
      </c>
    </row>
    <row r="595" spans="1:4">
      <c r="A595" t="s">
        <v>773</v>
      </c>
      <c r="B595" t="s">
        <v>1393</v>
      </c>
      <c r="C595">
        <v>30</v>
      </c>
      <c r="D595">
        <v>4.5</v>
      </c>
    </row>
    <row r="596" spans="1:4">
      <c r="A596" t="s">
        <v>335</v>
      </c>
      <c r="B596" t="s">
        <v>238</v>
      </c>
      <c r="C596">
        <v>30</v>
      </c>
      <c r="D596">
        <v>4.5</v>
      </c>
    </row>
    <row r="597" spans="1:4">
      <c r="A597" t="s">
        <v>772</v>
      </c>
      <c r="B597" t="s">
        <v>1393</v>
      </c>
      <c r="C597">
        <v>30</v>
      </c>
      <c r="D597">
        <v>4.5</v>
      </c>
    </row>
    <row r="598" spans="1:4">
      <c r="A598" t="s">
        <v>771</v>
      </c>
      <c r="B598">
        <v>0</v>
      </c>
      <c r="C598" t="s">
        <v>152</v>
      </c>
      <c r="D598" t="s">
        <v>152</v>
      </c>
    </row>
    <row r="599" spans="1:4">
      <c r="A599" t="s">
        <v>770</v>
      </c>
      <c r="B599" t="s">
        <v>1393</v>
      </c>
      <c r="C599">
        <v>30</v>
      </c>
      <c r="D599">
        <v>4.5</v>
      </c>
    </row>
    <row r="600" spans="1:4">
      <c r="A600" t="s">
        <v>769</v>
      </c>
      <c r="B600">
        <v>0</v>
      </c>
      <c r="C600" t="s">
        <v>152</v>
      </c>
      <c r="D600" t="s">
        <v>152</v>
      </c>
    </row>
    <row r="601" spans="1:4">
      <c r="A601" t="s">
        <v>768</v>
      </c>
      <c r="B601">
        <v>0</v>
      </c>
      <c r="C601" t="s">
        <v>152</v>
      </c>
      <c r="D601" t="s">
        <v>152</v>
      </c>
    </row>
    <row r="602" spans="1:4">
      <c r="A602" t="s">
        <v>767</v>
      </c>
      <c r="B602">
        <v>0</v>
      </c>
      <c r="C602" t="s">
        <v>152</v>
      </c>
      <c r="D602" t="s">
        <v>152</v>
      </c>
    </row>
    <row r="603" spans="1:4">
      <c r="A603" t="s">
        <v>766</v>
      </c>
      <c r="B603" t="s">
        <v>1393</v>
      </c>
      <c r="C603">
        <v>30</v>
      </c>
      <c r="D603">
        <v>4.5</v>
      </c>
    </row>
    <row r="604" spans="1:4">
      <c r="A604" t="s">
        <v>765</v>
      </c>
      <c r="B604" t="s">
        <v>238</v>
      </c>
      <c r="C604">
        <v>30</v>
      </c>
      <c r="D604">
        <v>4.5</v>
      </c>
    </row>
    <row r="605" spans="1:4">
      <c r="A605" t="s">
        <v>764</v>
      </c>
      <c r="B605" t="s">
        <v>1393</v>
      </c>
      <c r="C605">
        <v>30</v>
      </c>
      <c r="D605">
        <v>4.5</v>
      </c>
    </row>
    <row r="606" spans="1:4">
      <c r="A606" t="s">
        <v>763</v>
      </c>
      <c r="B606">
        <v>0</v>
      </c>
      <c r="C606" t="s">
        <v>152</v>
      </c>
      <c r="D606" t="s">
        <v>152</v>
      </c>
    </row>
    <row r="607" spans="1:4">
      <c r="A607" t="s">
        <v>762</v>
      </c>
      <c r="B607" t="s">
        <v>1393</v>
      </c>
      <c r="C607">
        <v>30</v>
      </c>
      <c r="D607">
        <v>4.5</v>
      </c>
    </row>
    <row r="608" spans="1:4">
      <c r="A608" t="s">
        <v>336</v>
      </c>
      <c r="B608">
        <v>0</v>
      </c>
      <c r="C608" t="s">
        <v>152</v>
      </c>
      <c r="D608" t="s">
        <v>152</v>
      </c>
    </row>
    <row r="609" spans="1:4">
      <c r="A609" t="s">
        <v>337</v>
      </c>
      <c r="B609">
        <v>0</v>
      </c>
      <c r="C609" t="s">
        <v>152</v>
      </c>
      <c r="D609" t="s">
        <v>152</v>
      </c>
    </row>
    <row r="610" spans="1:4">
      <c r="A610" t="s">
        <v>761</v>
      </c>
      <c r="B610">
        <v>0</v>
      </c>
      <c r="C610" t="s">
        <v>152</v>
      </c>
      <c r="D610" t="s">
        <v>152</v>
      </c>
    </row>
    <row r="611" spans="1:4">
      <c r="A611" t="s">
        <v>760</v>
      </c>
      <c r="B611">
        <v>0</v>
      </c>
      <c r="C611" t="s">
        <v>152</v>
      </c>
      <c r="D611" t="s">
        <v>152</v>
      </c>
    </row>
    <row r="612" spans="1:4">
      <c r="A612" t="s">
        <v>338</v>
      </c>
      <c r="B612">
        <v>0</v>
      </c>
      <c r="C612" t="s">
        <v>152</v>
      </c>
      <c r="D612" t="s">
        <v>152</v>
      </c>
    </row>
    <row r="613" spans="1:4">
      <c r="A613" t="s">
        <v>339</v>
      </c>
      <c r="B613" t="s">
        <v>1393</v>
      </c>
      <c r="C613">
        <v>30</v>
      </c>
      <c r="D613">
        <v>4.5</v>
      </c>
    </row>
    <row r="614" spans="1:4">
      <c r="A614" t="s">
        <v>340</v>
      </c>
      <c r="B614">
        <v>0</v>
      </c>
      <c r="C614" t="s">
        <v>152</v>
      </c>
      <c r="D614" t="s">
        <v>152</v>
      </c>
    </row>
    <row r="615" spans="1:4">
      <c r="A615" t="s">
        <v>341</v>
      </c>
      <c r="B615" t="s">
        <v>1393</v>
      </c>
      <c r="C615">
        <v>30</v>
      </c>
      <c r="D615">
        <v>4.5</v>
      </c>
    </row>
    <row r="616" spans="1:4">
      <c r="A616" t="s">
        <v>759</v>
      </c>
      <c r="B616">
        <v>0</v>
      </c>
      <c r="C616" t="s">
        <v>152</v>
      </c>
      <c r="D616" t="s">
        <v>152</v>
      </c>
    </row>
    <row r="617" spans="1:4">
      <c r="A617" t="s">
        <v>758</v>
      </c>
      <c r="B617" t="s">
        <v>1393</v>
      </c>
      <c r="C617">
        <v>30</v>
      </c>
      <c r="D617">
        <v>4.5</v>
      </c>
    </row>
    <row r="618" spans="1:4">
      <c r="A618" t="s">
        <v>342</v>
      </c>
      <c r="B618">
        <v>0</v>
      </c>
      <c r="C618" t="s">
        <v>152</v>
      </c>
      <c r="D618" t="s">
        <v>152</v>
      </c>
    </row>
    <row r="619" spans="1:4">
      <c r="A619" t="s">
        <v>343</v>
      </c>
      <c r="B619">
        <v>0</v>
      </c>
      <c r="C619" t="s">
        <v>152</v>
      </c>
      <c r="D619" t="s">
        <v>152</v>
      </c>
    </row>
    <row r="620" spans="1:4">
      <c r="A620" t="s">
        <v>757</v>
      </c>
      <c r="B620">
        <v>0</v>
      </c>
      <c r="C620" t="s">
        <v>152</v>
      </c>
      <c r="D620" t="s">
        <v>152</v>
      </c>
    </row>
    <row r="621" spans="1:4">
      <c r="A621" t="s">
        <v>756</v>
      </c>
      <c r="B621">
        <v>0</v>
      </c>
      <c r="C621" t="s">
        <v>152</v>
      </c>
      <c r="D621" t="s">
        <v>152</v>
      </c>
    </row>
    <row r="622" spans="1:4">
      <c r="A622" t="s">
        <v>755</v>
      </c>
      <c r="B622">
        <v>0</v>
      </c>
      <c r="C622" t="s">
        <v>152</v>
      </c>
      <c r="D622" t="s">
        <v>152</v>
      </c>
    </row>
    <row r="623" spans="1:4">
      <c r="A623" t="s">
        <v>754</v>
      </c>
      <c r="B623">
        <v>0</v>
      </c>
      <c r="C623" t="s">
        <v>152</v>
      </c>
      <c r="D623" t="s">
        <v>152</v>
      </c>
    </row>
    <row r="624" spans="1:4">
      <c r="A624" t="s">
        <v>753</v>
      </c>
      <c r="B624">
        <v>0</v>
      </c>
      <c r="C624" t="s">
        <v>152</v>
      </c>
      <c r="D624" t="s">
        <v>152</v>
      </c>
    </row>
    <row r="625" spans="1:4">
      <c r="A625" t="s">
        <v>752</v>
      </c>
      <c r="B625">
        <v>0</v>
      </c>
      <c r="C625" t="s">
        <v>152</v>
      </c>
      <c r="D625" t="s">
        <v>152</v>
      </c>
    </row>
    <row r="626" spans="1:4">
      <c r="A626" t="s">
        <v>344</v>
      </c>
      <c r="B626">
        <v>0</v>
      </c>
      <c r="C626" t="s">
        <v>152</v>
      </c>
      <c r="D626" t="s">
        <v>152</v>
      </c>
    </row>
    <row r="627" spans="1:4">
      <c r="A627" t="s">
        <v>751</v>
      </c>
      <c r="B627">
        <v>0</v>
      </c>
      <c r="C627" t="s">
        <v>152</v>
      </c>
      <c r="D627" t="s">
        <v>152</v>
      </c>
    </row>
    <row r="628" spans="1:4">
      <c r="A628" t="s">
        <v>750</v>
      </c>
      <c r="B628" t="s">
        <v>238</v>
      </c>
      <c r="C628">
        <v>30</v>
      </c>
      <c r="D628">
        <v>4.5</v>
      </c>
    </row>
    <row r="629" spans="1:4">
      <c r="A629" t="s">
        <v>749</v>
      </c>
      <c r="B629" t="s">
        <v>1393</v>
      </c>
      <c r="C629">
        <v>30</v>
      </c>
      <c r="D629">
        <v>4.5</v>
      </c>
    </row>
    <row r="630" spans="1:4">
      <c r="A630" t="s">
        <v>345</v>
      </c>
      <c r="B630">
        <v>0</v>
      </c>
      <c r="C630" t="s">
        <v>152</v>
      </c>
      <c r="D630" t="s">
        <v>152</v>
      </c>
    </row>
    <row r="631" spans="1:4">
      <c r="A631" t="s">
        <v>748</v>
      </c>
      <c r="B631" t="s">
        <v>1393</v>
      </c>
      <c r="C631">
        <v>30</v>
      </c>
      <c r="D631">
        <v>4.5</v>
      </c>
    </row>
    <row r="632" spans="1:4">
      <c r="A632" t="s">
        <v>747</v>
      </c>
      <c r="B632">
        <v>0</v>
      </c>
      <c r="C632" t="s">
        <v>152</v>
      </c>
      <c r="D632" t="s">
        <v>152</v>
      </c>
    </row>
    <row r="633" spans="1:4">
      <c r="A633" t="s">
        <v>746</v>
      </c>
      <c r="B633">
        <v>0</v>
      </c>
      <c r="C633" t="s">
        <v>152</v>
      </c>
      <c r="D633" t="s">
        <v>152</v>
      </c>
    </row>
    <row r="634" spans="1:4">
      <c r="A634" t="s">
        <v>346</v>
      </c>
      <c r="B634" t="s">
        <v>238</v>
      </c>
      <c r="C634">
        <v>30</v>
      </c>
      <c r="D634">
        <v>4.5</v>
      </c>
    </row>
    <row r="635" spans="1:4">
      <c r="A635" t="s">
        <v>745</v>
      </c>
      <c r="B635">
        <v>0</v>
      </c>
      <c r="C635" t="s">
        <v>152</v>
      </c>
      <c r="D635" t="s">
        <v>152</v>
      </c>
    </row>
    <row r="636" spans="1:4">
      <c r="A636" t="s">
        <v>744</v>
      </c>
      <c r="B636">
        <v>0</v>
      </c>
      <c r="C636" t="s">
        <v>152</v>
      </c>
      <c r="D636" t="s">
        <v>152</v>
      </c>
    </row>
    <row r="637" spans="1:4">
      <c r="A637" t="s">
        <v>743</v>
      </c>
      <c r="B637">
        <v>0</v>
      </c>
      <c r="C637" t="s">
        <v>152</v>
      </c>
      <c r="D637" t="s">
        <v>152</v>
      </c>
    </row>
    <row r="638" spans="1:4">
      <c r="A638" t="s">
        <v>742</v>
      </c>
      <c r="B638">
        <v>0</v>
      </c>
      <c r="C638" t="s">
        <v>152</v>
      </c>
      <c r="D638" t="s">
        <v>152</v>
      </c>
    </row>
    <row r="639" spans="1:4">
      <c r="A639" t="s">
        <v>741</v>
      </c>
      <c r="B639" t="s">
        <v>1393</v>
      </c>
      <c r="C639">
        <v>30</v>
      </c>
      <c r="D639">
        <v>4.5</v>
      </c>
    </row>
    <row r="640" spans="1:4">
      <c r="A640" t="s">
        <v>347</v>
      </c>
      <c r="B640">
        <v>0</v>
      </c>
      <c r="C640" t="s">
        <v>152</v>
      </c>
      <c r="D640" t="s">
        <v>152</v>
      </c>
    </row>
    <row r="641" spans="1:4">
      <c r="A641" t="s">
        <v>740</v>
      </c>
      <c r="B641">
        <v>0</v>
      </c>
      <c r="C641" t="s">
        <v>152</v>
      </c>
      <c r="D641" t="s">
        <v>152</v>
      </c>
    </row>
    <row r="642" spans="1:4">
      <c r="A642" t="s">
        <v>739</v>
      </c>
      <c r="B642">
        <v>0</v>
      </c>
      <c r="C642" t="s">
        <v>152</v>
      </c>
      <c r="D642" t="s">
        <v>152</v>
      </c>
    </row>
    <row r="643" spans="1:4">
      <c r="A643" t="s">
        <v>738</v>
      </c>
      <c r="B643">
        <v>0</v>
      </c>
      <c r="C643" t="s">
        <v>152</v>
      </c>
      <c r="D643" t="s">
        <v>152</v>
      </c>
    </row>
    <row r="644" spans="1:4">
      <c r="A644" t="s">
        <v>348</v>
      </c>
      <c r="B644">
        <v>0</v>
      </c>
      <c r="C644" t="s">
        <v>152</v>
      </c>
      <c r="D644" t="s">
        <v>152</v>
      </c>
    </row>
    <row r="645" spans="1:4">
      <c r="A645" t="s">
        <v>737</v>
      </c>
      <c r="B645" t="s">
        <v>1393</v>
      </c>
      <c r="C645">
        <v>30</v>
      </c>
      <c r="D645">
        <v>4.5</v>
      </c>
    </row>
    <row r="646" spans="1:4">
      <c r="A646" t="s">
        <v>736</v>
      </c>
      <c r="B646">
        <v>0</v>
      </c>
      <c r="C646" t="s">
        <v>152</v>
      </c>
      <c r="D646" t="s">
        <v>152</v>
      </c>
    </row>
    <row r="647" spans="1:4">
      <c r="A647" t="s">
        <v>735</v>
      </c>
      <c r="B647">
        <v>0</v>
      </c>
      <c r="C647" t="s">
        <v>152</v>
      </c>
      <c r="D647" t="s">
        <v>152</v>
      </c>
    </row>
    <row r="648" spans="1:4">
      <c r="A648" t="s">
        <v>734</v>
      </c>
      <c r="B648">
        <v>0</v>
      </c>
      <c r="C648" t="s">
        <v>152</v>
      </c>
      <c r="D648" t="s">
        <v>152</v>
      </c>
    </row>
    <row r="649" spans="1:4">
      <c r="A649" t="s">
        <v>733</v>
      </c>
      <c r="B649">
        <v>0</v>
      </c>
      <c r="C649" t="s">
        <v>152</v>
      </c>
      <c r="D649" t="s">
        <v>152</v>
      </c>
    </row>
    <row r="650" spans="1:4">
      <c r="A650" t="s">
        <v>732</v>
      </c>
      <c r="B650">
        <v>0</v>
      </c>
      <c r="C650" t="s">
        <v>152</v>
      </c>
      <c r="D650" t="s">
        <v>152</v>
      </c>
    </row>
    <row r="651" spans="1:4">
      <c r="A651" t="s">
        <v>731</v>
      </c>
      <c r="B651" t="s">
        <v>1393</v>
      </c>
      <c r="C651">
        <v>30</v>
      </c>
      <c r="D651">
        <v>4.5</v>
      </c>
    </row>
    <row r="652" spans="1:4">
      <c r="A652" t="s">
        <v>730</v>
      </c>
      <c r="B652">
        <v>0</v>
      </c>
      <c r="C652" t="s">
        <v>152</v>
      </c>
      <c r="D652" t="s">
        <v>152</v>
      </c>
    </row>
    <row r="653" spans="1:4">
      <c r="A653" t="s">
        <v>729</v>
      </c>
      <c r="B653" t="s">
        <v>1393</v>
      </c>
      <c r="C653">
        <v>30</v>
      </c>
      <c r="D653">
        <v>4.5</v>
      </c>
    </row>
    <row r="654" spans="1:4">
      <c r="A654" t="s">
        <v>349</v>
      </c>
      <c r="B654" t="s">
        <v>238</v>
      </c>
      <c r="C654">
        <v>30</v>
      </c>
      <c r="D654">
        <v>4.5</v>
      </c>
    </row>
    <row r="655" spans="1:4">
      <c r="A655" t="s">
        <v>350</v>
      </c>
      <c r="B655" t="s">
        <v>1393</v>
      </c>
      <c r="C655">
        <v>30</v>
      </c>
      <c r="D655">
        <v>4.5</v>
      </c>
    </row>
    <row r="656" spans="1:4">
      <c r="A656" t="s">
        <v>351</v>
      </c>
      <c r="B656">
        <v>0</v>
      </c>
      <c r="C656" t="s">
        <v>152</v>
      </c>
      <c r="D656" t="s">
        <v>152</v>
      </c>
    </row>
    <row r="657" spans="1:4">
      <c r="A657" t="s">
        <v>728</v>
      </c>
      <c r="B657">
        <v>0</v>
      </c>
      <c r="C657" t="s">
        <v>152</v>
      </c>
      <c r="D657" t="s">
        <v>152</v>
      </c>
    </row>
    <row r="658" spans="1:4">
      <c r="A658" t="s">
        <v>352</v>
      </c>
      <c r="B658">
        <v>0</v>
      </c>
      <c r="C658" t="s">
        <v>152</v>
      </c>
      <c r="D658" t="s">
        <v>152</v>
      </c>
    </row>
    <row r="659" spans="1:4">
      <c r="A659" t="s">
        <v>727</v>
      </c>
      <c r="B659">
        <v>0</v>
      </c>
      <c r="C659" t="s">
        <v>152</v>
      </c>
      <c r="D659" t="s">
        <v>152</v>
      </c>
    </row>
    <row r="660" spans="1:4">
      <c r="A660" t="s">
        <v>353</v>
      </c>
      <c r="B660" t="s">
        <v>238</v>
      </c>
      <c r="C660">
        <v>30</v>
      </c>
      <c r="D660">
        <v>4.5</v>
      </c>
    </row>
    <row r="661" spans="1:4">
      <c r="A661" t="s">
        <v>354</v>
      </c>
      <c r="B661" t="s">
        <v>1393</v>
      </c>
      <c r="C661">
        <v>30</v>
      </c>
      <c r="D661">
        <v>4.5</v>
      </c>
    </row>
    <row r="662" spans="1:4">
      <c r="A662" t="s">
        <v>355</v>
      </c>
      <c r="B662">
        <v>0</v>
      </c>
      <c r="C662" t="s">
        <v>152</v>
      </c>
      <c r="D662" t="s">
        <v>152</v>
      </c>
    </row>
    <row r="663" spans="1:4">
      <c r="A663" t="s">
        <v>726</v>
      </c>
      <c r="B663">
        <v>0</v>
      </c>
      <c r="C663" t="s">
        <v>152</v>
      </c>
      <c r="D663" t="s">
        <v>152</v>
      </c>
    </row>
    <row r="664" spans="1:4">
      <c r="A664" t="s">
        <v>356</v>
      </c>
      <c r="B664">
        <v>0</v>
      </c>
      <c r="C664" t="s">
        <v>152</v>
      </c>
      <c r="D664" t="s">
        <v>152</v>
      </c>
    </row>
    <row r="665" spans="1:4">
      <c r="A665" t="s">
        <v>725</v>
      </c>
      <c r="B665" t="s">
        <v>1393</v>
      </c>
      <c r="C665">
        <v>30</v>
      </c>
      <c r="D665">
        <v>4.5</v>
      </c>
    </row>
    <row r="666" spans="1:4">
      <c r="A666" t="s">
        <v>357</v>
      </c>
      <c r="B666" t="s">
        <v>238</v>
      </c>
      <c r="C666">
        <v>30</v>
      </c>
      <c r="D666">
        <v>4.5</v>
      </c>
    </row>
    <row r="667" spans="1:4">
      <c r="A667" t="s">
        <v>358</v>
      </c>
      <c r="B667" t="s">
        <v>1393</v>
      </c>
      <c r="C667">
        <v>30</v>
      </c>
      <c r="D667">
        <v>4.5</v>
      </c>
    </row>
    <row r="668" spans="1:4">
      <c r="A668" t="s">
        <v>359</v>
      </c>
      <c r="B668">
        <v>0</v>
      </c>
      <c r="C668" t="s">
        <v>152</v>
      </c>
      <c r="D668" t="s">
        <v>152</v>
      </c>
    </row>
    <row r="669" spans="1:4">
      <c r="A669" t="s">
        <v>724</v>
      </c>
      <c r="B669" t="s">
        <v>1393</v>
      </c>
      <c r="C669">
        <v>30</v>
      </c>
      <c r="D669">
        <v>4.5</v>
      </c>
    </row>
    <row r="670" spans="1:4">
      <c r="A670" t="s">
        <v>723</v>
      </c>
      <c r="B670">
        <v>0</v>
      </c>
      <c r="C670" t="s">
        <v>152</v>
      </c>
      <c r="D670" t="s">
        <v>152</v>
      </c>
    </row>
    <row r="671" spans="1:4">
      <c r="A671" t="s">
        <v>722</v>
      </c>
      <c r="B671" t="s">
        <v>1393</v>
      </c>
      <c r="C671">
        <v>30</v>
      </c>
      <c r="D671">
        <v>4.5</v>
      </c>
    </row>
    <row r="672" spans="1:4">
      <c r="A672" t="s">
        <v>360</v>
      </c>
      <c r="B672">
        <v>0</v>
      </c>
      <c r="C672" t="s">
        <v>152</v>
      </c>
      <c r="D672" t="s">
        <v>152</v>
      </c>
    </row>
    <row r="673" spans="1:4">
      <c r="A673" t="s">
        <v>361</v>
      </c>
      <c r="B673">
        <v>0</v>
      </c>
      <c r="C673" t="s">
        <v>152</v>
      </c>
      <c r="D673" t="s">
        <v>152</v>
      </c>
    </row>
    <row r="674" spans="1:4">
      <c r="A674" t="s">
        <v>362</v>
      </c>
      <c r="B674">
        <v>0</v>
      </c>
      <c r="C674" t="s">
        <v>152</v>
      </c>
      <c r="D674" t="s">
        <v>152</v>
      </c>
    </row>
    <row r="675" spans="1:4">
      <c r="A675" t="s">
        <v>721</v>
      </c>
      <c r="B675">
        <v>0</v>
      </c>
      <c r="C675" t="s">
        <v>152</v>
      </c>
      <c r="D675" t="s">
        <v>152</v>
      </c>
    </row>
    <row r="676" spans="1:4">
      <c r="A676" t="s">
        <v>720</v>
      </c>
      <c r="B676" t="s">
        <v>238</v>
      </c>
      <c r="C676">
        <v>30</v>
      </c>
      <c r="D676">
        <v>4.5</v>
      </c>
    </row>
    <row r="677" spans="1:4">
      <c r="A677" t="s">
        <v>719</v>
      </c>
      <c r="B677">
        <v>0</v>
      </c>
      <c r="C677" t="s">
        <v>152</v>
      </c>
      <c r="D677" t="s">
        <v>152</v>
      </c>
    </row>
    <row r="678" spans="1:4">
      <c r="A678" t="s">
        <v>718</v>
      </c>
      <c r="B678">
        <v>0</v>
      </c>
      <c r="C678" t="s">
        <v>152</v>
      </c>
      <c r="D678" t="s">
        <v>152</v>
      </c>
    </row>
    <row r="679" spans="1:4">
      <c r="A679" t="s">
        <v>717</v>
      </c>
      <c r="B679" t="s">
        <v>1393</v>
      </c>
      <c r="C679">
        <v>30</v>
      </c>
      <c r="D679">
        <v>4.5</v>
      </c>
    </row>
    <row r="680" spans="1:4">
      <c r="A680" t="s">
        <v>716</v>
      </c>
      <c r="B680">
        <v>0</v>
      </c>
      <c r="C680" t="s">
        <v>152</v>
      </c>
      <c r="D680" t="s">
        <v>152</v>
      </c>
    </row>
    <row r="681" spans="1:4">
      <c r="A681" t="s">
        <v>715</v>
      </c>
      <c r="B681">
        <v>0</v>
      </c>
      <c r="C681" t="s">
        <v>152</v>
      </c>
      <c r="D681" t="s">
        <v>152</v>
      </c>
    </row>
    <row r="682" spans="1:4">
      <c r="A682" t="s">
        <v>714</v>
      </c>
      <c r="B682" t="s">
        <v>238</v>
      </c>
      <c r="C682">
        <v>30</v>
      </c>
      <c r="D682">
        <v>4.5</v>
      </c>
    </row>
    <row r="683" spans="1:4">
      <c r="A683" t="s">
        <v>713</v>
      </c>
      <c r="B683">
        <v>0</v>
      </c>
      <c r="C683" t="s">
        <v>152</v>
      </c>
      <c r="D683" t="s">
        <v>152</v>
      </c>
    </row>
    <row r="684" spans="1:4">
      <c r="A684" t="s">
        <v>712</v>
      </c>
      <c r="B684">
        <v>0</v>
      </c>
      <c r="C684" t="s">
        <v>152</v>
      </c>
      <c r="D684" t="s">
        <v>152</v>
      </c>
    </row>
    <row r="685" spans="1:4">
      <c r="A685" t="s">
        <v>711</v>
      </c>
      <c r="B685">
        <v>0</v>
      </c>
      <c r="C685" t="s">
        <v>152</v>
      </c>
      <c r="D685" t="s">
        <v>152</v>
      </c>
    </row>
    <row r="686" spans="1:4">
      <c r="A686" t="s">
        <v>363</v>
      </c>
      <c r="B686">
        <v>0</v>
      </c>
      <c r="C686" t="s">
        <v>152</v>
      </c>
      <c r="D686" t="s">
        <v>152</v>
      </c>
    </row>
    <row r="687" spans="1:4">
      <c r="A687" t="s">
        <v>710</v>
      </c>
      <c r="B687" t="s">
        <v>1393</v>
      </c>
      <c r="C687">
        <v>30</v>
      </c>
      <c r="D687">
        <v>4.5</v>
      </c>
    </row>
    <row r="688" spans="1:4">
      <c r="A688" t="s">
        <v>364</v>
      </c>
      <c r="B688">
        <v>0</v>
      </c>
      <c r="C688" t="s">
        <v>152</v>
      </c>
      <c r="D688" t="s">
        <v>152</v>
      </c>
    </row>
    <row r="689" spans="1:4">
      <c r="A689" t="s">
        <v>709</v>
      </c>
      <c r="B689">
        <v>0</v>
      </c>
      <c r="C689" t="s">
        <v>152</v>
      </c>
      <c r="D689" t="s">
        <v>152</v>
      </c>
    </row>
    <row r="690" spans="1:4">
      <c r="A690" t="s">
        <v>365</v>
      </c>
      <c r="B690">
        <v>0</v>
      </c>
      <c r="C690" t="s">
        <v>152</v>
      </c>
      <c r="D690" t="s">
        <v>152</v>
      </c>
    </row>
    <row r="691" spans="1:4">
      <c r="A691" t="s">
        <v>708</v>
      </c>
      <c r="B691">
        <v>0</v>
      </c>
      <c r="C691" t="s">
        <v>152</v>
      </c>
      <c r="D691" t="s">
        <v>152</v>
      </c>
    </row>
    <row r="692" spans="1:4">
      <c r="A692" t="s">
        <v>707</v>
      </c>
      <c r="B692">
        <v>0</v>
      </c>
      <c r="C692" t="s">
        <v>152</v>
      </c>
      <c r="D692" t="s">
        <v>152</v>
      </c>
    </row>
    <row r="693" spans="1:4">
      <c r="A693" t="s">
        <v>706</v>
      </c>
      <c r="B693">
        <v>0</v>
      </c>
      <c r="C693" t="s">
        <v>152</v>
      </c>
      <c r="D693" t="s">
        <v>152</v>
      </c>
    </row>
    <row r="694" spans="1:4">
      <c r="A694" t="s">
        <v>366</v>
      </c>
      <c r="B694" t="s">
        <v>238</v>
      </c>
      <c r="C694">
        <v>30</v>
      </c>
      <c r="D694">
        <v>4.5</v>
      </c>
    </row>
    <row r="695" spans="1:4">
      <c r="A695" t="s">
        <v>367</v>
      </c>
      <c r="B695">
        <v>0</v>
      </c>
      <c r="C695" t="s">
        <v>152</v>
      </c>
      <c r="D695" t="s">
        <v>152</v>
      </c>
    </row>
    <row r="696" spans="1:4">
      <c r="A696" t="s">
        <v>368</v>
      </c>
      <c r="B696">
        <v>0</v>
      </c>
      <c r="C696" t="s">
        <v>152</v>
      </c>
      <c r="D696" t="s">
        <v>152</v>
      </c>
    </row>
    <row r="697" spans="1:4">
      <c r="A697" t="s">
        <v>705</v>
      </c>
      <c r="B697" t="s">
        <v>1393</v>
      </c>
      <c r="C697">
        <v>30</v>
      </c>
      <c r="D697">
        <v>4.5</v>
      </c>
    </row>
    <row r="698" spans="1:4">
      <c r="A698" t="s">
        <v>704</v>
      </c>
      <c r="B698">
        <v>0</v>
      </c>
      <c r="C698" t="s">
        <v>152</v>
      </c>
      <c r="D698" t="s">
        <v>152</v>
      </c>
    </row>
    <row r="699" spans="1:4">
      <c r="A699" t="s">
        <v>703</v>
      </c>
      <c r="B699" t="s">
        <v>1393</v>
      </c>
      <c r="C699">
        <v>30</v>
      </c>
      <c r="D699">
        <v>4.5</v>
      </c>
    </row>
    <row r="700" spans="1:4">
      <c r="A700" t="s">
        <v>702</v>
      </c>
      <c r="B700">
        <v>0</v>
      </c>
      <c r="C700" t="s">
        <v>152</v>
      </c>
      <c r="D700" t="s">
        <v>152</v>
      </c>
    </row>
    <row r="701" spans="1:4">
      <c r="A701" t="s">
        <v>701</v>
      </c>
      <c r="B701">
        <v>0</v>
      </c>
      <c r="C701" t="s">
        <v>152</v>
      </c>
      <c r="D701" t="s">
        <v>152</v>
      </c>
    </row>
    <row r="702" spans="1:4">
      <c r="A702" t="s">
        <v>369</v>
      </c>
      <c r="B702">
        <v>0</v>
      </c>
      <c r="C702" t="s">
        <v>152</v>
      </c>
      <c r="D702" t="s">
        <v>152</v>
      </c>
    </row>
    <row r="703" spans="1:4">
      <c r="A703" t="s">
        <v>370</v>
      </c>
      <c r="B703" t="s">
        <v>1393</v>
      </c>
      <c r="C703">
        <v>30</v>
      </c>
      <c r="D703">
        <v>4.5</v>
      </c>
    </row>
    <row r="704" spans="1:4">
      <c r="A704" t="s">
        <v>371</v>
      </c>
      <c r="B704" t="s">
        <v>238</v>
      </c>
      <c r="C704">
        <v>30</v>
      </c>
      <c r="D704">
        <v>4.5</v>
      </c>
    </row>
    <row r="705" spans="1:4">
      <c r="A705" t="s">
        <v>372</v>
      </c>
      <c r="B705" t="s">
        <v>1393</v>
      </c>
      <c r="C705">
        <v>30</v>
      </c>
      <c r="D705">
        <v>4.5</v>
      </c>
    </row>
    <row r="706" spans="1:4">
      <c r="A706" t="s">
        <v>700</v>
      </c>
      <c r="B706" t="s">
        <v>238</v>
      </c>
      <c r="C706">
        <v>30</v>
      </c>
      <c r="D706">
        <v>4.5</v>
      </c>
    </row>
    <row r="707" spans="1:4">
      <c r="A707" t="s">
        <v>699</v>
      </c>
      <c r="B707" t="s">
        <v>1393</v>
      </c>
      <c r="C707">
        <v>30</v>
      </c>
      <c r="D707">
        <v>4.5</v>
      </c>
    </row>
    <row r="708" spans="1:4">
      <c r="A708" t="s">
        <v>698</v>
      </c>
      <c r="B708">
        <v>0</v>
      </c>
      <c r="C708" t="s">
        <v>152</v>
      </c>
      <c r="D708" t="s">
        <v>152</v>
      </c>
    </row>
    <row r="709" spans="1:4">
      <c r="A709" t="s">
        <v>697</v>
      </c>
      <c r="B709">
        <v>0</v>
      </c>
      <c r="C709" t="s">
        <v>152</v>
      </c>
      <c r="D709" t="s">
        <v>152</v>
      </c>
    </row>
    <row r="710" spans="1:4">
      <c r="A710" t="s">
        <v>373</v>
      </c>
      <c r="B710">
        <v>0</v>
      </c>
      <c r="C710" t="s">
        <v>152</v>
      </c>
      <c r="D710" t="s">
        <v>152</v>
      </c>
    </row>
    <row r="711" spans="1:4">
      <c r="A711" t="s">
        <v>696</v>
      </c>
      <c r="B711" t="s">
        <v>1393</v>
      </c>
      <c r="C711">
        <v>30</v>
      </c>
      <c r="D711">
        <v>4.5</v>
      </c>
    </row>
    <row r="712" spans="1:4">
      <c r="A712" t="s">
        <v>695</v>
      </c>
      <c r="B712" t="s">
        <v>238</v>
      </c>
      <c r="C712">
        <v>30</v>
      </c>
      <c r="D712">
        <v>4.5</v>
      </c>
    </row>
    <row r="713" spans="1:4">
      <c r="A713" t="s">
        <v>694</v>
      </c>
      <c r="B713">
        <v>0</v>
      </c>
      <c r="C713" t="s">
        <v>152</v>
      </c>
      <c r="D713" t="s">
        <v>152</v>
      </c>
    </row>
    <row r="714" spans="1:4">
      <c r="A714" t="s">
        <v>693</v>
      </c>
      <c r="B714">
        <v>0</v>
      </c>
      <c r="C714" t="s">
        <v>152</v>
      </c>
      <c r="D714" t="s">
        <v>152</v>
      </c>
    </row>
    <row r="715" spans="1:4">
      <c r="A715" t="s">
        <v>692</v>
      </c>
      <c r="B715" t="s">
        <v>1393</v>
      </c>
      <c r="C715">
        <v>30</v>
      </c>
      <c r="D715">
        <v>4.5</v>
      </c>
    </row>
    <row r="716" spans="1:4">
      <c r="A716" t="s">
        <v>691</v>
      </c>
      <c r="B716" t="s">
        <v>238</v>
      </c>
      <c r="C716">
        <v>30</v>
      </c>
      <c r="D716">
        <v>4.5</v>
      </c>
    </row>
    <row r="717" spans="1:4">
      <c r="A717" t="s">
        <v>690</v>
      </c>
      <c r="B717">
        <v>0</v>
      </c>
      <c r="C717" t="s">
        <v>152</v>
      </c>
      <c r="D717" t="s">
        <v>152</v>
      </c>
    </row>
    <row r="718" spans="1:4">
      <c r="A718" t="s">
        <v>689</v>
      </c>
      <c r="B718">
        <v>0</v>
      </c>
      <c r="C718" t="s">
        <v>152</v>
      </c>
      <c r="D718" t="s">
        <v>152</v>
      </c>
    </row>
    <row r="719" spans="1:4">
      <c r="A719" t="s">
        <v>688</v>
      </c>
      <c r="B719" t="s">
        <v>1393</v>
      </c>
      <c r="C719">
        <v>30</v>
      </c>
      <c r="D719">
        <v>4.5</v>
      </c>
    </row>
    <row r="720" spans="1:4">
      <c r="A720" t="s">
        <v>687</v>
      </c>
      <c r="B720">
        <v>0</v>
      </c>
      <c r="C720" t="s">
        <v>152</v>
      </c>
      <c r="D720" t="s">
        <v>152</v>
      </c>
    </row>
    <row r="721" spans="1:4">
      <c r="A721" t="s">
        <v>686</v>
      </c>
      <c r="B721" t="s">
        <v>1393</v>
      </c>
      <c r="C721">
        <v>30</v>
      </c>
      <c r="D721">
        <v>4.5</v>
      </c>
    </row>
    <row r="722" spans="1:4">
      <c r="A722" t="s">
        <v>685</v>
      </c>
      <c r="B722">
        <v>0</v>
      </c>
      <c r="C722" t="s">
        <v>152</v>
      </c>
      <c r="D722" t="s">
        <v>152</v>
      </c>
    </row>
    <row r="723" spans="1:4">
      <c r="A723" t="s">
        <v>684</v>
      </c>
      <c r="B723">
        <v>0</v>
      </c>
      <c r="C723" t="s">
        <v>152</v>
      </c>
      <c r="D723" t="s">
        <v>152</v>
      </c>
    </row>
    <row r="724" spans="1:4">
      <c r="A724" t="s">
        <v>683</v>
      </c>
      <c r="B724">
        <v>0</v>
      </c>
      <c r="C724" t="s">
        <v>152</v>
      </c>
      <c r="D724" t="s">
        <v>152</v>
      </c>
    </row>
    <row r="725" spans="1:4">
      <c r="A725" t="s">
        <v>682</v>
      </c>
      <c r="B725">
        <v>0</v>
      </c>
      <c r="C725" t="s">
        <v>152</v>
      </c>
      <c r="D725" t="s">
        <v>152</v>
      </c>
    </row>
    <row r="726" spans="1:4">
      <c r="A726" t="s">
        <v>374</v>
      </c>
      <c r="B726">
        <v>0</v>
      </c>
      <c r="C726" t="s">
        <v>152</v>
      </c>
      <c r="D726" t="s">
        <v>152</v>
      </c>
    </row>
    <row r="727" spans="1:4">
      <c r="A727" t="s">
        <v>681</v>
      </c>
      <c r="B727">
        <v>0</v>
      </c>
      <c r="C727" t="s">
        <v>152</v>
      </c>
      <c r="D727" t="s">
        <v>152</v>
      </c>
    </row>
    <row r="728" spans="1:4">
      <c r="A728" t="s">
        <v>375</v>
      </c>
      <c r="B728">
        <v>0</v>
      </c>
      <c r="C728" t="s">
        <v>152</v>
      </c>
      <c r="D728" t="s">
        <v>152</v>
      </c>
    </row>
    <row r="729" spans="1:4">
      <c r="A729" t="s">
        <v>376</v>
      </c>
      <c r="B729">
        <v>0</v>
      </c>
      <c r="C729" t="s">
        <v>152</v>
      </c>
      <c r="D729" t="s">
        <v>152</v>
      </c>
    </row>
    <row r="730" spans="1:4">
      <c r="A730" t="s">
        <v>377</v>
      </c>
      <c r="B730">
        <v>0</v>
      </c>
      <c r="C730" t="s">
        <v>152</v>
      </c>
      <c r="D730" t="s">
        <v>152</v>
      </c>
    </row>
    <row r="731" spans="1:4">
      <c r="A731" t="s">
        <v>680</v>
      </c>
      <c r="B731" t="s">
        <v>1393</v>
      </c>
      <c r="C731">
        <v>30</v>
      </c>
      <c r="D731">
        <v>4.5</v>
      </c>
    </row>
    <row r="732" spans="1:4">
      <c r="A732" t="s">
        <v>378</v>
      </c>
      <c r="B732" t="s">
        <v>238</v>
      </c>
      <c r="C732">
        <v>30</v>
      </c>
      <c r="D732">
        <v>4.5</v>
      </c>
    </row>
    <row r="733" spans="1:4">
      <c r="A733" t="s">
        <v>379</v>
      </c>
      <c r="B733" t="s">
        <v>1393</v>
      </c>
      <c r="C733">
        <v>30</v>
      </c>
      <c r="D733">
        <v>4.5</v>
      </c>
    </row>
    <row r="734" spans="1:4">
      <c r="A734" t="s">
        <v>679</v>
      </c>
      <c r="B734">
        <v>0</v>
      </c>
      <c r="C734" t="s">
        <v>152</v>
      </c>
      <c r="D734" t="s">
        <v>152</v>
      </c>
    </row>
    <row r="735" spans="1:4">
      <c r="A735" t="s">
        <v>678</v>
      </c>
      <c r="B735" t="s">
        <v>1393</v>
      </c>
      <c r="C735">
        <v>30</v>
      </c>
      <c r="D735">
        <v>4.5</v>
      </c>
    </row>
    <row r="736" spans="1:4">
      <c r="A736" t="s">
        <v>380</v>
      </c>
      <c r="B736" t="s">
        <v>238</v>
      </c>
      <c r="C736">
        <v>30</v>
      </c>
      <c r="D736">
        <v>4.5</v>
      </c>
    </row>
    <row r="737" spans="1:4">
      <c r="A737" t="s">
        <v>677</v>
      </c>
      <c r="B737">
        <v>0</v>
      </c>
      <c r="C737" t="s">
        <v>152</v>
      </c>
      <c r="D737" t="s">
        <v>152</v>
      </c>
    </row>
    <row r="738" spans="1:4">
      <c r="A738" t="s">
        <v>676</v>
      </c>
      <c r="B738">
        <v>0</v>
      </c>
      <c r="C738" t="s">
        <v>152</v>
      </c>
      <c r="D738" t="s">
        <v>152</v>
      </c>
    </row>
    <row r="739" spans="1:4">
      <c r="A739" t="s">
        <v>675</v>
      </c>
      <c r="B739" t="s">
        <v>1393</v>
      </c>
      <c r="C739">
        <v>30</v>
      </c>
      <c r="D739">
        <v>4.5</v>
      </c>
    </row>
    <row r="740" spans="1:4">
      <c r="A740" t="s">
        <v>674</v>
      </c>
      <c r="B740">
        <v>0</v>
      </c>
      <c r="C740" t="s">
        <v>152</v>
      </c>
      <c r="D740" t="s">
        <v>152</v>
      </c>
    </row>
    <row r="741" spans="1:4">
      <c r="A741" t="s">
        <v>673</v>
      </c>
      <c r="B741" t="s">
        <v>1393</v>
      </c>
      <c r="C741">
        <v>30</v>
      </c>
      <c r="D741">
        <v>4.5</v>
      </c>
    </row>
    <row r="742" spans="1:4">
      <c r="A742" t="s">
        <v>381</v>
      </c>
      <c r="B742">
        <v>0</v>
      </c>
      <c r="C742" t="s">
        <v>152</v>
      </c>
      <c r="D742" t="s">
        <v>152</v>
      </c>
    </row>
    <row r="743" spans="1:4">
      <c r="A743" t="s">
        <v>672</v>
      </c>
      <c r="B743" t="s">
        <v>1393</v>
      </c>
      <c r="C743">
        <v>30</v>
      </c>
      <c r="D743">
        <v>4.5</v>
      </c>
    </row>
    <row r="744" spans="1:4">
      <c r="A744" t="s">
        <v>671</v>
      </c>
      <c r="B744">
        <v>0</v>
      </c>
      <c r="C744" t="s">
        <v>152</v>
      </c>
      <c r="D744" t="s">
        <v>152</v>
      </c>
    </row>
    <row r="745" spans="1:4">
      <c r="A745" t="s">
        <v>670</v>
      </c>
      <c r="B745" t="s">
        <v>1393</v>
      </c>
      <c r="C745">
        <v>30</v>
      </c>
      <c r="D745">
        <v>4.5</v>
      </c>
    </row>
    <row r="746" spans="1:4">
      <c r="A746" t="s">
        <v>669</v>
      </c>
      <c r="B746">
        <v>0</v>
      </c>
      <c r="C746" t="s">
        <v>152</v>
      </c>
      <c r="D746" t="s">
        <v>152</v>
      </c>
    </row>
    <row r="747" spans="1:4">
      <c r="A747" t="s">
        <v>668</v>
      </c>
      <c r="B747" t="s">
        <v>1393</v>
      </c>
      <c r="C747">
        <v>30</v>
      </c>
      <c r="D747">
        <v>4.5</v>
      </c>
    </row>
    <row r="748" spans="1:4">
      <c r="A748" t="s">
        <v>667</v>
      </c>
      <c r="B748">
        <v>0</v>
      </c>
      <c r="C748" t="s">
        <v>152</v>
      </c>
      <c r="D748" t="s">
        <v>152</v>
      </c>
    </row>
    <row r="749" spans="1:4">
      <c r="A749" t="s">
        <v>666</v>
      </c>
      <c r="B749" t="s">
        <v>1393</v>
      </c>
      <c r="C749">
        <v>30</v>
      </c>
      <c r="D749">
        <v>4.5</v>
      </c>
    </row>
    <row r="750" spans="1:4">
      <c r="A750" t="s">
        <v>382</v>
      </c>
      <c r="B750">
        <v>0</v>
      </c>
      <c r="C750" t="s">
        <v>152</v>
      </c>
      <c r="D750" t="s">
        <v>152</v>
      </c>
    </row>
    <row r="751" spans="1:4">
      <c r="A751" t="s">
        <v>665</v>
      </c>
      <c r="B751" t="s">
        <v>1393</v>
      </c>
      <c r="C751">
        <v>30</v>
      </c>
      <c r="D751">
        <v>4.5</v>
      </c>
    </row>
    <row r="752" spans="1:4">
      <c r="A752" t="s">
        <v>383</v>
      </c>
      <c r="B752">
        <v>0</v>
      </c>
      <c r="C752" t="s">
        <v>152</v>
      </c>
      <c r="D752" t="s">
        <v>152</v>
      </c>
    </row>
    <row r="753" spans="1:4">
      <c r="A753" t="s">
        <v>664</v>
      </c>
      <c r="B753">
        <v>0</v>
      </c>
      <c r="C753" t="s">
        <v>152</v>
      </c>
      <c r="D753" t="s">
        <v>152</v>
      </c>
    </row>
    <row r="754" spans="1:4">
      <c r="A754" t="s">
        <v>384</v>
      </c>
      <c r="B754">
        <v>0</v>
      </c>
      <c r="C754" t="s">
        <v>152</v>
      </c>
      <c r="D754" t="s">
        <v>152</v>
      </c>
    </row>
    <row r="755" spans="1:4">
      <c r="A755" t="s">
        <v>663</v>
      </c>
      <c r="B755" t="s">
        <v>1393</v>
      </c>
      <c r="C755">
        <v>30</v>
      </c>
      <c r="D755">
        <v>4.5</v>
      </c>
    </row>
    <row r="756" spans="1:4">
      <c r="A756" t="s">
        <v>662</v>
      </c>
      <c r="B756">
        <v>0</v>
      </c>
      <c r="C756" t="s">
        <v>152</v>
      </c>
      <c r="D756" t="s">
        <v>152</v>
      </c>
    </row>
    <row r="757" spans="1:4">
      <c r="A757" t="s">
        <v>661</v>
      </c>
      <c r="B757">
        <v>0</v>
      </c>
      <c r="C757" t="s">
        <v>152</v>
      </c>
      <c r="D757" t="s">
        <v>152</v>
      </c>
    </row>
    <row r="758" spans="1:4">
      <c r="A758" t="s">
        <v>385</v>
      </c>
      <c r="B758">
        <v>0</v>
      </c>
      <c r="C758" t="s">
        <v>152</v>
      </c>
      <c r="D758" t="s">
        <v>152</v>
      </c>
    </row>
    <row r="759" spans="1:4">
      <c r="A759" t="s">
        <v>386</v>
      </c>
      <c r="B759" t="s">
        <v>1393</v>
      </c>
      <c r="C759">
        <v>30</v>
      </c>
      <c r="D759">
        <v>4.5</v>
      </c>
    </row>
    <row r="760" spans="1:4">
      <c r="A760" t="s">
        <v>660</v>
      </c>
      <c r="B760">
        <v>0</v>
      </c>
      <c r="C760" t="s">
        <v>152</v>
      </c>
      <c r="D760" t="s">
        <v>152</v>
      </c>
    </row>
    <row r="761" spans="1:4">
      <c r="A761" t="s">
        <v>659</v>
      </c>
      <c r="B761" t="s">
        <v>1393</v>
      </c>
      <c r="C761">
        <v>30</v>
      </c>
      <c r="D761">
        <v>4.5</v>
      </c>
    </row>
    <row r="762" spans="1:4">
      <c r="A762" t="s">
        <v>387</v>
      </c>
      <c r="B762" t="s">
        <v>238</v>
      </c>
      <c r="C762">
        <v>30</v>
      </c>
      <c r="D762">
        <v>4.5</v>
      </c>
    </row>
    <row r="763" spans="1:4">
      <c r="A763" t="s">
        <v>658</v>
      </c>
      <c r="B763" t="s">
        <v>1393</v>
      </c>
      <c r="C763">
        <v>30</v>
      </c>
      <c r="D763">
        <v>4.5</v>
      </c>
    </row>
    <row r="764" spans="1:4">
      <c r="A764" t="s">
        <v>657</v>
      </c>
      <c r="B764" t="s">
        <v>238</v>
      </c>
      <c r="C764">
        <v>30</v>
      </c>
      <c r="D764">
        <v>4.5</v>
      </c>
    </row>
    <row r="765" spans="1:4">
      <c r="A765" t="s">
        <v>656</v>
      </c>
      <c r="B765">
        <v>0</v>
      </c>
      <c r="C765" t="s">
        <v>152</v>
      </c>
      <c r="D765" t="s">
        <v>152</v>
      </c>
    </row>
    <row r="766" spans="1:4">
      <c r="A766" t="s">
        <v>388</v>
      </c>
      <c r="B766">
        <v>0</v>
      </c>
      <c r="C766" t="s">
        <v>152</v>
      </c>
      <c r="D766" t="s">
        <v>152</v>
      </c>
    </row>
    <row r="767" spans="1:4">
      <c r="A767" t="s">
        <v>655</v>
      </c>
      <c r="B767">
        <v>0</v>
      </c>
      <c r="C767" t="s">
        <v>152</v>
      </c>
      <c r="D767" t="s">
        <v>152</v>
      </c>
    </row>
    <row r="768" spans="1:4">
      <c r="A768" t="s">
        <v>654</v>
      </c>
      <c r="B768">
        <v>0</v>
      </c>
      <c r="C768" t="s">
        <v>152</v>
      </c>
      <c r="D768" t="s">
        <v>152</v>
      </c>
    </row>
    <row r="769" spans="1:4">
      <c r="A769" t="s">
        <v>653</v>
      </c>
      <c r="B769" t="s">
        <v>1393</v>
      </c>
      <c r="C769">
        <v>30</v>
      </c>
      <c r="D769">
        <v>4.5</v>
      </c>
    </row>
    <row r="770" spans="1:4">
      <c r="A770" t="s">
        <v>389</v>
      </c>
      <c r="B770" t="s">
        <v>238</v>
      </c>
      <c r="C770">
        <v>30</v>
      </c>
      <c r="D770">
        <v>4.5</v>
      </c>
    </row>
    <row r="771" spans="1:4">
      <c r="A771" t="s">
        <v>652</v>
      </c>
      <c r="B771" t="s">
        <v>1393</v>
      </c>
      <c r="C771">
        <v>30</v>
      </c>
      <c r="D771">
        <v>4.5</v>
      </c>
    </row>
    <row r="772" spans="1:4">
      <c r="A772" t="s">
        <v>651</v>
      </c>
      <c r="B772" t="s">
        <v>238</v>
      </c>
      <c r="C772">
        <v>30</v>
      </c>
      <c r="D772">
        <v>4.5</v>
      </c>
    </row>
    <row r="773" spans="1:4">
      <c r="A773" t="s">
        <v>650</v>
      </c>
      <c r="B773" t="s">
        <v>1393</v>
      </c>
      <c r="C773">
        <v>30</v>
      </c>
      <c r="D773">
        <v>4.5</v>
      </c>
    </row>
    <row r="774" spans="1:4">
      <c r="A774" t="s">
        <v>649</v>
      </c>
      <c r="B774">
        <v>0</v>
      </c>
      <c r="C774" t="s">
        <v>152</v>
      </c>
      <c r="D774" t="s">
        <v>152</v>
      </c>
    </row>
    <row r="775" spans="1:4">
      <c r="A775" t="s">
        <v>648</v>
      </c>
      <c r="B775" t="s">
        <v>1393</v>
      </c>
      <c r="C775">
        <v>30</v>
      </c>
      <c r="D775">
        <v>4.5</v>
      </c>
    </row>
    <row r="776" spans="1:4">
      <c r="A776" t="s">
        <v>647</v>
      </c>
      <c r="B776">
        <v>0</v>
      </c>
      <c r="C776" t="s">
        <v>152</v>
      </c>
      <c r="D776" t="s">
        <v>152</v>
      </c>
    </row>
    <row r="777" spans="1:4">
      <c r="A777" t="s">
        <v>646</v>
      </c>
      <c r="B777">
        <v>0</v>
      </c>
      <c r="C777" t="s">
        <v>152</v>
      </c>
      <c r="D777" t="s">
        <v>152</v>
      </c>
    </row>
    <row r="778" spans="1:4">
      <c r="A778" t="s">
        <v>645</v>
      </c>
      <c r="B778">
        <v>0</v>
      </c>
      <c r="C778" t="s">
        <v>152</v>
      </c>
      <c r="D778" t="s">
        <v>152</v>
      </c>
    </row>
    <row r="779" spans="1:4">
      <c r="A779" t="s">
        <v>644</v>
      </c>
      <c r="B779" t="s">
        <v>1393</v>
      </c>
      <c r="C779">
        <v>30</v>
      </c>
      <c r="D779">
        <v>4.5</v>
      </c>
    </row>
    <row r="780" spans="1:4">
      <c r="A780" t="s">
        <v>643</v>
      </c>
      <c r="B780">
        <v>0</v>
      </c>
      <c r="C780" t="s">
        <v>152</v>
      </c>
      <c r="D780" t="s">
        <v>152</v>
      </c>
    </row>
    <row r="781" spans="1:4">
      <c r="A781" t="s">
        <v>642</v>
      </c>
      <c r="B781">
        <v>0</v>
      </c>
      <c r="C781" t="s">
        <v>152</v>
      </c>
      <c r="D781" t="s">
        <v>152</v>
      </c>
    </row>
    <row r="782" spans="1:4">
      <c r="A782" t="s">
        <v>641</v>
      </c>
      <c r="B782">
        <v>0</v>
      </c>
      <c r="C782" t="s">
        <v>152</v>
      </c>
      <c r="D782" t="s">
        <v>152</v>
      </c>
    </row>
    <row r="783" spans="1:4">
      <c r="A783" t="s">
        <v>640</v>
      </c>
      <c r="B783">
        <v>0</v>
      </c>
      <c r="C783" t="s">
        <v>152</v>
      </c>
      <c r="D783" t="s">
        <v>152</v>
      </c>
    </row>
    <row r="784" spans="1:4">
      <c r="A784" t="s">
        <v>639</v>
      </c>
      <c r="B784">
        <v>0</v>
      </c>
      <c r="C784" t="s">
        <v>152</v>
      </c>
      <c r="D784" t="s">
        <v>152</v>
      </c>
    </row>
    <row r="785" spans="1:4">
      <c r="A785" t="s">
        <v>638</v>
      </c>
      <c r="B785">
        <v>0</v>
      </c>
      <c r="C785" t="s">
        <v>152</v>
      </c>
      <c r="D785" t="s">
        <v>152</v>
      </c>
    </row>
    <row r="786" spans="1:4">
      <c r="A786" t="s">
        <v>637</v>
      </c>
      <c r="B786">
        <v>0</v>
      </c>
      <c r="C786" t="s">
        <v>152</v>
      </c>
      <c r="D786" t="s">
        <v>152</v>
      </c>
    </row>
    <row r="787" spans="1:4">
      <c r="A787" t="s">
        <v>636</v>
      </c>
      <c r="B787">
        <v>0</v>
      </c>
      <c r="C787" t="s">
        <v>152</v>
      </c>
      <c r="D787" t="s">
        <v>152</v>
      </c>
    </row>
    <row r="788" spans="1:4">
      <c r="A788" t="s">
        <v>635</v>
      </c>
      <c r="B788">
        <v>0</v>
      </c>
      <c r="C788" t="s">
        <v>152</v>
      </c>
      <c r="D788" t="s">
        <v>152</v>
      </c>
    </row>
    <row r="789" spans="1:4">
      <c r="A789" t="s">
        <v>634</v>
      </c>
      <c r="B789">
        <v>0</v>
      </c>
      <c r="C789" t="s">
        <v>152</v>
      </c>
      <c r="D789" t="s">
        <v>152</v>
      </c>
    </row>
    <row r="790" spans="1:4">
      <c r="A790" t="s">
        <v>633</v>
      </c>
      <c r="B790">
        <v>0</v>
      </c>
      <c r="C790" t="s">
        <v>152</v>
      </c>
      <c r="D790" t="s">
        <v>152</v>
      </c>
    </row>
    <row r="791" spans="1:4">
      <c r="A791" t="s">
        <v>632</v>
      </c>
      <c r="B791">
        <v>0</v>
      </c>
      <c r="C791" t="s">
        <v>152</v>
      </c>
      <c r="D791" t="s">
        <v>152</v>
      </c>
    </row>
    <row r="792" spans="1:4">
      <c r="A792" t="s">
        <v>631</v>
      </c>
      <c r="B792">
        <v>0</v>
      </c>
      <c r="C792" t="s">
        <v>152</v>
      </c>
      <c r="D792" t="s">
        <v>152</v>
      </c>
    </row>
    <row r="793" spans="1:4">
      <c r="A793" t="s">
        <v>630</v>
      </c>
      <c r="B793">
        <v>0</v>
      </c>
      <c r="C793" t="s">
        <v>152</v>
      </c>
      <c r="D793" t="s">
        <v>152</v>
      </c>
    </row>
    <row r="794" spans="1:4">
      <c r="A794" t="s">
        <v>629</v>
      </c>
      <c r="B794">
        <v>0</v>
      </c>
      <c r="C794" t="s">
        <v>152</v>
      </c>
      <c r="D794" t="s">
        <v>152</v>
      </c>
    </row>
    <row r="795" spans="1:4">
      <c r="A795" t="s">
        <v>628</v>
      </c>
      <c r="B795">
        <v>0</v>
      </c>
      <c r="C795" t="s">
        <v>152</v>
      </c>
      <c r="D795" t="s">
        <v>152</v>
      </c>
    </row>
    <row r="796" spans="1:4">
      <c r="A796" t="s">
        <v>627</v>
      </c>
      <c r="B796">
        <v>0</v>
      </c>
      <c r="C796" t="s">
        <v>152</v>
      </c>
      <c r="D796" t="s">
        <v>152</v>
      </c>
    </row>
    <row r="797" spans="1:4">
      <c r="A797" t="s">
        <v>390</v>
      </c>
      <c r="B797" t="s">
        <v>1393</v>
      </c>
      <c r="C797">
        <v>30</v>
      </c>
      <c r="D797">
        <v>4.5</v>
      </c>
    </row>
    <row r="798" spans="1:4">
      <c r="A798" t="s">
        <v>626</v>
      </c>
      <c r="B798">
        <v>0</v>
      </c>
      <c r="C798" t="s">
        <v>152</v>
      </c>
      <c r="D798" t="s">
        <v>152</v>
      </c>
    </row>
    <row r="799" spans="1:4">
      <c r="A799" t="s">
        <v>625</v>
      </c>
      <c r="B799" t="s">
        <v>1393</v>
      </c>
      <c r="C799">
        <v>30</v>
      </c>
      <c r="D799">
        <v>4.5</v>
      </c>
    </row>
    <row r="800" spans="1:4">
      <c r="A800" t="s">
        <v>624</v>
      </c>
      <c r="B800">
        <v>0</v>
      </c>
      <c r="C800" t="s">
        <v>152</v>
      </c>
      <c r="D800" t="s">
        <v>152</v>
      </c>
    </row>
    <row r="801" spans="1:4">
      <c r="A801" t="s">
        <v>623</v>
      </c>
      <c r="B801" t="s">
        <v>1393</v>
      </c>
      <c r="C801">
        <v>30</v>
      </c>
      <c r="D801">
        <v>4.5</v>
      </c>
    </row>
    <row r="802" spans="1:4">
      <c r="A802" t="s">
        <v>622</v>
      </c>
      <c r="B802">
        <v>0</v>
      </c>
      <c r="C802" t="s">
        <v>152</v>
      </c>
      <c r="D802" t="s">
        <v>152</v>
      </c>
    </row>
    <row r="803" spans="1:4">
      <c r="A803" t="s">
        <v>621</v>
      </c>
      <c r="B803" t="s">
        <v>1393</v>
      </c>
      <c r="C803">
        <v>30</v>
      </c>
      <c r="D803">
        <v>4.5</v>
      </c>
    </row>
    <row r="804" spans="1:4">
      <c r="A804" t="s">
        <v>620</v>
      </c>
      <c r="B804">
        <v>0</v>
      </c>
      <c r="C804" t="s">
        <v>152</v>
      </c>
      <c r="D804" t="s">
        <v>152</v>
      </c>
    </row>
    <row r="805" spans="1:4">
      <c r="A805" t="s">
        <v>619</v>
      </c>
      <c r="B805">
        <v>0</v>
      </c>
      <c r="C805" t="s">
        <v>152</v>
      </c>
      <c r="D805" t="s">
        <v>152</v>
      </c>
    </row>
    <row r="806" spans="1:4">
      <c r="A806" t="s">
        <v>618</v>
      </c>
      <c r="B806">
        <v>0</v>
      </c>
      <c r="C806" t="s">
        <v>152</v>
      </c>
      <c r="D806" t="s">
        <v>152</v>
      </c>
    </row>
    <row r="807" spans="1:4">
      <c r="A807" t="s">
        <v>617</v>
      </c>
      <c r="B807" t="s">
        <v>1393</v>
      </c>
      <c r="C807">
        <v>30</v>
      </c>
      <c r="D807">
        <v>4.5</v>
      </c>
    </row>
    <row r="808" spans="1:4">
      <c r="A808" t="s">
        <v>616</v>
      </c>
      <c r="B808">
        <v>0</v>
      </c>
      <c r="C808" t="s">
        <v>152</v>
      </c>
      <c r="D808" t="s">
        <v>152</v>
      </c>
    </row>
    <row r="809" spans="1:4">
      <c r="A809" t="s">
        <v>615</v>
      </c>
      <c r="B809">
        <v>0</v>
      </c>
      <c r="C809" t="s">
        <v>152</v>
      </c>
      <c r="D809" t="s">
        <v>152</v>
      </c>
    </row>
    <row r="810" spans="1:4">
      <c r="A810" t="s">
        <v>614</v>
      </c>
      <c r="B810">
        <v>0</v>
      </c>
      <c r="C810" t="s">
        <v>152</v>
      </c>
      <c r="D810" t="s">
        <v>152</v>
      </c>
    </row>
    <row r="811" spans="1:4">
      <c r="A811" t="s">
        <v>613</v>
      </c>
      <c r="B811" t="s">
        <v>1393</v>
      </c>
      <c r="C811">
        <v>30</v>
      </c>
      <c r="D811">
        <v>4.5</v>
      </c>
    </row>
    <row r="812" spans="1:4">
      <c r="A812" t="s">
        <v>612</v>
      </c>
      <c r="B812">
        <v>0</v>
      </c>
      <c r="C812" t="s">
        <v>152</v>
      </c>
      <c r="D812" t="s">
        <v>152</v>
      </c>
    </row>
    <row r="813" spans="1:4">
      <c r="A813" t="s">
        <v>611</v>
      </c>
      <c r="B813">
        <v>0</v>
      </c>
      <c r="C813" t="s">
        <v>152</v>
      </c>
      <c r="D813" t="s">
        <v>152</v>
      </c>
    </row>
    <row r="814" spans="1:4">
      <c r="A814" t="s">
        <v>610</v>
      </c>
      <c r="B814">
        <v>0</v>
      </c>
      <c r="C814" t="s">
        <v>152</v>
      </c>
      <c r="D814" t="s">
        <v>152</v>
      </c>
    </row>
    <row r="815" spans="1:4">
      <c r="A815" t="s">
        <v>609</v>
      </c>
      <c r="B815">
        <v>0</v>
      </c>
      <c r="C815" t="s">
        <v>152</v>
      </c>
      <c r="D815" t="s">
        <v>152</v>
      </c>
    </row>
    <row r="816" spans="1:4">
      <c r="A816" t="s">
        <v>608</v>
      </c>
      <c r="B816">
        <v>0</v>
      </c>
      <c r="C816" t="s">
        <v>152</v>
      </c>
      <c r="D816" t="s">
        <v>152</v>
      </c>
    </row>
    <row r="817" spans="1:4">
      <c r="A817" t="s">
        <v>607</v>
      </c>
      <c r="B817">
        <v>0</v>
      </c>
      <c r="C817" t="s">
        <v>152</v>
      </c>
      <c r="D817" t="s">
        <v>152</v>
      </c>
    </row>
    <row r="818" spans="1:4">
      <c r="A818" t="s">
        <v>606</v>
      </c>
      <c r="B818">
        <v>0</v>
      </c>
      <c r="C818" t="s">
        <v>152</v>
      </c>
      <c r="D818" t="s">
        <v>152</v>
      </c>
    </row>
    <row r="819" spans="1:4">
      <c r="A819" t="s">
        <v>391</v>
      </c>
      <c r="B819" t="s">
        <v>1393</v>
      </c>
      <c r="C819">
        <v>30</v>
      </c>
      <c r="D819">
        <v>4.5</v>
      </c>
    </row>
    <row r="820" spans="1:4">
      <c r="A820" t="s">
        <v>605</v>
      </c>
      <c r="B820">
        <v>0</v>
      </c>
      <c r="C820" t="s">
        <v>152</v>
      </c>
      <c r="D820" t="s">
        <v>152</v>
      </c>
    </row>
    <row r="821" spans="1:4">
      <c r="A821" t="s">
        <v>604</v>
      </c>
      <c r="B821" t="s">
        <v>1393</v>
      </c>
      <c r="C821">
        <v>30</v>
      </c>
      <c r="D821">
        <v>4.5</v>
      </c>
    </row>
    <row r="822" spans="1:4">
      <c r="A822" t="s">
        <v>603</v>
      </c>
      <c r="B822">
        <v>0</v>
      </c>
      <c r="C822" t="s">
        <v>152</v>
      </c>
      <c r="D822" t="s">
        <v>152</v>
      </c>
    </row>
    <row r="823" spans="1:4">
      <c r="A823" t="s">
        <v>602</v>
      </c>
      <c r="B823" t="s">
        <v>1393</v>
      </c>
      <c r="C823">
        <v>30</v>
      </c>
      <c r="D823">
        <v>4.5</v>
      </c>
    </row>
    <row r="824" spans="1:4">
      <c r="A824" t="s">
        <v>601</v>
      </c>
      <c r="B824">
        <v>0</v>
      </c>
      <c r="C824" t="s">
        <v>152</v>
      </c>
      <c r="D824" t="s">
        <v>152</v>
      </c>
    </row>
    <row r="825" spans="1:4">
      <c r="A825" t="s">
        <v>600</v>
      </c>
      <c r="B825">
        <v>0</v>
      </c>
      <c r="C825" t="s">
        <v>152</v>
      </c>
      <c r="D825" t="s">
        <v>152</v>
      </c>
    </row>
    <row r="826" spans="1:4">
      <c r="A826" t="s">
        <v>599</v>
      </c>
      <c r="B826">
        <v>0</v>
      </c>
      <c r="C826" t="s">
        <v>152</v>
      </c>
      <c r="D826" t="s">
        <v>152</v>
      </c>
    </row>
    <row r="827" spans="1:4">
      <c r="A827" t="s">
        <v>598</v>
      </c>
      <c r="B827" t="s">
        <v>1393</v>
      </c>
      <c r="C827">
        <v>30</v>
      </c>
      <c r="D827">
        <v>4.5</v>
      </c>
    </row>
    <row r="828" spans="1:4">
      <c r="A828" t="s">
        <v>597</v>
      </c>
      <c r="B828">
        <v>0</v>
      </c>
      <c r="C828" t="s">
        <v>152</v>
      </c>
      <c r="D828" t="s">
        <v>152</v>
      </c>
    </row>
    <row r="829" spans="1:4">
      <c r="A829" t="s">
        <v>596</v>
      </c>
      <c r="B829">
        <v>0</v>
      </c>
      <c r="C829" t="s">
        <v>152</v>
      </c>
      <c r="D829" t="s">
        <v>152</v>
      </c>
    </row>
    <row r="830" spans="1:4">
      <c r="A830" t="s">
        <v>595</v>
      </c>
      <c r="B830">
        <v>0</v>
      </c>
      <c r="C830" t="s">
        <v>152</v>
      </c>
      <c r="D830" t="s">
        <v>152</v>
      </c>
    </row>
    <row r="831" spans="1:4">
      <c r="A831" t="s">
        <v>392</v>
      </c>
      <c r="B831" t="s">
        <v>1393</v>
      </c>
      <c r="C831">
        <v>30</v>
      </c>
      <c r="D831">
        <v>4.5</v>
      </c>
    </row>
    <row r="832" spans="1:4">
      <c r="A832" t="s">
        <v>594</v>
      </c>
      <c r="B832">
        <v>0</v>
      </c>
      <c r="C832" t="s">
        <v>152</v>
      </c>
      <c r="D832" t="s">
        <v>152</v>
      </c>
    </row>
    <row r="833" spans="1:4">
      <c r="A833" t="s">
        <v>593</v>
      </c>
      <c r="B833" t="s">
        <v>1393</v>
      </c>
      <c r="C833">
        <v>30</v>
      </c>
      <c r="D833">
        <v>4.5</v>
      </c>
    </row>
    <row r="834" spans="1:4">
      <c r="A834" t="s">
        <v>592</v>
      </c>
      <c r="B834">
        <v>0</v>
      </c>
      <c r="C834" t="s">
        <v>152</v>
      </c>
      <c r="D834" t="s">
        <v>152</v>
      </c>
    </row>
    <row r="835" spans="1:4">
      <c r="A835" t="s">
        <v>591</v>
      </c>
      <c r="B835" t="s">
        <v>1393</v>
      </c>
      <c r="C835">
        <v>30</v>
      </c>
      <c r="D835">
        <v>4.5</v>
      </c>
    </row>
    <row r="836" spans="1:4">
      <c r="A836" t="s">
        <v>590</v>
      </c>
      <c r="B836">
        <v>0</v>
      </c>
      <c r="C836" t="s">
        <v>152</v>
      </c>
      <c r="D836" t="s">
        <v>152</v>
      </c>
    </row>
    <row r="837" spans="1:4">
      <c r="A837" t="s">
        <v>589</v>
      </c>
      <c r="B837" t="s">
        <v>1393</v>
      </c>
      <c r="C837">
        <v>30</v>
      </c>
      <c r="D837">
        <v>4.5</v>
      </c>
    </row>
    <row r="838" spans="1:4">
      <c r="A838" t="s">
        <v>588</v>
      </c>
      <c r="B838">
        <v>0</v>
      </c>
      <c r="C838" t="s">
        <v>152</v>
      </c>
      <c r="D838" t="s">
        <v>152</v>
      </c>
    </row>
    <row r="839" spans="1:4">
      <c r="A839" t="s">
        <v>393</v>
      </c>
      <c r="B839" t="s">
        <v>1393</v>
      </c>
      <c r="C839">
        <v>30</v>
      </c>
      <c r="D839">
        <v>4.5</v>
      </c>
    </row>
    <row r="840" spans="1:4">
      <c r="A840" t="s">
        <v>587</v>
      </c>
      <c r="B840">
        <v>0</v>
      </c>
      <c r="C840" t="s">
        <v>152</v>
      </c>
      <c r="D840" t="s">
        <v>152</v>
      </c>
    </row>
    <row r="841" spans="1:4">
      <c r="A841" t="s">
        <v>586</v>
      </c>
      <c r="B841">
        <v>0</v>
      </c>
      <c r="C841" t="s">
        <v>152</v>
      </c>
      <c r="D841" t="s">
        <v>152</v>
      </c>
    </row>
    <row r="842" spans="1:4">
      <c r="A842" t="s">
        <v>585</v>
      </c>
      <c r="B842">
        <v>0</v>
      </c>
      <c r="C842" t="s">
        <v>152</v>
      </c>
      <c r="D842" t="s">
        <v>152</v>
      </c>
    </row>
    <row r="843" spans="1:4">
      <c r="A843" t="s">
        <v>584</v>
      </c>
      <c r="B843">
        <v>0</v>
      </c>
      <c r="C843" t="s">
        <v>152</v>
      </c>
      <c r="D843" t="s">
        <v>152</v>
      </c>
    </row>
    <row r="844" spans="1:4">
      <c r="A844" t="s">
        <v>583</v>
      </c>
      <c r="B844">
        <v>0</v>
      </c>
      <c r="C844" t="s">
        <v>152</v>
      </c>
      <c r="D844" t="s">
        <v>152</v>
      </c>
    </row>
    <row r="845" spans="1:4">
      <c r="A845" t="s">
        <v>582</v>
      </c>
      <c r="B845">
        <v>0</v>
      </c>
      <c r="C845" t="s">
        <v>152</v>
      </c>
      <c r="D845" t="s">
        <v>152</v>
      </c>
    </row>
    <row r="846" spans="1:4">
      <c r="A846" t="s">
        <v>581</v>
      </c>
      <c r="B846">
        <v>0</v>
      </c>
      <c r="C846" t="s">
        <v>152</v>
      </c>
      <c r="D846" t="s">
        <v>152</v>
      </c>
    </row>
    <row r="847" spans="1:4">
      <c r="A847" t="s">
        <v>580</v>
      </c>
      <c r="B847">
        <v>0</v>
      </c>
      <c r="C847" t="s">
        <v>152</v>
      </c>
      <c r="D847" t="s">
        <v>152</v>
      </c>
    </row>
    <row r="848" spans="1:4">
      <c r="A848" t="s">
        <v>579</v>
      </c>
      <c r="B848">
        <v>0</v>
      </c>
      <c r="C848" t="s">
        <v>152</v>
      </c>
      <c r="D848" t="s">
        <v>152</v>
      </c>
    </row>
    <row r="849" spans="1:4">
      <c r="A849" t="s">
        <v>578</v>
      </c>
      <c r="B849" t="s">
        <v>1393</v>
      </c>
      <c r="C849">
        <v>30</v>
      </c>
      <c r="D849">
        <v>4.5</v>
      </c>
    </row>
    <row r="850" spans="1:4">
      <c r="A850" t="s">
        <v>577</v>
      </c>
      <c r="B850">
        <v>0</v>
      </c>
      <c r="C850" t="s">
        <v>152</v>
      </c>
      <c r="D850" t="s">
        <v>152</v>
      </c>
    </row>
    <row r="851" spans="1:4">
      <c r="A851" t="s">
        <v>394</v>
      </c>
      <c r="B851" t="s">
        <v>1393</v>
      </c>
      <c r="C851">
        <v>30</v>
      </c>
      <c r="D851">
        <v>4.5</v>
      </c>
    </row>
    <row r="852" spans="1:4">
      <c r="A852" t="s">
        <v>576</v>
      </c>
      <c r="B852">
        <v>0</v>
      </c>
      <c r="C852" t="s">
        <v>152</v>
      </c>
      <c r="D852" t="s">
        <v>152</v>
      </c>
    </row>
    <row r="853" spans="1:4">
      <c r="A853" t="s">
        <v>575</v>
      </c>
      <c r="B853" t="s">
        <v>1393</v>
      </c>
      <c r="C853">
        <v>30</v>
      </c>
      <c r="D853">
        <v>4.5</v>
      </c>
    </row>
    <row r="854" spans="1:4">
      <c r="A854" t="s">
        <v>574</v>
      </c>
      <c r="B854">
        <v>0</v>
      </c>
      <c r="C854" t="s">
        <v>152</v>
      </c>
      <c r="D854" t="s">
        <v>152</v>
      </c>
    </row>
    <row r="855" spans="1:4">
      <c r="A855" t="s">
        <v>573</v>
      </c>
      <c r="B855">
        <v>0</v>
      </c>
      <c r="C855" t="s">
        <v>152</v>
      </c>
      <c r="D855" t="s">
        <v>152</v>
      </c>
    </row>
    <row r="856" spans="1:4">
      <c r="A856" t="s">
        <v>572</v>
      </c>
      <c r="B856">
        <v>0</v>
      </c>
      <c r="C856" t="s">
        <v>152</v>
      </c>
      <c r="D856" t="s">
        <v>152</v>
      </c>
    </row>
    <row r="857" spans="1:4">
      <c r="A857" t="s">
        <v>395</v>
      </c>
      <c r="B857" t="s">
        <v>1393</v>
      </c>
      <c r="C857">
        <v>30</v>
      </c>
      <c r="D857">
        <v>4.5</v>
      </c>
    </row>
    <row r="858" spans="1:4">
      <c r="A858" t="s">
        <v>571</v>
      </c>
      <c r="B858">
        <v>0</v>
      </c>
      <c r="C858" t="s">
        <v>152</v>
      </c>
      <c r="D858" t="s">
        <v>152</v>
      </c>
    </row>
    <row r="859" spans="1:4">
      <c r="A859" t="s">
        <v>570</v>
      </c>
      <c r="B859" t="s">
        <v>1393</v>
      </c>
      <c r="C859">
        <v>30</v>
      </c>
      <c r="D859">
        <v>4.5</v>
      </c>
    </row>
    <row r="860" spans="1:4">
      <c r="A860" t="s">
        <v>569</v>
      </c>
      <c r="B860">
        <v>0</v>
      </c>
      <c r="C860" t="s">
        <v>152</v>
      </c>
      <c r="D860" t="s">
        <v>152</v>
      </c>
    </row>
    <row r="861" spans="1:4">
      <c r="A861" t="s">
        <v>568</v>
      </c>
      <c r="B861">
        <v>0</v>
      </c>
      <c r="C861" t="s">
        <v>152</v>
      </c>
      <c r="D861" t="s">
        <v>152</v>
      </c>
    </row>
    <row r="862" spans="1:4">
      <c r="A862" t="s">
        <v>396</v>
      </c>
      <c r="B862" t="s">
        <v>238</v>
      </c>
      <c r="C862">
        <v>60</v>
      </c>
      <c r="D862">
        <v>9</v>
      </c>
    </row>
    <row r="863" spans="1:4">
      <c r="A863" t="s">
        <v>566</v>
      </c>
      <c r="B863">
        <v>0</v>
      </c>
      <c r="C863" t="s">
        <v>152</v>
      </c>
      <c r="D863" t="s">
        <v>152</v>
      </c>
    </row>
    <row r="864" spans="1:4">
      <c r="A864" t="s">
        <v>397</v>
      </c>
      <c r="B864" t="s">
        <v>238</v>
      </c>
      <c r="C864">
        <v>30</v>
      </c>
      <c r="D864">
        <v>4.5</v>
      </c>
    </row>
    <row r="865" spans="1:4">
      <c r="A865" t="s">
        <v>398</v>
      </c>
      <c r="B865" t="s">
        <v>1393</v>
      </c>
      <c r="C865">
        <v>30</v>
      </c>
      <c r="D865">
        <v>4.5</v>
      </c>
    </row>
    <row r="866" spans="1:4">
      <c r="A866" t="s">
        <v>399</v>
      </c>
      <c r="B866" t="s">
        <v>238</v>
      </c>
      <c r="C866">
        <v>30</v>
      </c>
      <c r="D866">
        <v>4.5</v>
      </c>
    </row>
    <row r="867" spans="1:4">
      <c r="A867" t="s">
        <v>565</v>
      </c>
      <c r="B867">
        <v>0</v>
      </c>
      <c r="C867" t="s">
        <v>152</v>
      </c>
      <c r="D867" t="s">
        <v>152</v>
      </c>
    </row>
    <row r="868" spans="1:4">
      <c r="A868" t="s">
        <v>400</v>
      </c>
      <c r="B868" t="s">
        <v>238</v>
      </c>
      <c r="C868">
        <v>30</v>
      </c>
      <c r="D868">
        <v>4.5</v>
      </c>
    </row>
    <row r="869" spans="1:4">
      <c r="A869" t="s">
        <v>564</v>
      </c>
      <c r="B869" t="s">
        <v>1393</v>
      </c>
      <c r="C869">
        <v>30</v>
      </c>
      <c r="D869">
        <v>4.5</v>
      </c>
    </row>
    <row r="870" spans="1:4">
      <c r="A870" t="s">
        <v>563</v>
      </c>
      <c r="B870" t="s">
        <v>238</v>
      </c>
      <c r="C870">
        <v>30</v>
      </c>
      <c r="D870">
        <v>4.5</v>
      </c>
    </row>
    <row r="871" spans="1:4">
      <c r="A871" t="s">
        <v>562</v>
      </c>
      <c r="B871" t="s">
        <v>1393</v>
      </c>
      <c r="C871">
        <v>30</v>
      </c>
      <c r="D871">
        <v>4.5</v>
      </c>
    </row>
    <row r="872" spans="1:4">
      <c r="A872" t="s">
        <v>561</v>
      </c>
      <c r="B872" t="s">
        <v>1393</v>
      </c>
      <c r="C872">
        <v>30</v>
      </c>
      <c r="D872">
        <v>4.5</v>
      </c>
    </row>
    <row r="873" spans="1:4">
      <c r="A873" t="s">
        <v>560</v>
      </c>
      <c r="B873" t="s">
        <v>1393</v>
      </c>
      <c r="C873">
        <v>30</v>
      </c>
      <c r="D873">
        <v>4.5</v>
      </c>
    </row>
    <row r="874" spans="1:4">
      <c r="A874" t="s">
        <v>401</v>
      </c>
      <c r="B874" t="s">
        <v>238</v>
      </c>
      <c r="C874">
        <v>30</v>
      </c>
      <c r="D874">
        <v>4.5</v>
      </c>
    </row>
    <row r="875" spans="1:4">
      <c r="A875" t="s">
        <v>559</v>
      </c>
      <c r="B875">
        <v>0</v>
      </c>
      <c r="C875" t="s">
        <v>152</v>
      </c>
      <c r="D875" t="s">
        <v>152</v>
      </c>
    </row>
    <row r="876" spans="1:4">
      <c r="A876" t="s">
        <v>402</v>
      </c>
      <c r="B876" t="s">
        <v>238</v>
      </c>
      <c r="C876">
        <v>30</v>
      </c>
      <c r="D876">
        <v>4.5</v>
      </c>
    </row>
    <row r="877" spans="1:4">
      <c r="A877" t="s">
        <v>558</v>
      </c>
      <c r="B877" t="s">
        <v>1393</v>
      </c>
      <c r="C877">
        <v>30</v>
      </c>
      <c r="D877">
        <v>4.5</v>
      </c>
    </row>
    <row r="878" spans="1:4">
      <c r="A878" t="s">
        <v>557</v>
      </c>
      <c r="B878" t="s">
        <v>238</v>
      </c>
      <c r="C878">
        <v>30</v>
      </c>
      <c r="D878">
        <v>4.5</v>
      </c>
    </row>
    <row r="879" spans="1:4">
      <c r="A879" t="s">
        <v>556</v>
      </c>
      <c r="B879" t="s">
        <v>1393</v>
      </c>
      <c r="C879">
        <v>30</v>
      </c>
      <c r="D879">
        <v>4.5</v>
      </c>
    </row>
    <row r="880" spans="1:4">
      <c r="A880" t="s">
        <v>403</v>
      </c>
      <c r="B880" t="s">
        <v>238</v>
      </c>
      <c r="C880">
        <v>30</v>
      </c>
      <c r="D880">
        <v>4.5</v>
      </c>
    </row>
    <row r="881" spans="1:4">
      <c r="A881" t="s">
        <v>555</v>
      </c>
      <c r="B881">
        <v>0</v>
      </c>
      <c r="C881" t="s">
        <v>152</v>
      </c>
      <c r="D881" t="s">
        <v>152</v>
      </c>
    </row>
    <row r="882" spans="1:4">
      <c r="A882" t="s">
        <v>554</v>
      </c>
      <c r="B882" t="s">
        <v>238</v>
      </c>
      <c r="C882">
        <v>30</v>
      </c>
      <c r="D882">
        <v>4.5</v>
      </c>
    </row>
    <row r="883" spans="1:4">
      <c r="A883" t="s">
        <v>553</v>
      </c>
      <c r="B883" t="s">
        <v>1393</v>
      </c>
      <c r="C883">
        <v>30</v>
      </c>
      <c r="D883">
        <v>4.5</v>
      </c>
    </row>
    <row r="884" spans="1:4">
      <c r="A884" t="s">
        <v>552</v>
      </c>
      <c r="B884">
        <v>0</v>
      </c>
      <c r="C884" t="s">
        <v>152</v>
      </c>
      <c r="D884" t="s">
        <v>152</v>
      </c>
    </row>
    <row r="885" spans="1:4">
      <c r="A885" t="s">
        <v>551</v>
      </c>
      <c r="B885" t="s">
        <v>1393</v>
      </c>
      <c r="C885">
        <v>30</v>
      </c>
      <c r="D885">
        <v>4.5</v>
      </c>
    </row>
    <row r="886" spans="1:4">
      <c r="A886" t="s">
        <v>404</v>
      </c>
      <c r="B886" t="s">
        <v>238</v>
      </c>
      <c r="C886">
        <v>30</v>
      </c>
      <c r="D886">
        <v>4.5</v>
      </c>
    </row>
    <row r="887" spans="1:4">
      <c r="A887" t="s">
        <v>405</v>
      </c>
      <c r="B887" t="s">
        <v>1393</v>
      </c>
      <c r="C887">
        <v>30</v>
      </c>
      <c r="D887">
        <v>4.5</v>
      </c>
    </row>
    <row r="888" spans="1:4">
      <c r="A888" t="s">
        <v>406</v>
      </c>
      <c r="B888" t="s">
        <v>238</v>
      </c>
      <c r="C888">
        <v>30</v>
      </c>
      <c r="D888">
        <v>4.5</v>
      </c>
    </row>
    <row r="889" spans="1:4">
      <c r="A889" t="s">
        <v>407</v>
      </c>
      <c r="B889" t="s">
        <v>1393</v>
      </c>
      <c r="C889">
        <v>30</v>
      </c>
      <c r="D889">
        <v>4.5</v>
      </c>
    </row>
    <row r="890" spans="1:4">
      <c r="A890" t="s">
        <v>408</v>
      </c>
      <c r="B890" t="s">
        <v>238</v>
      </c>
      <c r="C890">
        <v>30</v>
      </c>
      <c r="D890">
        <v>4.5</v>
      </c>
    </row>
    <row r="891" spans="1:4">
      <c r="A891" t="s">
        <v>409</v>
      </c>
      <c r="B891" t="s">
        <v>1393</v>
      </c>
      <c r="C891">
        <v>30</v>
      </c>
      <c r="D891">
        <v>4.5</v>
      </c>
    </row>
    <row r="892" spans="1:4">
      <c r="A892" t="s">
        <v>550</v>
      </c>
      <c r="B892" t="s">
        <v>238</v>
      </c>
      <c r="C892">
        <v>30</v>
      </c>
      <c r="D892">
        <v>4.5</v>
      </c>
    </row>
    <row r="893" spans="1:4">
      <c r="A893" t="s">
        <v>549</v>
      </c>
      <c r="B893">
        <v>0</v>
      </c>
      <c r="C893" t="s">
        <v>152</v>
      </c>
      <c r="D893" t="s">
        <v>152</v>
      </c>
    </row>
    <row r="894" spans="1:4">
      <c r="A894" t="s">
        <v>548</v>
      </c>
      <c r="B894" t="s">
        <v>238</v>
      </c>
      <c r="C894">
        <v>30</v>
      </c>
      <c r="D894">
        <v>4.5</v>
      </c>
    </row>
    <row r="895" spans="1:4">
      <c r="A895" t="s">
        <v>547</v>
      </c>
      <c r="B895" t="s">
        <v>1393</v>
      </c>
      <c r="C895">
        <v>30</v>
      </c>
      <c r="D895">
        <v>4.5</v>
      </c>
    </row>
    <row r="896" spans="1:4">
      <c r="A896" t="s">
        <v>410</v>
      </c>
      <c r="B896" t="s">
        <v>238</v>
      </c>
      <c r="C896">
        <v>30</v>
      </c>
      <c r="D896">
        <v>4.5</v>
      </c>
    </row>
    <row r="897" spans="1:4">
      <c r="A897" t="s">
        <v>546</v>
      </c>
      <c r="B897" t="s">
        <v>1393</v>
      </c>
      <c r="C897">
        <v>30</v>
      </c>
      <c r="D897">
        <v>4.5</v>
      </c>
    </row>
    <row r="898" spans="1:4">
      <c r="A898" t="s">
        <v>545</v>
      </c>
      <c r="B898" t="s">
        <v>238</v>
      </c>
      <c r="C898">
        <v>30</v>
      </c>
      <c r="D898">
        <v>4.5</v>
      </c>
    </row>
    <row r="899" spans="1:4">
      <c r="A899" t="s">
        <v>544</v>
      </c>
      <c r="B899">
        <v>0</v>
      </c>
      <c r="C899" t="s">
        <v>152</v>
      </c>
      <c r="D899" t="s">
        <v>152</v>
      </c>
    </row>
    <row r="900" spans="1:4">
      <c r="A900" t="s">
        <v>411</v>
      </c>
      <c r="B900" t="s">
        <v>238</v>
      </c>
      <c r="C900">
        <v>30</v>
      </c>
      <c r="D900">
        <v>4.5</v>
      </c>
    </row>
    <row r="901" spans="1:4">
      <c r="A901" t="s">
        <v>412</v>
      </c>
      <c r="B901" t="s">
        <v>1393</v>
      </c>
      <c r="C901">
        <v>30</v>
      </c>
      <c r="D901">
        <v>4.5</v>
      </c>
    </row>
    <row r="902" spans="1:4">
      <c r="A902" t="s">
        <v>543</v>
      </c>
      <c r="B902" t="s">
        <v>238</v>
      </c>
      <c r="C902">
        <v>30</v>
      </c>
      <c r="D902">
        <v>4.5</v>
      </c>
    </row>
    <row r="903" spans="1:4">
      <c r="A903" t="s">
        <v>542</v>
      </c>
      <c r="B903" t="s">
        <v>1393</v>
      </c>
      <c r="C903">
        <v>30</v>
      </c>
      <c r="D903">
        <v>4.5</v>
      </c>
    </row>
    <row r="904" spans="1:4">
      <c r="A904" t="s">
        <v>541</v>
      </c>
      <c r="B904" t="s">
        <v>238</v>
      </c>
      <c r="C904">
        <v>30</v>
      </c>
      <c r="D904">
        <v>4.5</v>
      </c>
    </row>
    <row r="905" spans="1:4">
      <c r="A905" t="s">
        <v>540</v>
      </c>
      <c r="B905">
        <v>0</v>
      </c>
      <c r="C905" t="s">
        <v>152</v>
      </c>
      <c r="D905" t="s">
        <v>152</v>
      </c>
    </row>
    <row r="906" spans="1:4">
      <c r="A906" t="s">
        <v>413</v>
      </c>
      <c r="B906" t="s">
        <v>238</v>
      </c>
      <c r="C906">
        <v>30</v>
      </c>
      <c r="D906">
        <v>4.5</v>
      </c>
    </row>
    <row r="907" spans="1:4">
      <c r="A907" t="s">
        <v>539</v>
      </c>
      <c r="B907">
        <v>0</v>
      </c>
      <c r="C907" t="s">
        <v>152</v>
      </c>
      <c r="D907" t="s">
        <v>152</v>
      </c>
    </row>
    <row r="908" spans="1:4">
      <c r="A908" t="s">
        <v>538</v>
      </c>
      <c r="B908">
        <v>0</v>
      </c>
      <c r="C908" t="s">
        <v>152</v>
      </c>
      <c r="D908" t="s">
        <v>152</v>
      </c>
    </row>
    <row r="909" spans="1:4">
      <c r="A909" t="s">
        <v>537</v>
      </c>
      <c r="B909">
        <v>0</v>
      </c>
      <c r="C909" t="s">
        <v>152</v>
      </c>
      <c r="D909" t="s">
        <v>152</v>
      </c>
    </row>
    <row r="910" spans="1:4">
      <c r="A910" t="s">
        <v>536</v>
      </c>
      <c r="B910" t="s">
        <v>238</v>
      </c>
      <c r="C910">
        <v>30</v>
      </c>
      <c r="D910">
        <v>4.5</v>
      </c>
    </row>
    <row r="911" spans="1:4">
      <c r="A911" t="s">
        <v>535</v>
      </c>
      <c r="B911">
        <v>0</v>
      </c>
      <c r="C911" t="s">
        <v>152</v>
      </c>
      <c r="D911" t="s">
        <v>152</v>
      </c>
    </row>
    <row r="912" spans="1:4">
      <c r="A912" t="s">
        <v>534</v>
      </c>
      <c r="B912" t="s">
        <v>238</v>
      </c>
      <c r="C912">
        <v>30</v>
      </c>
      <c r="D912">
        <v>4.5</v>
      </c>
    </row>
    <row r="913" spans="1:4">
      <c r="A913" t="s">
        <v>533</v>
      </c>
      <c r="B913">
        <v>0</v>
      </c>
      <c r="C913" t="s">
        <v>152</v>
      </c>
      <c r="D913" t="s">
        <v>152</v>
      </c>
    </row>
    <row r="914" spans="1:4">
      <c r="A914" t="s">
        <v>414</v>
      </c>
      <c r="B914" t="s">
        <v>238</v>
      </c>
      <c r="C914">
        <v>30</v>
      </c>
      <c r="D914">
        <v>4.5</v>
      </c>
    </row>
    <row r="915" spans="1:4">
      <c r="A915" t="s">
        <v>415</v>
      </c>
      <c r="B915">
        <v>0</v>
      </c>
      <c r="C915" t="s">
        <v>152</v>
      </c>
      <c r="D915" t="s">
        <v>152</v>
      </c>
    </row>
    <row r="916" spans="1:4">
      <c r="A916" t="s">
        <v>532</v>
      </c>
      <c r="B916" t="s">
        <v>238</v>
      </c>
      <c r="C916">
        <v>30</v>
      </c>
      <c r="D916">
        <v>4.5</v>
      </c>
    </row>
    <row r="917" spans="1:4">
      <c r="A917" t="s">
        <v>531</v>
      </c>
      <c r="B917">
        <v>0</v>
      </c>
      <c r="C917" t="s">
        <v>152</v>
      </c>
      <c r="D917" t="s">
        <v>152</v>
      </c>
    </row>
    <row r="918" spans="1:4">
      <c r="A918" t="s">
        <v>530</v>
      </c>
      <c r="B918" t="s">
        <v>238</v>
      </c>
      <c r="C918">
        <v>60</v>
      </c>
      <c r="D918">
        <v>9</v>
      </c>
    </row>
    <row r="919" spans="1:4">
      <c r="A919" t="s">
        <v>529</v>
      </c>
      <c r="B919">
        <v>0</v>
      </c>
      <c r="C919" t="s">
        <v>152</v>
      </c>
      <c r="D919" t="s">
        <v>152</v>
      </c>
    </row>
    <row r="920" spans="1:4">
      <c r="A920" t="s">
        <v>528</v>
      </c>
      <c r="B920" t="s">
        <v>238</v>
      </c>
      <c r="C920">
        <v>30</v>
      </c>
      <c r="D920">
        <v>4.5</v>
      </c>
    </row>
    <row r="921" spans="1:4">
      <c r="A921" t="s">
        <v>527</v>
      </c>
      <c r="B921">
        <v>0</v>
      </c>
      <c r="C921" t="s">
        <v>152</v>
      </c>
      <c r="D921" t="s">
        <v>152</v>
      </c>
    </row>
    <row r="922" spans="1:4">
      <c r="A922" t="s">
        <v>526</v>
      </c>
      <c r="B922" t="s">
        <v>238</v>
      </c>
      <c r="C922">
        <v>30</v>
      </c>
      <c r="D922">
        <v>4.5</v>
      </c>
    </row>
    <row r="923" spans="1:4">
      <c r="A923" t="s">
        <v>525</v>
      </c>
      <c r="B923" t="s">
        <v>1393</v>
      </c>
      <c r="C923">
        <v>30</v>
      </c>
      <c r="D923">
        <v>4.5</v>
      </c>
    </row>
    <row r="924" spans="1:4">
      <c r="A924" t="s">
        <v>416</v>
      </c>
      <c r="B924" t="s">
        <v>238</v>
      </c>
      <c r="C924">
        <v>30</v>
      </c>
      <c r="D924">
        <v>4.5</v>
      </c>
    </row>
    <row r="925" spans="1:4">
      <c r="A925" t="s">
        <v>524</v>
      </c>
      <c r="B925">
        <v>0</v>
      </c>
      <c r="C925" t="s">
        <v>152</v>
      </c>
      <c r="D925" t="s">
        <v>152</v>
      </c>
    </row>
    <row r="926" spans="1:4">
      <c r="A926" t="s">
        <v>417</v>
      </c>
      <c r="B926" t="s">
        <v>1393</v>
      </c>
      <c r="C926">
        <v>30</v>
      </c>
      <c r="D926">
        <v>4.5</v>
      </c>
    </row>
    <row r="927" spans="1:4">
      <c r="A927" t="s">
        <v>418</v>
      </c>
      <c r="B927" t="s">
        <v>1393</v>
      </c>
      <c r="C927">
        <v>30</v>
      </c>
      <c r="D927">
        <v>4.5</v>
      </c>
    </row>
    <row r="928" spans="1:4">
      <c r="A928" t="s">
        <v>419</v>
      </c>
      <c r="B928" t="s">
        <v>238</v>
      </c>
      <c r="C928">
        <v>60</v>
      </c>
      <c r="D928">
        <v>9</v>
      </c>
    </row>
    <row r="929" spans="1:4">
      <c r="A929" t="s">
        <v>523</v>
      </c>
      <c r="B929">
        <v>0</v>
      </c>
      <c r="C929" t="s">
        <v>152</v>
      </c>
      <c r="D929" t="s">
        <v>152</v>
      </c>
    </row>
    <row r="930" spans="1:4">
      <c r="A930" t="s">
        <v>420</v>
      </c>
      <c r="B930" t="s">
        <v>238</v>
      </c>
      <c r="C930">
        <v>30</v>
      </c>
      <c r="D930">
        <v>4.5</v>
      </c>
    </row>
    <row r="931" spans="1:4">
      <c r="A931" t="s">
        <v>421</v>
      </c>
      <c r="B931" t="s">
        <v>1393</v>
      </c>
      <c r="C931">
        <v>30</v>
      </c>
      <c r="D931">
        <v>4.5</v>
      </c>
    </row>
    <row r="932" spans="1:4">
      <c r="A932" t="s">
        <v>522</v>
      </c>
      <c r="B932">
        <v>0</v>
      </c>
      <c r="C932" t="s">
        <v>152</v>
      </c>
      <c r="D932" t="s">
        <v>152</v>
      </c>
    </row>
    <row r="933" spans="1:4">
      <c r="A933" t="s">
        <v>521</v>
      </c>
      <c r="B933" t="s">
        <v>1393</v>
      </c>
      <c r="C933">
        <v>30</v>
      </c>
      <c r="D933">
        <v>4.5</v>
      </c>
    </row>
    <row r="934" spans="1:4">
      <c r="A934" t="s">
        <v>422</v>
      </c>
      <c r="B934" t="s">
        <v>238</v>
      </c>
      <c r="C934">
        <v>30</v>
      </c>
      <c r="D934">
        <v>4.5</v>
      </c>
    </row>
    <row r="935" spans="1:4">
      <c r="A935" t="s">
        <v>520</v>
      </c>
      <c r="B935">
        <v>0</v>
      </c>
      <c r="C935" t="s">
        <v>152</v>
      </c>
      <c r="D935" t="s">
        <v>152</v>
      </c>
    </row>
    <row r="936" spans="1:4">
      <c r="A936" t="s">
        <v>519</v>
      </c>
      <c r="B936">
        <v>0</v>
      </c>
      <c r="C936" t="s">
        <v>152</v>
      </c>
      <c r="D936" t="s">
        <v>152</v>
      </c>
    </row>
    <row r="937" spans="1:4">
      <c r="A937" t="s">
        <v>518</v>
      </c>
      <c r="B937">
        <v>0</v>
      </c>
      <c r="C937" t="s">
        <v>152</v>
      </c>
      <c r="D937" t="s">
        <v>152</v>
      </c>
    </row>
    <row r="938" spans="1:4">
      <c r="A938" t="s">
        <v>423</v>
      </c>
      <c r="B938" t="s">
        <v>238</v>
      </c>
      <c r="C938">
        <v>30</v>
      </c>
      <c r="D938">
        <v>4.5</v>
      </c>
    </row>
    <row r="939" spans="1:4">
      <c r="A939" t="s">
        <v>424</v>
      </c>
      <c r="B939" t="s">
        <v>1393</v>
      </c>
      <c r="C939">
        <v>30</v>
      </c>
      <c r="D939">
        <v>4.5</v>
      </c>
    </row>
    <row r="940" spans="1:4">
      <c r="A940" t="s">
        <v>517</v>
      </c>
      <c r="B940" t="s">
        <v>1393</v>
      </c>
      <c r="C940">
        <v>30</v>
      </c>
      <c r="D940">
        <v>4.5</v>
      </c>
    </row>
    <row r="941" spans="1:4">
      <c r="A941" t="s">
        <v>516</v>
      </c>
      <c r="B941" t="s">
        <v>1393</v>
      </c>
      <c r="C941">
        <v>30</v>
      </c>
      <c r="D941">
        <v>4.5</v>
      </c>
    </row>
    <row r="942" spans="1:4">
      <c r="A942" t="s">
        <v>425</v>
      </c>
      <c r="B942" t="s">
        <v>238</v>
      </c>
      <c r="C942">
        <v>30</v>
      </c>
      <c r="D942">
        <v>4.5</v>
      </c>
    </row>
    <row r="943" spans="1:4">
      <c r="A943" t="s">
        <v>426</v>
      </c>
      <c r="B943">
        <v>0</v>
      </c>
      <c r="C943" t="s">
        <v>152</v>
      </c>
      <c r="D943" t="s">
        <v>152</v>
      </c>
    </row>
    <row r="944" spans="1:4">
      <c r="A944" t="s">
        <v>427</v>
      </c>
      <c r="B944" t="s">
        <v>238</v>
      </c>
      <c r="C944">
        <v>30</v>
      </c>
      <c r="D944">
        <v>4.5</v>
      </c>
    </row>
    <row r="945" spans="1:4">
      <c r="A945" t="s">
        <v>515</v>
      </c>
      <c r="B945" t="s">
        <v>1393</v>
      </c>
      <c r="C945">
        <v>30</v>
      </c>
      <c r="D945">
        <v>4.5</v>
      </c>
    </row>
    <row r="946" spans="1:4">
      <c r="A946" t="s">
        <v>514</v>
      </c>
      <c r="B946" t="s">
        <v>238</v>
      </c>
      <c r="C946">
        <v>30</v>
      </c>
      <c r="D946">
        <v>4.5</v>
      </c>
    </row>
    <row r="947" spans="1:4">
      <c r="A947" t="s">
        <v>513</v>
      </c>
      <c r="B947">
        <v>0</v>
      </c>
      <c r="C947" t="s">
        <v>152</v>
      </c>
      <c r="D947" t="s">
        <v>152</v>
      </c>
    </row>
    <row r="948" spans="1:4">
      <c r="A948" t="s">
        <v>428</v>
      </c>
      <c r="B948" t="s">
        <v>238</v>
      </c>
      <c r="C948">
        <v>30</v>
      </c>
      <c r="D948">
        <v>4.5</v>
      </c>
    </row>
    <row r="949" spans="1:4">
      <c r="A949" t="s">
        <v>512</v>
      </c>
      <c r="B949" t="s">
        <v>1393</v>
      </c>
      <c r="C949">
        <v>30</v>
      </c>
      <c r="D949">
        <v>4.5</v>
      </c>
    </row>
    <row r="950" spans="1:4">
      <c r="A950" t="s">
        <v>429</v>
      </c>
      <c r="B950" t="s">
        <v>238</v>
      </c>
      <c r="C950">
        <v>30</v>
      </c>
      <c r="D950">
        <v>4.5</v>
      </c>
    </row>
    <row r="951" spans="1:4">
      <c r="A951" t="s">
        <v>511</v>
      </c>
      <c r="B951" t="s">
        <v>1393</v>
      </c>
      <c r="C951">
        <v>30</v>
      </c>
      <c r="D951">
        <v>4.5</v>
      </c>
    </row>
    <row r="952" spans="1:4">
      <c r="A952" t="s">
        <v>430</v>
      </c>
      <c r="B952" t="s">
        <v>238</v>
      </c>
      <c r="C952">
        <v>30</v>
      </c>
      <c r="D952">
        <v>4.5</v>
      </c>
    </row>
    <row r="953" spans="1:4">
      <c r="A953" t="s">
        <v>510</v>
      </c>
      <c r="B953">
        <v>0</v>
      </c>
      <c r="C953" t="s">
        <v>152</v>
      </c>
      <c r="D953" t="s">
        <v>152</v>
      </c>
    </row>
    <row r="954" spans="1:4">
      <c r="A954" t="s">
        <v>509</v>
      </c>
      <c r="B954" t="s">
        <v>238</v>
      </c>
      <c r="C954">
        <v>30</v>
      </c>
      <c r="D954">
        <v>4.5</v>
      </c>
    </row>
    <row r="955" spans="1:4">
      <c r="A955" t="s">
        <v>508</v>
      </c>
      <c r="B955" t="s">
        <v>1393</v>
      </c>
      <c r="C955">
        <v>30</v>
      </c>
      <c r="D955">
        <v>4.5</v>
      </c>
    </row>
    <row r="956" spans="1:4">
      <c r="A956" t="s">
        <v>431</v>
      </c>
      <c r="B956" t="s">
        <v>238</v>
      </c>
      <c r="C956">
        <v>30</v>
      </c>
      <c r="D956">
        <v>4.5</v>
      </c>
    </row>
    <row r="957" spans="1:4">
      <c r="A957" t="s">
        <v>507</v>
      </c>
      <c r="B957">
        <v>0</v>
      </c>
      <c r="C957" t="s">
        <v>152</v>
      </c>
      <c r="D957" t="s">
        <v>152</v>
      </c>
    </row>
    <row r="958" spans="1:4">
      <c r="A958" t="s">
        <v>506</v>
      </c>
      <c r="B958">
        <v>0</v>
      </c>
      <c r="C958" t="s">
        <v>152</v>
      </c>
      <c r="D958" t="s">
        <v>152</v>
      </c>
    </row>
    <row r="959" spans="1:4">
      <c r="A959" t="s">
        <v>505</v>
      </c>
      <c r="B959">
        <v>0</v>
      </c>
      <c r="C959" t="s">
        <v>152</v>
      </c>
      <c r="D959" t="s">
        <v>152</v>
      </c>
    </row>
    <row r="960" spans="1:4">
      <c r="A960" t="s">
        <v>504</v>
      </c>
      <c r="B960">
        <v>0</v>
      </c>
      <c r="C960" t="s">
        <v>152</v>
      </c>
      <c r="D960" t="s">
        <v>152</v>
      </c>
    </row>
    <row r="961" spans="1:4">
      <c r="A961" t="s">
        <v>503</v>
      </c>
      <c r="B961" t="s">
        <v>1393</v>
      </c>
      <c r="C961">
        <v>30</v>
      </c>
      <c r="D961">
        <v>4.5</v>
      </c>
    </row>
    <row r="962" spans="1:4">
      <c r="A962" t="s">
        <v>502</v>
      </c>
      <c r="B962">
        <v>0</v>
      </c>
      <c r="C962" t="s">
        <v>152</v>
      </c>
      <c r="D962" t="s">
        <v>152</v>
      </c>
    </row>
    <row r="963" spans="1:4">
      <c r="A963" t="s">
        <v>501</v>
      </c>
      <c r="B963" t="s">
        <v>1393</v>
      </c>
      <c r="C963">
        <v>30</v>
      </c>
      <c r="D963">
        <v>4.5</v>
      </c>
    </row>
    <row r="964" spans="1:4">
      <c r="A964" t="s">
        <v>432</v>
      </c>
      <c r="B964" t="s">
        <v>238</v>
      </c>
      <c r="C964">
        <v>30</v>
      </c>
      <c r="D964">
        <v>4.5</v>
      </c>
    </row>
    <row r="965" spans="1:4">
      <c r="A965" t="s">
        <v>500</v>
      </c>
      <c r="B965">
        <v>0</v>
      </c>
      <c r="C965" t="s">
        <v>152</v>
      </c>
      <c r="D965" t="s">
        <v>152</v>
      </c>
    </row>
    <row r="966" spans="1:4">
      <c r="A966" t="s">
        <v>433</v>
      </c>
      <c r="B966" t="s">
        <v>238</v>
      </c>
      <c r="C966">
        <v>30</v>
      </c>
      <c r="D966">
        <v>4.5</v>
      </c>
    </row>
    <row r="967" spans="1:4">
      <c r="A967" t="s">
        <v>499</v>
      </c>
      <c r="B967" t="s">
        <v>1393</v>
      </c>
      <c r="C967">
        <v>30</v>
      </c>
      <c r="D967">
        <v>4.5</v>
      </c>
    </row>
    <row r="968" spans="1:4">
      <c r="A968" t="s">
        <v>498</v>
      </c>
      <c r="B968" t="s">
        <v>238</v>
      </c>
      <c r="C968">
        <v>30</v>
      </c>
      <c r="D968">
        <v>4.5</v>
      </c>
    </row>
    <row r="969" spans="1:4">
      <c r="A969" t="s">
        <v>497</v>
      </c>
      <c r="B969" t="s">
        <v>1393</v>
      </c>
      <c r="C969">
        <v>30</v>
      </c>
      <c r="D969">
        <v>4.5</v>
      </c>
    </row>
    <row r="970" spans="1:4">
      <c r="A970" t="s">
        <v>434</v>
      </c>
      <c r="B970" t="s">
        <v>238</v>
      </c>
      <c r="C970">
        <v>30</v>
      </c>
      <c r="D970">
        <v>4.5</v>
      </c>
    </row>
    <row r="971" spans="1:4">
      <c r="A971" t="s">
        <v>435</v>
      </c>
      <c r="B971" t="s">
        <v>1393</v>
      </c>
      <c r="C971">
        <v>30</v>
      </c>
      <c r="D971">
        <v>4.5</v>
      </c>
    </row>
    <row r="972" spans="1:4">
      <c r="A972" t="s">
        <v>436</v>
      </c>
      <c r="B972" t="s">
        <v>238</v>
      </c>
      <c r="C972">
        <v>30</v>
      </c>
      <c r="D972">
        <v>4.5</v>
      </c>
    </row>
    <row r="973" spans="1:4">
      <c r="A973" t="s">
        <v>496</v>
      </c>
      <c r="B973" t="s">
        <v>1393</v>
      </c>
      <c r="C973">
        <v>30</v>
      </c>
      <c r="D973">
        <v>4.5</v>
      </c>
    </row>
    <row r="974" spans="1:4">
      <c r="A974" t="s">
        <v>437</v>
      </c>
      <c r="B974" t="s">
        <v>238</v>
      </c>
      <c r="C974">
        <v>30</v>
      </c>
      <c r="D974">
        <v>4.5</v>
      </c>
    </row>
    <row r="975" spans="1:4">
      <c r="A975" t="s">
        <v>495</v>
      </c>
      <c r="B975">
        <v>0</v>
      </c>
      <c r="C975" t="s">
        <v>152</v>
      </c>
      <c r="D975" t="s">
        <v>152</v>
      </c>
    </row>
    <row r="976" spans="1:4">
      <c r="A976" t="s">
        <v>438</v>
      </c>
      <c r="B976" t="s">
        <v>238</v>
      </c>
      <c r="C976">
        <v>60</v>
      </c>
      <c r="D976">
        <v>9</v>
      </c>
    </row>
    <row r="977" spans="1:4">
      <c r="A977" t="s">
        <v>494</v>
      </c>
      <c r="B977">
        <v>0</v>
      </c>
      <c r="C977" t="s">
        <v>152</v>
      </c>
      <c r="D977" t="s">
        <v>152</v>
      </c>
    </row>
    <row r="978" spans="1:4">
      <c r="A978" t="s">
        <v>439</v>
      </c>
      <c r="B978" t="s">
        <v>238</v>
      </c>
      <c r="C978">
        <v>30</v>
      </c>
      <c r="D978">
        <v>4.5</v>
      </c>
    </row>
    <row r="979" spans="1:4">
      <c r="A979" t="s">
        <v>440</v>
      </c>
      <c r="B979">
        <v>0</v>
      </c>
      <c r="C979" t="s">
        <v>152</v>
      </c>
      <c r="D979" t="s">
        <v>152</v>
      </c>
    </row>
    <row r="980" spans="1:4">
      <c r="A980" t="s">
        <v>493</v>
      </c>
      <c r="B980" t="s">
        <v>238</v>
      </c>
      <c r="C980">
        <v>30</v>
      </c>
      <c r="D980">
        <v>4.5</v>
      </c>
    </row>
    <row r="981" spans="1:4">
      <c r="A981" t="s">
        <v>492</v>
      </c>
      <c r="B981">
        <v>0</v>
      </c>
      <c r="C981" t="s">
        <v>152</v>
      </c>
      <c r="D981" t="s">
        <v>152</v>
      </c>
    </row>
    <row r="982" spans="1:4">
      <c r="A982" t="s">
        <v>491</v>
      </c>
      <c r="B982">
        <v>0</v>
      </c>
      <c r="C982" t="s">
        <v>152</v>
      </c>
      <c r="D982" t="s">
        <v>152</v>
      </c>
    </row>
    <row r="983" spans="1:4">
      <c r="A983" t="s">
        <v>441</v>
      </c>
      <c r="B983" t="s">
        <v>1393</v>
      </c>
      <c r="C983">
        <v>30</v>
      </c>
      <c r="D983">
        <v>4.5</v>
      </c>
    </row>
    <row r="984" spans="1:4">
      <c r="A984" t="s">
        <v>490</v>
      </c>
      <c r="B984">
        <v>0</v>
      </c>
      <c r="C984" t="s">
        <v>152</v>
      </c>
      <c r="D984" t="s">
        <v>152</v>
      </c>
    </row>
    <row r="985" spans="1:4">
      <c r="A985" t="s">
        <v>489</v>
      </c>
      <c r="B985">
        <v>0</v>
      </c>
      <c r="C985" t="s">
        <v>152</v>
      </c>
      <c r="D985" t="s">
        <v>152</v>
      </c>
    </row>
    <row r="986" spans="1:4">
      <c r="A986" t="s">
        <v>488</v>
      </c>
      <c r="B986" t="s">
        <v>238</v>
      </c>
      <c r="C986">
        <v>30</v>
      </c>
      <c r="D986">
        <v>4.5</v>
      </c>
    </row>
    <row r="987" spans="1:4">
      <c r="A987" t="s">
        <v>487</v>
      </c>
      <c r="B987" t="s">
        <v>1393</v>
      </c>
      <c r="C987">
        <v>30</v>
      </c>
      <c r="D987">
        <v>4.5</v>
      </c>
    </row>
    <row r="988" spans="1:4">
      <c r="A988" t="s">
        <v>486</v>
      </c>
      <c r="B988">
        <v>0</v>
      </c>
      <c r="C988" t="s">
        <v>152</v>
      </c>
      <c r="D988" t="s">
        <v>152</v>
      </c>
    </row>
    <row r="989" spans="1:4">
      <c r="A989" t="s">
        <v>485</v>
      </c>
      <c r="B989">
        <v>0</v>
      </c>
      <c r="C989" t="s">
        <v>152</v>
      </c>
      <c r="D989" t="s">
        <v>152</v>
      </c>
    </row>
    <row r="990" spans="1:4">
      <c r="A990" t="s">
        <v>442</v>
      </c>
      <c r="B990" t="s">
        <v>238</v>
      </c>
      <c r="C990">
        <v>30</v>
      </c>
      <c r="D990">
        <v>4.5</v>
      </c>
    </row>
    <row r="991" spans="1:4">
      <c r="A991" t="s">
        <v>484</v>
      </c>
      <c r="B991">
        <v>0</v>
      </c>
      <c r="C991" t="s">
        <v>152</v>
      </c>
      <c r="D991" t="s">
        <v>152</v>
      </c>
    </row>
    <row r="992" spans="1:4">
      <c r="A992" t="s">
        <v>483</v>
      </c>
      <c r="B992" t="s">
        <v>238</v>
      </c>
      <c r="C992">
        <v>30</v>
      </c>
      <c r="D992">
        <v>4.5</v>
      </c>
    </row>
    <row r="993" spans="1:4">
      <c r="A993" t="s">
        <v>482</v>
      </c>
      <c r="B993">
        <v>0</v>
      </c>
      <c r="C993" t="s">
        <v>152</v>
      </c>
      <c r="D993" t="s">
        <v>152</v>
      </c>
    </row>
    <row r="994" spans="1:4">
      <c r="A994" t="s">
        <v>481</v>
      </c>
      <c r="B994" t="s">
        <v>238</v>
      </c>
      <c r="C994">
        <v>30</v>
      </c>
      <c r="D994">
        <v>4.5</v>
      </c>
    </row>
    <row r="995" spans="1:4">
      <c r="A995" t="s">
        <v>480</v>
      </c>
      <c r="B995">
        <v>0</v>
      </c>
      <c r="C995" t="s">
        <v>152</v>
      </c>
      <c r="D995" t="s">
        <v>152</v>
      </c>
    </row>
    <row r="996" spans="1:4">
      <c r="A996" t="s">
        <v>443</v>
      </c>
      <c r="B996" t="s">
        <v>1393</v>
      </c>
      <c r="C996">
        <v>30</v>
      </c>
      <c r="D996">
        <v>4.5</v>
      </c>
    </row>
    <row r="997" spans="1:4">
      <c r="A997" t="s">
        <v>479</v>
      </c>
      <c r="B997" t="s">
        <v>1393</v>
      </c>
      <c r="C997">
        <v>30</v>
      </c>
      <c r="D997">
        <v>4.5</v>
      </c>
    </row>
    <row r="998" spans="1:4">
      <c r="A998" t="s">
        <v>478</v>
      </c>
      <c r="B998" t="s">
        <v>238</v>
      </c>
      <c r="C998">
        <v>30</v>
      </c>
      <c r="D998">
        <v>4.5</v>
      </c>
    </row>
    <row r="999" spans="1:4">
      <c r="A999" t="s">
        <v>477</v>
      </c>
      <c r="B999">
        <v>0</v>
      </c>
      <c r="C999" t="s">
        <v>152</v>
      </c>
      <c r="D999" t="s">
        <v>152</v>
      </c>
    </row>
    <row r="1000" spans="1:4">
      <c r="A1000" t="s">
        <v>476</v>
      </c>
      <c r="B1000" t="s">
        <v>1393</v>
      </c>
      <c r="C1000">
        <v>30</v>
      </c>
      <c r="D1000">
        <v>4.5</v>
      </c>
    </row>
    <row r="1001" spans="1:4">
      <c r="A1001" t="s">
        <v>475</v>
      </c>
      <c r="B1001" t="s">
        <v>1393</v>
      </c>
      <c r="C1001">
        <v>30</v>
      </c>
      <c r="D1001">
        <v>4.5</v>
      </c>
    </row>
    <row r="1002" spans="1:4">
      <c r="A1002" t="s">
        <v>474</v>
      </c>
      <c r="B1002" t="s">
        <v>1393</v>
      </c>
      <c r="C1002">
        <v>30</v>
      </c>
      <c r="D1002">
        <v>4.5</v>
      </c>
    </row>
    <row r="1003" spans="1:4">
      <c r="A1003" t="s">
        <v>473</v>
      </c>
      <c r="B1003" t="s">
        <v>1393</v>
      </c>
      <c r="C1003">
        <v>30</v>
      </c>
      <c r="D1003">
        <v>4.5</v>
      </c>
    </row>
    <row r="1004" spans="1:4">
      <c r="A1004" t="s">
        <v>444</v>
      </c>
      <c r="B1004">
        <v>0</v>
      </c>
      <c r="C1004" t="s">
        <v>152</v>
      </c>
      <c r="D1004" t="s">
        <v>152</v>
      </c>
    </row>
    <row r="1005" spans="1:4">
      <c r="A1005" t="s">
        <v>472</v>
      </c>
      <c r="B1005" t="s">
        <v>1393</v>
      </c>
      <c r="C1005">
        <v>30</v>
      </c>
      <c r="D1005">
        <v>4.5</v>
      </c>
    </row>
    <row r="1006" spans="1:4">
      <c r="A1006" t="s">
        <v>471</v>
      </c>
      <c r="B1006" t="s">
        <v>1393</v>
      </c>
      <c r="C1006">
        <v>30</v>
      </c>
      <c r="D1006">
        <v>4.5</v>
      </c>
    </row>
    <row r="1007" spans="1:4">
      <c r="A1007" t="s">
        <v>470</v>
      </c>
      <c r="B1007" t="s">
        <v>1393</v>
      </c>
      <c r="C1007">
        <v>30</v>
      </c>
      <c r="D1007">
        <v>4.5</v>
      </c>
    </row>
    <row r="1008" spans="1:4">
      <c r="A1008" t="s">
        <v>469</v>
      </c>
      <c r="B1008" t="s">
        <v>1393</v>
      </c>
      <c r="C1008">
        <v>30</v>
      </c>
      <c r="D1008">
        <v>4.5</v>
      </c>
    </row>
    <row r="1009" spans="1:4">
      <c r="A1009" t="s">
        <v>468</v>
      </c>
      <c r="B1009" t="s">
        <v>1393</v>
      </c>
      <c r="C1009">
        <v>30</v>
      </c>
      <c r="D1009">
        <v>4.5</v>
      </c>
    </row>
    <row r="1010" spans="1:4">
      <c r="A1010" t="s">
        <v>445</v>
      </c>
      <c r="B1010" t="s">
        <v>1393</v>
      </c>
      <c r="C1010">
        <v>30</v>
      </c>
      <c r="D1010">
        <v>4.5</v>
      </c>
    </row>
    <row r="1011" spans="1:4">
      <c r="A1011" t="s">
        <v>467</v>
      </c>
      <c r="B1011" t="s">
        <v>1393</v>
      </c>
      <c r="C1011">
        <v>30</v>
      </c>
      <c r="D1011">
        <v>4.5</v>
      </c>
    </row>
    <row r="1012" spans="1:4">
      <c r="A1012" t="s">
        <v>446</v>
      </c>
      <c r="B1012" t="s">
        <v>238</v>
      </c>
      <c r="C1012">
        <v>60</v>
      </c>
      <c r="D1012">
        <v>9</v>
      </c>
    </row>
    <row r="1013" spans="1:4">
      <c r="A1013" t="s">
        <v>466</v>
      </c>
      <c r="B1013">
        <v>0</v>
      </c>
      <c r="C1013" t="s">
        <v>152</v>
      </c>
      <c r="D1013" t="s">
        <v>152</v>
      </c>
    </row>
    <row r="1014" spans="1:4">
      <c r="A1014" t="s">
        <v>465</v>
      </c>
      <c r="B1014" t="s">
        <v>238</v>
      </c>
      <c r="C1014">
        <v>30</v>
      </c>
      <c r="D1014">
        <v>4.5</v>
      </c>
    </row>
    <row r="1015" spans="1:4">
      <c r="A1015" t="s">
        <v>464</v>
      </c>
      <c r="B1015">
        <v>0</v>
      </c>
      <c r="C1015" t="s">
        <v>152</v>
      </c>
      <c r="D1015" t="s">
        <v>152</v>
      </c>
    </row>
    <row r="1016" spans="1:4">
      <c r="A1016" t="s">
        <v>447</v>
      </c>
      <c r="B1016">
        <v>0</v>
      </c>
      <c r="C1016" t="s">
        <v>152</v>
      </c>
      <c r="D1016" t="s">
        <v>152</v>
      </c>
    </row>
    <row r="1017" spans="1:4">
      <c r="A1017" t="s">
        <v>448</v>
      </c>
      <c r="B1017">
        <v>0</v>
      </c>
      <c r="C1017" t="s">
        <v>152</v>
      </c>
      <c r="D1017" t="s">
        <v>152</v>
      </c>
    </row>
    <row r="1018" spans="1:4">
      <c r="A1018" t="s">
        <v>449</v>
      </c>
      <c r="B1018" t="s">
        <v>238</v>
      </c>
      <c r="C1018">
        <v>30</v>
      </c>
      <c r="D1018">
        <v>4.5</v>
      </c>
    </row>
    <row r="1019" spans="1:4">
      <c r="A1019" t="s">
        <v>450</v>
      </c>
      <c r="B1019" t="s">
        <v>1393</v>
      </c>
      <c r="C1019">
        <v>30</v>
      </c>
      <c r="D1019">
        <v>4.5</v>
      </c>
    </row>
    <row r="1020" spans="1:4">
      <c r="A1020" t="s">
        <v>451</v>
      </c>
      <c r="B1020" t="s">
        <v>238</v>
      </c>
      <c r="C1020">
        <v>30</v>
      </c>
      <c r="D1020">
        <v>4.5</v>
      </c>
    </row>
    <row r="1021" spans="1:4">
      <c r="A1021" t="s">
        <v>452</v>
      </c>
      <c r="B1021" t="s">
        <v>1393</v>
      </c>
      <c r="C1021">
        <v>30</v>
      </c>
      <c r="D1021">
        <v>4.5</v>
      </c>
    </row>
    <row r="1022" spans="1:4">
      <c r="A1022" t="s">
        <v>463</v>
      </c>
      <c r="B1022" t="s">
        <v>238</v>
      </c>
      <c r="C1022">
        <v>30</v>
      </c>
      <c r="D1022">
        <v>4.5</v>
      </c>
    </row>
    <row r="1023" spans="1:4">
      <c r="A1023" t="s">
        <v>462</v>
      </c>
      <c r="B1023">
        <v>0</v>
      </c>
      <c r="C1023" t="s">
        <v>152</v>
      </c>
      <c r="D1023" t="s">
        <v>152</v>
      </c>
    </row>
    <row r="1024" spans="1:4">
      <c r="A1024" t="s">
        <v>453</v>
      </c>
      <c r="B1024" t="s">
        <v>238</v>
      </c>
      <c r="C1024">
        <v>30</v>
      </c>
      <c r="D1024">
        <v>4.5</v>
      </c>
    </row>
    <row r="1025" spans="1:4">
      <c r="A1025" t="s">
        <v>461</v>
      </c>
      <c r="B1025" t="s">
        <v>1393</v>
      </c>
      <c r="C1025">
        <v>30</v>
      </c>
      <c r="D1025">
        <v>4.5</v>
      </c>
    </row>
    <row r="1026" spans="1:4">
      <c r="A1026" t="s">
        <v>460</v>
      </c>
      <c r="B1026" t="s">
        <v>238</v>
      </c>
      <c r="C1026">
        <v>30</v>
      </c>
      <c r="D1026">
        <v>4.5</v>
      </c>
    </row>
    <row r="1027" spans="1:4">
      <c r="A1027" t="s">
        <v>459</v>
      </c>
      <c r="B1027" t="s">
        <v>1393</v>
      </c>
      <c r="C1027">
        <v>30</v>
      </c>
      <c r="D1027">
        <v>4.5</v>
      </c>
    </row>
    <row r="1028" spans="1:4">
      <c r="A1028" t="s">
        <v>458</v>
      </c>
      <c r="B1028" t="s">
        <v>238</v>
      </c>
      <c r="C1028">
        <v>30</v>
      </c>
      <c r="D1028">
        <v>4.5</v>
      </c>
    </row>
    <row r="1029" spans="1:4">
      <c r="A1029" t="s">
        <v>457</v>
      </c>
      <c r="B1029">
        <v>0</v>
      </c>
      <c r="C1029" t="s">
        <v>152</v>
      </c>
      <c r="D1029" t="s">
        <v>152</v>
      </c>
    </row>
    <row r="1030" spans="1:4">
      <c r="A1030" t="s">
        <v>456</v>
      </c>
      <c r="B1030" t="s">
        <v>238</v>
      </c>
      <c r="C1030">
        <v>30</v>
      </c>
      <c r="D1030">
        <v>4.5</v>
      </c>
    </row>
    <row r="1031" spans="1:4">
      <c r="A1031" t="s">
        <v>455</v>
      </c>
      <c r="B1031" t="s">
        <v>1393</v>
      </c>
      <c r="C1031">
        <v>30</v>
      </c>
      <c r="D1031">
        <v>4.5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"/>
  <sheetViews>
    <sheetView topLeftCell="A17" workbookViewId="0">
      <selection activeCell="C1" sqref="C1"/>
    </sheetView>
  </sheetViews>
  <sheetFormatPr baseColWidth="10" defaultColWidth="8.83203125" defaultRowHeight="14" x14ac:dyDescent="0"/>
  <cols>
    <col min="2" max="2" width="14.83203125" customWidth="1"/>
    <col min="7" max="7" width="21" customWidth="1"/>
  </cols>
  <sheetData>
    <row r="1" spans="1:9">
      <c r="A1" t="s">
        <v>0</v>
      </c>
      <c r="B1" t="s">
        <v>1435</v>
      </c>
      <c r="C1" t="s">
        <v>1415</v>
      </c>
      <c r="D1" t="s">
        <v>255</v>
      </c>
      <c r="E1" t="s">
        <v>256</v>
      </c>
      <c r="F1" t="s">
        <v>257</v>
      </c>
      <c r="G1" t="s">
        <v>28</v>
      </c>
      <c r="H1" t="s">
        <v>253</v>
      </c>
      <c r="I1" t="s">
        <v>258</v>
      </c>
    </row>
    <row r="2" spans="1:9">
      <c r="A2" t="s">
        <v>260</v>
      </c>
      <c r="B2" t="s">
        <v>1436</v>
      </c>
      <c r="C2" t="s">
        <v>153</v>
      </c>
      <c r="D2" t="s">
        <v>153</v>
      </c>
      <c r="E2" t="s">
        <v>153</v>
      </c>
      <c r="F2" t="s">
        <v>153</v>
      </c>
      <c r="G2">
        <v>5.5</v>
      </c>
      <c r="H2" t="s">
        <v>153</v>
      </c>
      <c r="I2" t="s">
        <v>153</v>
      </c>
    </row>
    <row r="3" spans="1:9">
      <c r="A3" t="s">
        <v>261</v>
      </c>
      <c r="B3" t="s">
        <v>1436</v>
      </c>
      <c r="C3" t="s">
        <v>153</v>
      </c>
      <c r="D3" t="s">
        <v>153</v>
      </c>
      <c r="E3" t="s">
        <v>153</v>
      </c>
      <c r="F3" t="s">
        <v>153</v>
      </c>
      <c r="G3">
        <v>5.5</v>
      </c>
      <c r="H3" t="s">
        <v>153</v>
      </c>
      <c r="I3" t="s">
        <v>153</v>
      </c>
    </row>
    <row r="4" spans="1:9">
      <c r="A4" t="s">
        <v>262</v>
      </c>
      <c r="B4" t="s">
        <v>1437</v>
      </c>
      <c r="C4" t="s">
        <v>153</v>
      </c>
      <c r="D4" t="s">
        <v>153</v>
      </c>
      <c r="E4" t="s">
        <v>153</v>
      </c>
      <c r="F4" t="s">
        <v>153</v>
      </c>
      <c r="G4">
        <v>5.5</v>
      </c>
      <c r="H4" t="s">
        <v>153</v>
      </c>
      <c r="I4" t="s">
        <v>153</v>
      </c>
    </row>
    <row r="5" spans="1:9">
      <c r="A5" t="s">
        <v>263</v>
      </c>
      <c r="B5" t="s">
        <v>1438</v>
      </c>
      <c r="C5" t="s">
        <v>153</v>
      </c>
      <c r="D5" t="s">
        <v>153</v>
      </c>
      <c r="E5" t="s">
        <v>153</v>
      </c>
      <c r="F5" t="s">
        <v>153</v>
      </c>
      <c r="G5">
        <v>5.5</v>
      </c>
      <c r="H5" t="s">
        <v>153</v>
      </c>
      <c r="I5" t="s">
        <v>153</v>
      </c>
    </row>
    <row r="6" spans="1:9">
      <c r="A6" t="s">
        <v>264</v>
      </c>
      <c r="B6" t="s">
        <v>1439</v>
      </c>
      <c r="C6" t="s">
        <v>153</v>
      </c>
      <c r="D6" t="s">
        <v>153</v>
      </c>
      <c r="E6" t="s">
        <v>153</v>
      </c>
      <c r="F6" t="s">
        <v>153</v>
      </c>
      <c r="G6">
        <v>5.5</v>
      </c>
      <c r="H6" t="s">
        <v>153</v>
      </c>
      <c r="I6" t="s">
        <v>153</v>
      </c>
    </row>
    <row r="7" spans="1:9">
      <c r="A7" t="s">
        <v>265</v>
      </c>
      <c r="B7" t="s">
        <v>1440</v>
      </c>
      <c r="C7" t="s">
        <v>153</v>
      </c>
      <c r="D7" t="s">
        <v>153</v>
      </c>
      <c r="E7" t="s">
        <v>153</v>
      </c>
      <c r="F7" t="s">
        <v>153</v>
      </c>
      <c r="G7">
        <v>5.5</v>
      </c>
      <c r="H7" t="s">
        <v>153</v>
      </c>
      <c r="I7" t="s">
        <v>153</v>
      </c>
    </row>
    <row r="8" spans="1:9">
      <c r="A8" t="s">
        <v>266</v>
      </c>
      <c r="B8" t="s">
        <v>1440</v>
      </c>
      <c r="C8" t="s">
        <v>153</v>
      </c>
      <c r="D8" t="s">
        <v>153</v>
      </c>
      <c r="E8" t="s">
        <v>153</v>
      </c>
      <c r="F8" t="s">
        <v>153</v>
      </c>
      <c r="G8">
        <v>5.5</v>
      </c>
      <c r="H8" t="s">
        <v>153</v>
      </c>
      <c r="I8" t="s">
        <v>153</v>
      </c>
    </row>
    <row r="9" spans="1:9">
      <c r="A9" t="s">
        <v>267</v>
      </c>
      <c r="B9" t="s">
        <v>1441</v>
      </c>
      <c r="C9" t="s">
        <v>153</v>
      </c>
      <c r="D9" t="s">
        <v>153</v>
      </c>
      <c r="E9" t="s">
        <v>153</v>
      </c>
      <c r="F9" t="s">
        <v>153</v>
      </c>
      <c r="G9">
        <v>4.7</v>
      </c>
      <c r="H9" t="s">
        <v>153</v>
      </c>
      <c r="I9" t="s">
        <v>153</v>
      </c>
    </row>
    <row r="10" spans="1:9">
      <c r="A10" t="s">
        <v>268</v>
      </c>
      <c r="B10" t="s">
        <v>1441</v>
      </c>
      <c r="C10" t="s">
        <v>153</v>
      </c>
      <c r="D10" t="s">
        <v>153</v>
      </c>
      <c r="E10" t="s">
        <v>153</v>
      </c>
      <c r="F10" t="s">
        <v>153</v>
      </c>
      <c r="G10">
        <v>4.7</v>
      </c>
      <c r="H10" t="s">
        <v>153</v>
      </c>
      <c r="I10" t="s">
        <v>153</v>
      </c>
    </row>
    <row r="11" spans="1:9">
      <c r="A11" t="s">
        <v>269</v>
      </c>
      <c r="B11" t="s">
        <v>1442</v>
      </c>
      <c r="C11" t="s">
        <v>153</v>
      </c>
      <c r="D11" t="s">
        <v>153</v>
      </c>
      <c r="E11" t="s">
        <v>153</v>
      </c>
      <c r="F11" t="s">
        <v>153</v>
      </c>
      <c r="G11">
        <v>5.5</v>
      </c>
      <c r="H11" t="s">
        <v>153</v>
      </c>
      <c r="I11" t="s">
        <v>153</v>
      </c>
    </row>
    <row r="12" spans="1:9">
      <c r="A12" t="s">
        <v>270</v>
      </c>
      <c r="B12" t="s">
        <v>1442</v>
      </c>
      <c r="C12" t="s">
        <v>153</v>
      </c>
      <c r="D12" t="s">
        <v>153</v>
      </c>
      <c r="E12" t="s">
        <v>153</v>
      </c>
      <c r="F12" t="s">
        <v>153</v>
      </c>
      <c r="G12">
        <v>5.5</v>
      </c>
      <c r="H12" t="s">
        <v>153</v>
      </c>
      <c r="I12" t="s">
        <v>153</v>
      </c>
    </row>
    <row r="13" spans="1:9">
      <c r="A13" t="s">
        <v>271</v>
      </c>
      <c r="B13" t="s">
        <v>1443</v>
      </c>
      <c r="C13" t="s">
        <v>153</v>
      </c>
      <c r="D13" t="s">
        <v>153</v>
      </c>
      <c r="E13" t="s">
        <v>153</v>
      </c>
      <c r="F13" t="s">
        <v>153</v>
      </c>
      <c r="G13">
        <v>5.5</v>
      </c>
      <c r="H13" t="s">
        <v>153</v>
      </c>
      <c r="I13" t="s">
        <v>153</v>
      </c>
    </row>
    <row r="14" spans="1:9">
      <c r="A14" t="s">
        <v>272</v>
      </c>
      <c r="B14" t="s">
        <v>1444</v>
      </c>
      <c r="C14" t="s">
        <v>153</v>
      </c>
      <c r="D14" t="s">
        <v>153</v>
      </c>
      <c r="E14" t="s">
        <v>153</v>
      </c>
      <c r="F14" t="s">
        <v>153</v>
      </c>
      <c r="G14">
        <v>5.5</v>
      </c>
      <c r="H14" t="s">
        <v>153</v>
      </c>
      <c r="I14" t="s">
        <v>153</v>
      </c>
    </row>
    <row r="15" spans="1:9">
      <c r="A15" t="s">
        <v>273</v>
      </c>
      <c r="B15" t="s">
        <v>1445</v>
      </c>
      <c r="C15" t="s">
        <v>153</v>
      </c>
      <c r="D15" t="s">
        <v>153</v>
      </c>
      <c r="E15" t="s">
        <v>153</v>
      </c>
      <c r="F15" t="s">
        <v>153</v>
      </c>
      <c r="G15">
        <v>5.5</v>
      </c>
      <c r="H15" t="s">
        <v>153</v>
      </c>
      <c r="I15" t="s">
        <v>153</v>
      </c>
    </row>
    <row r="16" spans="1:9">
      <c r="A16" t="s">
        <v>274</v>
      </c>
      <c r="B16" t="s">
        <v>1446</v>
      </c>
      <c r="C16" t="s">
        <v>153</v>
      </c>
      <c r="D16" t="s">
        <v>153</v>
      </c>
      <c r="E16" t="s">
        <v>153</v>
      </c>
      <c r="F16" t="s">
        <v>153</v>
      </c>
      <c r="G16">
        <v>4.0999999999999996</v>
      </c>
      <c r="H16" t="s">
        <v>153</v>
      </c>
      <c r="I16" t="s">
        <v>153</v>
      </c>
    </row>
    <row r="17" spans="1:9">
      <c r="A17" t="s">
        <v>275</v>
      </c>
      <c r="B17" t="s">
        <v>1446</v>
      </c>
      <c r="C17" t="s">
        <v>153</v>
      </c>
      <c r="D17" t="s">
        <v>153</v>
      </c>
      <c r="E17" t="s">
        <v>153</v>
      </c>
      <c r="F17" t="s">
        <v>153</v>
      </c>
      <c r="G17">
        <v>4.0999999999999996</v>
      </c>
      <c r="H17" t="s">
        <v>153</v>
      </c>
      <c r="I17" t="s">
        <v>153</v>
      </c>
    </row>
    <row r="18" spans="1:9">
      <c r="A18" t="s">
        <v>276</v>
      </c>
      <c r="B18" t="s">
        <v>1447</v>
      </c>
      <c r="C18" t="s">
        <v>153</v>
      </c>
      <c r="D18" t="s">
        <v>153</v>
      </c>
      <c r="E18" t="s">
        <v>153</v>
      </c>
      <c r="F18" t="s">
        <v>153</v>
      </c>
      <c r="G18">
        <v>5.5</v>
      </c>
      <c r="H18" t="s">
        <v>153</v>
      </c>
      <c r="I18" t="s">
        <v>153</v>
      </c>
    </row>
    <row r="19" spans="1:9">
      <c r="A19" t="s">
        <v>277</v>
      </c>
      <c r="B19" t="s">
        <v>1447</v>
      </c>
      <c r="C19" t="s">
        <v>153</v>
      </c>
      <c r="D19" t="s">
        <v>153</v>
      </c>
      <c r="E19" t="s">
        <v>153</v>
      </c>
      <c r="F19" t="s">
        <v>153</v>
      </c>
      <c r="G19">
        <v>5.5</v>
      </c>
      <c r="H19" t="s">
        <v>153</v>
      </c>
      <c r="I19" t="s">
        <v>153</v>
      </c>
    </row>
    <row r="20" spans="1:9">
      <c r="A20" t="s">
        <v>278</v>
      </c>
      <c r="B20" t="s">
        <v>1448</v>
      </c>
      <c r="C20" t="s">
        <v>153</v>
      </c>
      <c r="D20" t="s">
        <v>153</v>
      </c>
      <c r="E20" t="s">
        <v>153</v>
      </c>
      <c r="F20" t="s">
        <v>153</v>
      </c>
      <c r="G20">
        <v>5.5</v>
      </c>
      <c r="H20" t="s">
        <v>153</v>
      </c>
      <c r="I20" t="s">
        <v>153</v>
      </c>
    </row>
    <row r="21" spans="1:9">
      <c r="A21" t="s">
        <v>279</v>
      </c>
      <c r="B21" t="s">
        <v>1449</v>
      </c>
      <c r="C21" t="s">
        <v>153</v>
      </c>
      <c r="D21" t="s">
        <v>153</v>
      </c>
      <c r="E21" t="s">
        <v>153</v>
      </c>
      <c r="F21" t="s">
        <v>153</v>
      </c>
      <c r="G21">
        <v>5.5</v>
      </c>
      <c r="H21" t="s">
        <v>153</v>
      </c>
      <c r="I21" t="s">
        <v>153</v>
      </c>
    </row>
    <row r="22" spans="1:9">
      <c r="A22" t="s">
        <v>280</v>
      </c>
      <c r="B22" t="s">
        <v>1449</v>
      </c>
      <c r="C22" t="s">
        <v>153</v>
      </c>
      <c r="D22" t="s">
        <v>153</v>
      </c>
      <c r="E22" t="s">
        <v>153</v>
      </c>
      <c r="F22" t="s">
        <v>153</v>
      </c>
      <c r="G22">
        <v>5.5</v>
      </c>
      <c r="H22" t="s">
        <v>153</v>
      </c>
      <c r="I22" t="s">
        <v>153</v>
      </c>
    </row>
    <row r="23" spans="1:9">
      <c r="A23" t="s">
        <v>281</v>
      </c>
      <c r="B23" t="s">
        <v>1450</v>
      </c>
      <c r="C23" t="s">
        <v>153</v>
      </c>
      <c r="D23" t="s">
        <v>153</v>
      </c>
      <c r="E23" t="s">
        <v>153</v>
      </c>
      <c r="F23" t="s">
        <v>153</v>
      </c>
      <c r="G23">
        <v>4.5</v>
      </c>
      <c r="H23" t="s">
        <v>153</v>
      </c>
      <c r="I23" t="s">
        <v>153</v>
      </c>
    </row>
    <row r="24" spans="1:9">
      <c r="A24" t="s">
        <v>282</v>
      </c>
      <c r="B24" t="s">
        <v>1451</v>
      </c>
      <c r="C24" t="s">
        <v>153</v>
      </c>
      <c r="D24" t="s">
        <v>153</v>
      </c>
      <c r="E24" t="s">
        <v>153</v>
      </c>
      <c r="F24" t="s">
        <v>153</v>
      </c>
      <c r="G24">
        <v>5.5</v>
      </c>
      <c r="H24" t="s">
        <v>153</v>
      </c>
      <c r="I24" t="s">
        <v>153</v>
      </c>
    </row>
    <row r="25" spans="1:9">
      <c r="A25" t="s">
        <v>283</v>
      </c>
      <c r="B25" t="s">
        <v>1451</v>
      </c>
      <c r="C25" t="s">
        <v>153</v>
      </c>
      <c r="D25" t="s">
        <v>153</v>
      </c>
      <c r="E25" t="s">
        <v>153</v>
      </c>
      <c r="F25" t="s">
        <v>153</v>
      </c>
      <c r="G25">
        <v>5.5</v>
      </c>
      <c r="H25" t="s">
        <v>153</v>
      </c>
      <c r="I25" t="s">
        <v>153</v>
      </c>
    </row>
    <row r="26" spans="1:9">
      <c r="A26" t="s">
        <v>284</v>
      </c>
      <c r="B26" t="s">
        <v>1452</v>
      </c>
      <c r="C26" t="s">
        <v>153</v>
      </c>
      <c r="D26" t="s">
        <v>153</v>
      </c>
      <c r="E26" t="s">
        <v>153</v>
      </c>
      <c r="F26" t="s">
        <v>153</v>
      </c>
      <c r="G26">
        <v>5.5</v>
      </c>
      <c r="H26" t="s">
        <v>153</v>
      </c>
      <c r="I26" t="s">
        <v>153</v>
      </c>
    </row>
    <row r="27" spans="1:9">
      <c r="A27" t="s">
        <v>285</v>
      </c>
      <c r="B27" t="s">
        <v>1453</v>
      </c>
      <c r="C27" t="s">
        <v>153</v>
      </c>
      <c r="D27" t="s">
        <v>153</v>
      </c>
      <c r="E27" t="s">
        <v>153</v>
      </c>
      <c r="F27" t="s">
        <v>153</v>
      </c>
      <c r="G27">
        <v>5.5</v>
      </c>
      <c r="H27" t="s">
        <v>153</v>
      </c>
      <c r="I27" t="s">
        <v>153</v>
      </c>
    </row>
    <row r="28" spans="1:9">
      <c r="A28" t="s">
        <v>286</v>
      </c>
      <c r="B28" t="s">
        <v>1454</v>
      </c>
      <c r="C28" t="s">
        <v>153</v>
      </c>
      <c r="D28" t="s">
        <v>153</v>
      </c>
      <c r="E28" t="s">
        <v>153</v>
      </c>
      <c r="F28" t="s">
        <v>153</v>
      </c>
      <c r="G28">
        <v>5.5</v>
      </c>
      <c r="H28" t="s">
        <v>153</v>
      </c>
      <c r="I28" t="s">
        <v>153</v>
      </c>
    </row>
    <row r="29" spans="1:9">
      <c r="A29" t="s">
        <v>287</v>
      </c>
      <c r="B29" t="s">
        <v>1455</v>
      </c>
      <c r="C29" t="s">
        <v>153</v>
      </c>
      <c r="D29" t="s">
        <v>153</v>
      </c>
      <c r="E29" t="s">
        <v>153</v>
      </c>
      <c r="F29" t="s">
        <v>153</v>
      </c>
      <c r="G29">
        <v>5.5</v>
      </c>
      <c r="H29" t="s">
        <v>153</v>
      </c>
      <c r="I29" t="s">
        <v>153</v>
      </c>
    </row>
    <row r="30" spans="1:9">
      <c r="A30" t="s">
        <v>288</v>
      </c>
      <c r="B30" t="s">
        <v>1455</v>
      </c>
      <c r="C30" t="s">
        <v>153</v>
      </c>
      <c r="D30" t="s">
        <v>153</v>
      </c>
      <c r="E30" t="s">
        <v>153</v>
      </c>
      <c r="F30" t="s">
        <v>153</v>
      </c>
      <c r="G30">
        <v>5.5</v>
      </c>
      <c r="H30" t="s">
        <v>153</v>
      </c>
      <c r="I30" t="s">
        <v>153</v>
      </c>
    </row>
    <row r="31" spans="1:9">
      <c r="A31" t="s">
        <v>289</v>
      </c>
      <c r="B31" t="s">
        <v>1456</v>
      </c>
      <c r="C31" t="s">
        <v>153</v>
      </c>
      <c r="D31" t="s">
        <v>153</v>
      </c>
      <c r="E31" t="s">
        <v>153</v>
      </c>
      <c r="F31" t="s">
        <v>153</v>
      </c>
      <c r="G31">
        <v>5.5</v>
      </c>
      <c r="H31" t="s">
        <v>153</v>
      </c>
      <c r="I31" t="s">
        <v>153</v>
      </c>
    </row>
    <row r="32" spans="1:9">
      <c r="A32" t="s">
        <v>290</v>
      </c>
      <c r="B32" t="s">
        <v>1457</v>
      </c>
      <c r="C32" t="s">
        <v>153</v>
      </c>
      <c r="D32" t="s">
        <v>153</v>
      </c>
      <c r="E32" t="s">
        <v>153</v>
      </c>
      <c r="F32" t="s">
        <v>153</v>
      </c>
      <c r="G32">
        <v>5.5</v>
      </c>
      <c r="H32" t="s">
        <v>153</v>
      </c>
      <c r="I32" t="s">
        <v>153</v>
      </c>
    </row>
    <row r="33" spans="1:9">
      <c r="A33" t="s">
        <v>291</v>
      </c>
      <c r="B33" t="s">
        <v>1458</v>
      </c>
      <c r="C33">
        <v>1.55</v>
      </c>
      <c r="D33" t="s">
        <v>153</v>
      </c>
      <c r="E33" t="s">
        <v>153</v>
      </c>
      <c r="F33" t="s">
        <v>153</v>
      </c>
      <c r="G33">
        <v>1.5</v>
      </c>
      <c r="H33" t="s">
        <v>153</v>
      </c>
      <c r="I33" t="s">
        <v>153</v>
      </c>
    </row>
    <row r="34" spans="1:9">
      <c r="A34" t="s">
        <v>292</v>
      </c>
      <c r="B34" t="s">
        <v>1459</v>
      </c>
      <c r="C34" t="s">
        <v>153</v>
      </c>
      <c r="D34" t="s">
        <v>153</v>
      </c>
      <c r="E34" t="s">
        <v>153</v>
      </c>
      <c r="F34" t="s">
        <v>153</v>
      </c>
      <c r="G34">
        <v>5.5</v>
      </c>
      <c r="H34" t="s">
        <v>153</v>
      </c>
      <c r="I34" t="s">
        <v>153</v>
      </c>
    </row>
    <row r="35" spans="1:9">
      <c r="A35" t="s">
        <v>293</v>
      </c>
      <c r="B35" t="s">
        <v>1460</v>
      </c>
      <c r="C35" t="s">
        <v>153</v>
      </c>
      <c r="D35" t="s">
        <v>153</v>
      </c>
      <c r="E35" t="s">
        <v>153</v>
      </c>
      <c r="F35" t="s">
        <v>153</v>
      </c>
      <c r="G35">
        <v>5.5</v>
      </c>
      <c r="H35" t="s">
        <v>153</v>
      </c>
      <c r="I35" t="s">
        <v>153</v>
      </c>
    </row>
    <row r="36" spans="1:9">
      <c r="A36" t="s">
        <v>294</v>
      </c>
      <c r="B36" t="s">
        <v>1451</v>
      </c>
      <c r="C36" t="s">
        <v>153</v>
      </c>
      <c r="D36" t="s">
        <v>153</v>
      </c>
      <c r="E36" t="s">
        <v>153</v>
      </c>
      <c r="F36" t="s">
        <v>153</v>
      </c>
      <c r="G36">
        <v>5.5</v>
      </c>
      <c r="H36" t="s">
        <v>153</v>
      </c>
      <c r="I36" t="s">
        <v>153</v>
      </c>
    </row>
    <row r="37" spans="1:9">
      <c r="A37" t="s">
        <v>295</v>
      </c>
      <c r="B37" t="s">
        <v>1454</v>
      </c>
      <c r="C37" t="s">
        <v>153</v>
      </c>
      <c r="D37" t="s">
        <v>153</v>
      </c>
      <c r="E37" t="s">
        <v>153</v>
      </c>
      <c r="F37" t="s">
        <v>153</v>
      </c>
      <c r="G37">
        <v>5.5</v>
      </c>
      <c r="H37" t="s">
        <v>153</v>
      </c>
      <c r="I37" t="s">
        <v>153</v>
      </c>
    </row>
    <row r="38" spans="1:9">
      <c r="A38" t="s">
        <v>296</v>
      </c>
      <c r="B38" t="s">
        <v>1454</v>
      </c>
      <c r="C38" t="s">
        <v>153</v>
      </c>
      <c r="D38" t="s">
        <v>153</v>
      </c>
      <c r="E38" t="s">
        <v>153</v>
      </c>
      <c r="F38" t="s">
        <v>153</v>
      </c>
      <c r="G38">
        <v>5.5</v>
      </c>
      <c r="H38" t="s">
        <v>153</v>
      </c>
      <c r="I38" t="s">
        <v>153</v>
      </c>
    </row>
    <row r="39" spans="1:9">
      <c r="A39" t="s">
        <v>297</v>
      </c>
      <c r="B39" t="s">
        <v>1461</v>
      </c>
      <c r="C39" t="s">
        <v>153</v>
      </c>
      <c r="D39" t="s">
        <v>153</v>
      </c>
      <c r="E39" t="s">
        <v>153</v>
      </c>
      <c r="F39" t="s">
        <v>153</v>
      </c>
      <c r="G39">
        <v>5.5</v>
      </c>
      <c r="H39" t="s">
        <v>153</v>
      </c>
      <c r="I39" t="s">
        <v>153</v>
      </c>
    </row>
    <row r="40" spans="1:9">
      <c r="A40" t="s">
        <v>298</v>
      </c>
      <c r="B40" t="s">
        <v>1461</v>
      </c>
      <c r="C40" t="s">
        <v>153</v>
      </c>
      <c r="D40" t="s">
        <v>153</v>
      </c>
      <c r="E40" t="s">
        <v>153</v>
      </c>
      <c r="F40" t="s">
        <v>153</v>
      </c>
      <c r="G40">
        <v>5.5</v>
      </c>
      <c r="H40" t="s">
        <v>153</v>
      </c>
      <c r="I40" t="s">
        <v>153</v>
      </c>
    </row>
    <row r="41" spans="1:9">
      <c r="A41" t="s">
        <v>299</v>
      </c>
      <c r="B41" t="s">
        <v>1462</v>
      </c>
      <c r="C41" t="s">
        <v>153</v>
      </c>
      <c r="D41" t="s">
        <v>153</v>
      </c>
      <c r="E41" t="s">
        <v>153</v>
      </c>
      <c r="F41" t="s">
        <v>153</v>
      </c>
      <c r="G41">
        <v>5.5</v>
      </c>
      <c r="H41" t="s">
        <v>153</v>
      </c>
      <c r="I41" t="s">
        <v>153</v>
      </c>
    </row>
    <row r="42" spans="1:9">
      <c r="A42" t="s">
        <v>300</v>
      </c>
      <c r="B42" t="s">
        <v>1462</v>
      </c>
      <c r="C42" t="s">
        <v>153</v>
      </c>
      <c r="D42" t="s">
        <v>153</v>
      </c>
      <c r="E42" t="s">
        <v>153</v>
      </c>
      <c r="F42" t="s">
        <v>153</v>
      </c>
      <c r="G42">
        <v>5.5</v>
      </c>
      <c r="H42" t="s">
        <v>153</v>
      </c>
      <c r="I42" t="s">
        <v>153</v>
      </c>
    </row>
    <row r="43" spans="1:9">
      <c r="A43" t="s">
        <v>301</v>
      </c>
      <c r="B43" t="s">
        <v>1451</v>
      </c>
      <c r="C43" t="s">
        <v>153</v>
      </c>
      <c r="D43" t="s">
        <v>153</v>
      </c>
      <c r="E43" t="s">
        <v>153</v>
      </c>
      <c r="F43" t="s">
        <v>153</v>
      </c>
      <c r="G43">
        <v>5.5</v>
      </c>
      <c r="H43" t="s">
        <v>153</v>
      </c>
      <c r="I43" t="s">
        <v>153</v>
      </c>
    </row>
    <row r="44" spans="1:9">
      <c r="A44" t="s">
        <v>302</v>
      </c>
      <c r="B44" t="s">
        <v>1451</v>
      </c>
      <c r="C44" t="s">
        <v>153</v>
      </c>
      <c r="D44" t="s">
        <v>153</v>
      </c>
      <c r="E44" t="s">
        <v>153</v>
      </c>
      <c r="F44" t="s">
        <v>153</v>
      </c>
      <c r="G44">
        <v>5.5</v>
      </c>
      <c r="H44" t="s">
        <v>153</v>
      </c>
      <c r="I44" t="s">
        <v>153</v>
      </c>
    </row>
    <row r="45" spans="1:9">
      <c r="A45" t="s">
        <v>303</v>
      </c>
      <c r="B45" t="s">
        <v>1463</v>
      </c>
      <c r="C45" t="s">
        <v>153</v>
      </c>
      <c r="D45" t="s">
        <v>153</v>
      </c>
      <c r="E45" t="s">
        <v>153</v>
      </c>
      <c r="F45" t="s">
        <v>153</v>
      </c>
      <c r="G45">
        <v>5.5</v>
      </c>
      <c r="H45" t="s">
        <v>153</v>
      </c>
      <c r="I45" t="s">
        <v>153</v>
      </c>
    </row>
    <row r="46" spans="1:9">
      <c r="A46" t="s">
        <v>304</v>
      </c>
      <c r="B46" t="s">
        <v>1464</v>
      </c>
      <c r="C46" t="s">
        <v>153</v>
      </c>
      <c r="D46" t="s">
        <v>153</v>
      </c>
      <c r="E46" t="s">
        <v>153</v>
      </c>
      <c r="F46" t="s">
        <v>153</v>
      </c>
      <c r="G46">
        <v>5.5</v>
      </c>
      <c r="H46" t="s">
        <v>153</v>
      </c>
      <c r="I46" t="s">
        <v>153</v>
      </c>
    </row>
    <row r="47" spans="1:9">
      <c r="A47" t="s">
        <v>305</v>
      </c>
      <c r="B47" t="s">
        <v>1465</v>
      </c>
      <c r="C47" t="s">
        <v>153</v>
      </c>
      <c r="D47" t="s">
        <v>153</v>
      </c>
      <c r="E47" t="s">
        <v>153</v>
      </c>
      <c r="F47" t="s">
        <v>153</v>
      </c>
      <c r="G47">
        <v>5.5</v>
      </c>
      <c r="H47" t="s">
        <v>153</v>
      </c>
      <c r="I47" t="s">
        <v>153</v>
      </c>
    </row>
    <row r="48" spans="1:9">
      <c r="A48" t="s">
        <v>306</v>
      </c>
      <c r="B48" t="s">
        <v>1460</v>
      </c>
      <c r="C48" t="s">
        <v>153</v>
      </c>
      <c r="D48" t="s">
        <v>153</v>
      </c>
      <c r="E48" t="s">
        <v>153</v>
      </c>
      <c r="F48" t="s">
        <v>153</v>
      </c>
      <c r="G48">
        <v>5.5</v>
      </c>
      <c r="H48" t="s">
        <v>153</v>
      </c>
      <c r="I48" t="s">
        <v>153</v>
      </c>
    </row>
    <row r="49" spans="1:9">
      <c r="A49" t="s">
        <v>307</v>
      </c>
      <c r="B49" t="s">
        <v>1460</v>
      </c>
      <c r="C49" t="s">
        <v>153</v>
      </c>
      <c r="D49" t="s">
        <v>153</v>
      </c>
      <c r="E49" t="s">
        <v>153</v>
      </c>
      <c r="F49" t="s">
        <v>153</v>
      </c>
      <c r="G49">
        <v>5.5</v>
      </c>
      <c r="H49" t="s">
        <v>153</v>
      </c>
      <c r="I49" t="s">
        <v>153</v>
      </c>
    </row>
    <row r="50" spans="1:9">
      <c r="A50" t="s">
        <v>308</v>
      </c>
      <c r="B50" t="s">
        <v>1466</v>
      </c>
      <c r="C50" t="s">
        <v>153</v>
      </c>
      <c r="D50" t="s">
        <v>153</v>
      </c>
      <c r="E50" t="s">
        <v>153</v>
      </c>
      <c r="F50" t="s">
        <v>153</v>
      </c>
      <c r="G50">
        <v>5.5</v>
      </c>
      <c r="H50" t="s">
        <v>153</v>
      </c>
      <c r="I50" t="s">
        <v>153</v>
      </c>
    </row>
    <row r="51" spans="1:9">
      <c r="A51" t="s">
        <v>309</v>
      </c>
      <c r="B51" t="s">
        <v>1466</v>
      </c>
      <c r="C51" t="s">
        <v>153</v>
      </c>
      <c r="D51" t="s">
        <v>153</v>
      </c>
      <c r="E51" t="s">
        <v>153</v>
      </c>
      <c r="F51" t="s">
        <v>153</v>
      </c>
      <c r="G51">
        <v>5.5</v>
      </c>
      <c r="H51" t="s">
        <v>153</v>
      </c>
      <c r="I51" t="s">
        <v>153</v>
      </c>
    </row>
    <row r="52" spans="1:9">
      <c r="A52" t="s">
        <v>310</v>
      </c>
      <c r="B52" t="s">
        <v>1467</v>
      </c>
      <c r="C52" t="s">
        <v>153</v>
      </c>
      <c r="D52" t="s">
        <v>153</v>
      </c>
      <c r="E52" t="s">
        <v>153</v>
      </c>
      <c r="F52" t="s">
        <v>153</v>
      </c>
      <c r="G52">
        <v>5.5</v>
      </c>
      <c r="H52" t="s">
        <v>153</v>
      </c>
      <c r="I52" t="s">
        <v>153</v>
      </c>
    </row>
    <row r="53" spans="1:9">
      <c r="A53" t="s">
        <v>311</v>
      </c>
      <c r="B53" t="s">
        <v>1467</v>
      </c>
      <c r="C53" t="s">
        <v>153</v>
      </c>
      <c r="D53" t="s">
        <v>153</v>
      </c>
      <c r="E53" t="s">
        <v>153</v>
      </c>
      <c r="F53" t="s">
        <v>153</v>
      </c>
      <c r="G53">
        <v>5.5</v>
      </c>
      <c r="H53" t="s">
        <v>153</v>
      </c>
      <c r="I53" t="s">
        <v>153</v>
      </c>
    </row>
    <row r="54" spans="1:9">
      <c r="A54" t="s">
        <v>312</v>
      </c>
      <c r="B54" t="s">
        <v>1461</v>
      </c>
      <c r="C54" t="s">
        <v>153</v>
      </c>
      <c r="D54" t="s">
        <v>153</v>
      </c>
      <c r="E54" t="s">
        <v>153</v>
      </c>
      <c r="F54" t="s">
        <v>153</v>
      </c>
      <c r="G54">
        <v>5.5</v>
      </c>
      <c r="H54" t="s">
        <v>153</v>
      </c>
      <c r="I54" t="s">
        <v>153</v>
      </c>
    </row>
    <row r="55" spans="1:9">
      <c r="A55" t="s">
        <v>313</v>
      </c>
      <c r="B55" t="s">
        <v>1461</v>
      </c>
      <c r="C55" t="s">
        <v>153</v>
      </c>
      <c r="D55" t="s">
        <v>153</v>
      </c>
      <c r="E55" t="s">
        <v>153</v>
      </c>
      <c r="F55" t="s">
        <v>153</v>
      </c>
      <c r="G55">
        <v>5.5</v>
      </c>
      <c r="H55" t="s">
        <v>153</v>
      </c>
      <c r="I55" t="s">
        <v>153</v>
      </c>
    </row>
    <row r="56" spans="1:9">
      <c r="A56" t="s">
        <v>314</v>
      </c>
      <c r="B56" t="s">
        <v>1468</v>
      </c>
      <c r="C56" t="s">
        <v>153</v>
      </c>
      <c r="D56" t="s">
        <v>153</v>
      </c>
      <c r="E56" t="s">
        <v>153</v>
      </c>
      <c r="F56" t="s">
        <v>153</v>
      </c>
      <c r="G56">
        <v>1.5</v>
      </c>
      <c r="H56" t="s">
        <v>153</v>
      </c>
      <c r="I56">
        <v>1.55</v>
      </c>
    </row>
    <row r="57" spans="1:9">
      <c r="A57" t="s">
        <v>315</v>
      </c>
      <c r="B57" t="s">
        <v>1469</v>
      </c>
      <c r="C57" t="s">
        <v>153</v>
      </c>
      <c r="D57" t="s">
        <v>153</v>
      </c>
      <c r="E57" t="s">
        <v>153</v>
      </c>
      <c r="F57" t="s">
        <v>153</v>
      </c>
      <c r="G57">
        <v>1.5</v>
      </c>
      <c r="H57" t="s">
        <v>153</v>
      </c>
      <c r="I57">
        <v>1.55</v>
      </c>
    </row>
    <row r="58" spans="1:9">
      <c r="A58" t="s">
        <v>316</v>
      </c>
      <c r="B58" t="s">
        <v>1468</v>
      </c>
      <c r="C58" t="s">
        <v>153</v>
      </c>
      <c r="D58" t="s">
        <v>153</v>
      </c>
      <c r="E58" t="s">
        <v>153</v>
      </c>
      <c r="F58" t="s">
        <v>153</v>
      </c>
      <c r="G58">
        <v>1.5</v>
      </c>
      <c r="H58" t="s">
        <v>153</v>
      </c>
      <c r="I58">
        <v>1.55</v>
      </c>
    </row>
    <row r="59" spans="1:9">
      <c r="A59" t="s">
        <v>317</v>
      </c>
      <c r="B59" t="s">
        <v>1470</v>
      </c>
      <c r="C59" t="s">
        <v>153</v>
      </c>
      <c r="D59" t="s">
        <v>153</v>
      </c>
      <c r="E59" t="s">
        <v>153</v>
      </c>
      <c r="F59" t="s">
        <v>153</v>
      </c>
      <c r="G59">
        <v>2.1</v>
      </c>
      <c r="H59" t="s">
        <v>153</v>
      </c>
      <c r="I59">
        <v>2.15</v>
      </c>
    </row>
    <row r="60" spans="1:9">
      <c r="A60" t="s">
        <v>318</v>
      </c>
      <c r="B60" t="s">
        <v>1471</v>
      </c>
      <c r="C60" t="s">
        <v>153</v>
      </c>
      <c r="D60" t="s">
        <v>153</v>
      </c>
      <c r="E60" t="s">
        <v>153</v>
      </c>
      <c r="F60" t="s">
        <v>153</v>
      </c>
      <c r="G60">
        <v>1.5</v>
      </c>
      <c r="H60" t="s">
        <v>153</v>
      </c>
      <c r="I60">
        <v>1.55</v>
      </c>
    </row>
    <row r="61" spans="1:9">
      <c r="A61" t="s">
        <v>319</v>
      </c>
      <c r="B61" t="s">
        <v>1472</v>
      </c>
      <c r="C61" t="s">
        <v>153</v>
      </c>
      <c r="D61" t="s">
        <v>153</v>
      </c>
      <c r="E61" t="s">
        <v>153</v>
      </c>
      <c r="F61" t="s">
        <v>153</v>
      </c>
      <c r="G61">
        <v>1.5</v>
      </c>
      <c r="H61" t="s">
        <v>153</v>
      </c>
      <c r="I61">
        <v>1.55</v>
      </c>
    </row>
    <row r="62" spans="1:9">
      <c r="A62" t="s">
        <v>320</v>
      </c>
      <c r="B62" t="s">
        <v>1473</v>
      </c>
      <c r="C62" t="s">
        <v>153</v>
      </c>
      <c r="D62" t="s">
        <v>153</v>
      </c>
      <c r="E62" t="s">
        <v>153</v>
      </c>
      <c r="F62" t="s">
        <v>153</v>
      </c>
      <c r="G62">
        <v>2.1</v>
      </c>
      <c r="H62" t="s">
        <v>153</v>
      </c>
      <c r="I62">
        <v>2.15</v>
      </c>
    </row>
    <row r="63" spans="1:9">
      <c r="A63" t="s">
        <v>321</v>
      </c>
      <c r="B63" t="s">
        <v>1471</v>
      </c>
      <c r="C63" t="s">
        <v>153</v>
      </c>
      <c r="D63" t="s">
        <v>153</v>
      </c>
      <c r="E63" t="s">
        <v>153</v>
      </c>
      <c r="F63" t="s">
        <v>153</v>
      </c>
      <c r="G63">
        <v>1.5</v>
      </c>
      <c r="H63" t="s">
        <v>153</v>
      </c>
      <c r="I63">
        <v>1.55</v>
      </c>
    </row>
    <row r="64" spans="1:9">
      <c r="A64" t="s">
        <v>322</v>
      </c>
      <c r="B64" t="s">
        <v>1458</v>
      </c>
      <c r="C64" t="s">
        <v>153</v>
      </c>
      <c r="D64" t="s">
        <v>153</v>
      </c>
      <c r="E64" t="s">
        <v>153</v>
      </c>
      <c r="F64" t="s">
        <v>153</v>
      </c>
      <c r="G64">
        <v>1.5</v>
      </c>
      <c r="H64" t="s">
        <v>153</v>
      </c>
      <c r="I64">
        <v>1.55</v>
      </c>
    </row>
    <row r="65" spans="1:9">
      <c r="A65" t="s">
        <v>323</v>
      </c>
      <c r="B65" t="s">
        <v>1473</v>
      </c>
      <c r="C65" t="s">
        <v>153</v>
      </c>
      <c r="D65" t="s">
        <v>153</v>
      </c>
      <c r="E65" t="s">
        <v>153</v>
      </c>
      <c r="F65" t="s">
        <v>153</v>
      </c>
      <c r="G65">
        <v>2.1</v>
      </c>
      <c r="H65" t="s">
        <v>153</v>
      </c>
      <c r="I65">
        <v>2.15</v>
      </c>
    </row>
    <row r="66" spans="1:9">
      <c r="A66" t="s">
        <v>324</v>
      </c>
      <c r="B66" t="s">
        <v>1474</v>
      </c>
      <c r="C66" t="s">
        <v>153</v>
      </c>
      <c r="D66" t="s">
        <v>153</v>
      </c>
      <c r="E66" t="s">
        <v>153</v>
      </c>
      <c r="F66" t="s">
        <v>153</v>
      </c>
      <c r="G66">
        <v>1.5</v>
      </c>
      <c r="H66" t="s">
        <v>153</v>
      </c>
      <c r="I66">
        <v>1.55</v>
      </c>
    </row>
    <row r="67" spans="1:9">
      <c r="A67" t="s">
        <v>325</v>
      </c>
      <c r="B67" t="s">
        <v>1469</v>
      </c>
      <c r="C67" t="s">
        <v>153</v>
      </c>
      <c r="D67" t="s">
        <v>153</v>
      </c>
      <c r="E67" t="s">
        <v>153</v>
      </c>
      <c r="F67" t="s">
        <v>153</v>
      </c>
      <c r="G67">
        <v>1.5</v>
      </c>
      <c r="H67" t="s">
        <v>153</v>
      </c>
      <c r="I67">
        <v>1.55</v>
      </c>
    </row>
    <row r="68" spans="1:9">
      <c r="A68" t="s">
        <v>326</v>
      </c>
      <c r="B68" t="s">
        <v>1475</v>
      </c>
      <c r="C68" t="s">
        <v>153</v>
      </c>
      <c r="D68" t="s">
        <v>153</v>
      </c>
      <c r="E68" t="s">
        <v>153</v>
      </c>
      <c r="F68" t="s">
        <v>153</v>
      </c>
      <c r="G68">
        <v>1.5</v>
      </c>
      <c r="H68" t="s">
        <v>153</v>
      </c>
      <c r="I68">
        <v>1.55</v>
      </c>
    </row>
    <row r="69" spans="1:9">
      <c r="A69" t="s">
        <v>327</v>
      </c>
      <c r="B69" t="s">
        <v>1474</v>
      </c>
      <c r="C69" t="s">
        <v>153</v>
      </c>
      <c r="D69" t="s">
        <v>153</v>
      </c>
      <c r="E69" t="s">
        <v>153</v>
      </c>
      <c r="F69" t="s">
        <v>153</v>
      </c>
      <c r="G69">
        <v>1.5</v>
      </c>
      <c r="H69" t="s">
        <v>153</v>
      </c>
      <c r="I69">
        <v>1.55</v>
      </c>
    </row>
    <row r="70" spans="1:9">
      <c r="A70" t="s">
        <v>328</v>
      </c>
      <c r="B70" t="s">
        <v>1476</v>
      </c>
      <c r="C70" t="s">
        <v>153</v>
      </c>
      <c r="D70" t="s">
        <v>153</v>
      </c>
      <c r="E70" t="s">
        <v>153</v>
      </c>
      <c r="F70" t="s">
        <v>153</v>
      </c>
      <c r="G70">
        <v>1.5</v>
      </c>
      <c r="H70" t="s">
        <v>153</v>
      </c>
      <c r="I70">
        <v>1.55</v>
      </c>
    </row>
    <row r="71" spans="1:9">
      <c r="A71" t="s">
        <v>329</v>
      </c>
      <c r="B71" t="s">
        <v>1477</v>
      </c>
      <c r="C71" t="s">
        <v>153</v>
      </c>
      <c r="D71" t="s">
        <v>153</v>
      </c>
      <c r="E71" t="s">
        <v>153</v>
      </c>
      <c r="F71" t="s">
        <v>153</v>
      </c>
      <c r="G71">
        <v>2.7</v>
      </c>
      <c r="H71" t="s">
        <v>153</v>
      </c>
      <c r="I71">
        <v>2.75</v>
      </c>
    </row>
    <row r="72" spans="1:9">
      <c r="A72" t="s">
        <v>330</v>
      </c>
      <c r="B72" t="s">
        <v>1478</v>
      </c>
      <c r="C72" t="s">
        <v>153</v>
      </c>
      <c r="D72" t="s">
        <v>153</v>
      </c>
      <c r="E72" t="s">
        <v>153</v>
      </c>
      <c r="F72" t="s">
        <v>153</v>
      </c>
      <c r="G72">
        <v>4.3</v>
      </c>
      <c r="H72" t="s">
        <v>153</v>
      </c>
      <c r="I72" t="s">
        <v>153</v>
      </c>
    </row>
    <row r="73" spans="1:9">
      <c r="A73" t="s">
        <v>331</v>
      </c>
      <c r="B73" t="s">
        <v>1478</v>
      </c>
      <c r="C73" t="s">
        <v>153</v>
      </c>
      <c r="D73" t="s">
        <v>153</v>
      </c>
      <c r="E73" t="s">
        <v>153</v>
      </c>
      <c r="F73" t="s">
        <v>153</v>
      </c>
      <c r="G73">
        <v>4.3</v>
      </c>
      <c r="H73" t="s">
        <v>153</v>
      </c>
      <c r="I73" t="s">
        <v>153</v>
      </c>
    </row>
    <row r="74" spans="1:9">
      <c r="A74" t="s">
        <v>332</v>
      </c>
      <c r="B74" t="s">
        <v>1479</v>
      </c>
      <c r="C74" t="s">
        <v>153</v>
      </c>
      <c r="D74" t="s">
        <v>153</v>
      </c>
      <c r="E74" t="s">
        <v>153</v>
      </c>
      <c r="F74" t="s">
        <v>153</v>
      </c>
      <c r="G74">
        <v>4.3</v>
      </c>
      <c r="H74" t="s">
        <v>153</v>
      </c>
      <c r="I74" t="s">
        <v>153</v>
      </c>
    </row>
    <row r="75" spans="1:9">
      <c r="A75" t="s">
        <v>333</v>
      </c>
      <c r="B75" t="s">
        <v>1480</v>
      </c>
      <c r="C75" t="s">
        <v>153</v>
      </c>
      <c r="D75" t="s">
        <v>153</v>
      </c>
      <c r="E75" t="s">
        <v>153</v>
      </c>
      <c r="F75" t="s">
        <v>153</v>
      </c>
      <c r="G75">
        <v>4.3</v>
      </c>
      <c r="H75" t="s">
        <v>153</v>
      </c>
      <c r="I75" t="s">
        <v>153</v>
      </c>
    </row>
    <row r="76" spans="1:9">
      <c r="A76" t="s">
        <v>334</v>
      </c>
      <c r="B76" t="s">
        <v>1481</v>
      </c>
      <c r="C76" t="s">
        <v>153</v>
      </c>
      <c r="D76" t="s">
        <v>153</v>
      </c>
      <c r="E76" t="s">
        <v>153</v>
      </c>
      <c r="F76" t="s">
        <v>153</v>
      </c>
      <c r="G76">
        <v>3.5</v>
      </c>
      <c r="H76" t="s">
        <v>153</v>
      </c>
      <c r="I76">
        <v>3.95</v>
      </c>
    </row>
    <row r="77" spans="1:9">
      <c r="A77" t="s">
        <v>335</v>
      </c>
      <c r="B77" t="s">
        <v>1482</v>
      </c>
      <c r="C77" t="s">
        <v>153</v>
      </c>
      <c r="D77" t="s">
        <v>153</v>
      </c>
      <c r="E77" t="s">
        <v>153</v>
      </c>
      <c r="F77" t="s">
        <v>153</v>
      </c>
      <c r="G77">
        <v>5.3</v>
      </c>
      <c r="H77" t="s">
        <v>153</v>
      </c>
      <c r="I77" t="s">
        <v>153</v>
      </c>
    </row>
    <row r="78" spans="1:9">
      <c r="A78" t="s">
        <v>336</v>
      </c>
      <c r="B78" t="s">
        <v>1483</v>
      </c>
      <c r="C78" t="s">
        <v>153</v>
      </c>
      <c r="D78" t="s">
        <v>153</v>
      </c>
      <c r="E78" t="s">
        <v>153</v>
      </c>
      <c r="F78" t="s">
        <v>153</v>
      </c>
      <c r="G78">
        <v>4.3</v>
      </c>
      <c r="H78" t="s">
        <v>153</v>
      </c>
      <c r="I78" t="s">
        <v>153</v>
      </c>
    </row>
    <row r="79" spans="1:9">
      <c r="A79" t="s">
        <v>337</v>
      </c>
      <c r="B79" t="s">
        <v>1483</v>
      </c>
      <c r="C79" t="s">
        <v>153</v>
      </c>
      <c r="D79" t="s">
        <v>153</v>
      </c>
      <c r="E79" t="s">
        <v>153</v>
      </c>
      <c r="F79" t="s">
        <v>153</v>
      </c>
      <c r="G79">
        <v>4.3</v>
      </c>
      <c r="H79" t="s">
        <v>153</v>
      </c>
      <c r="I79" t="s">
        <v>153</v>
      </c>
    </row>
    <row r="80" spans="1:9">
      <c r="A80" t="s">
        <v>338</v>
      </c>
      <c r="B80" t="s">
        <v>1484</v>
      </c>
      <c r="C80" t="s">
        <v>153</v>
      </c>
      <c r="D80" t="s">
        <v>153</v>
      </c>
      <c r="E80" t="s">
        <v>153</v>
      </c>
      <c r="F80" t="s">
        <v>153</v>
      </c>
      <c r="G80">
        <v>4.0999999999999996</v>
      </c>
      <c r="H80" t="s">
        <v>153</v>
      </c>
      <c r="I80" t="s">
        <v>153</v>
      </c>
    </row>
    <row r="81" spans="1:9">
      <c r="A81" t="s">
        <v>339</v>
      </c>
      <c r="B81" t="s">
        <v>1484</v>
      </c>
      <c r="C81" t="s">
        <v>153</v>
      </c>
      <c r="D81" t="s">
        <v>153</v>
      </c>
      <c r="E81" t="s">
        <v>153</v>
      </c>
      <c r="F81" t="s">
        <v>153</v>
      </c>
      <c r="G81">
        <v>4.0999999999999996</v>
      </c>
      <c r="H81" t="s">
        <v>153</v>
      </c>
      <c r="I81" t="s">
        <v>153</v>
      </c>
    </row>
    <row r="82" spans="1:9">
      <c r="A82" t="s">
        <v>340</v>
      </c>
      <c r="B82" t="s">
        <v>1479</v>
      </c>
      <c r="C82" t="s">
        <v>153</v>
      </c>
      <c r="D82" t="s">
        <v>153</v>
      </c>
      <c r="E82" t="s">
        <v>153</v>
      </c>
      <c r="F82" t="s">
        <v>153</v>
      </c>
      <c r="G82">
        <v>4.3</v>
      </c>
      <c r="H82" t="s">
        <v>153</v>
      </c>
      <c r="I82" t="s">
        <v>153</v>
      </c>
    </row>
    <row r="83" spans="1:9">
      <c r="A83" t="s">
        <v>341</v>
      </c>
      <c r="B83" t="s">
        <v>1479</v>
      </c>
      <c r="C83" t="s">
        <v>153</v>
      </c>
      <c r="D83" t="s">
        <v>153</v>
      </c>
      <c r="E83" t="s">
        <v>153</v>
      </c>
      <c r="F83" t="s">
        <v>153</v>
      </c>
      <c r="G83">
        <v>4.3</v>
      </c>
      <c r="H83" t="s">
        <v>153</v>
      </c>
      <c r="I83" t="s">
        <v>153</v>
      </c>
    </row>
    <row r="84" spans="1:9">
      <c r="A84" t="s">
        <v>342</v>
      </c>
      <c r="B84" t="s">
        <v>1479</v>
      </c>
      <c r="C84" t="s">
        <v>153</v>
      </c>
      <c r="D84" t="s">
        <v>153</v>
      </c>
      <c r="E84" t="s">
        <v>153</v>
      </c>
      <c r="F84" t="s">
        <v>153</v>
      </c>
      <c r="G84">
        <v>4.3</v>
      </c>
      <c r="H84" t="s">
        <v>153</v>
      </c>
      <c r="I84" t="s">
        <v>153</v>
      </c>
    </row>
    <row r="85" spans="1:9">
      <c r="A85" t="s">
        <v>343</v>
      </c>
      <c r="B85" t="s">
        <v>1479</v>
      </c>
      <c r="C85" t="s">
        <v>153</v>
      </c>
      <c r="D85" t="s">
        <v>153</v>
      </c>
      <c r="E85" t="s">
        <v>153</v>
      </c>
      <c r="F85" t="s">
        <v>153</v>
      </c>
      <c r="G85">
        <v>4.3</v>
      </c>
      <c r="H85" t="s">
        <v>153</v>
      </c>
      <c r="I85" t="s">
        <v>153</v>
      </c>
    </row>
    <row r="86" spans="1:9">
      <c r="A86" t="s">
        <v>344</v>
      </c>
      <c r="B86" t="s">
        <v>1485</v>
      </c>
      <c r="C86" t="s">
        <v>153</v>
      </c>
      <c r="D86" t="s">
        <v>153</v>
      </c>
      <c r="E86" t="s">
        <v>153</v>
      </c>
      <c r="F86" t="s">
        <v>153</v>
      </c>
      <c r="G86">
        <v>4.9000000000000004</v>
      </c>
      <c r="H86" t="s">
        <v>153</v>
      </c>
      <c r="I86" t="s">
        <v>153</v>
      </c>
    </row>
    <row r="87" spans="1:9">
      <c r="A87" t="s">
        <v>345</v>
      </c>
      <c r="B87" t="s">
        <v>1486</v>
      </c>
      <c r="C87" t="s">
        <v>153</v>
      </c>
      <c r="D87" t="s">
        <v>153</v>
      </c>
      <c r="E87" t="s">
        <v>153</v>
      </c>
      <c r="F87" t="s">
        <v>153</v>
      </c>
      <c r="G87">
        <v>4.7</v>
      </c>
      <c r="H87" t="s">
        <v>153</v>
      </c>
      <c r="I87" t="s">
        <v>153</v>
      </c>
    </row>
    <row r="88" spans="1:9">
      <c r="A88" t="s">
        <v>346</v>
      </c>
      <c r="B88" t="s">
        <v>1487</v>
      </c>
      <c r="C88" t="s">
        <v>153</v>
      </c>
      <c r="D88" t="s">
        <v>153</v>
      </c>
      <c r="E88" t="s">
        <v>153</v>
      </c>
      <c r="F88" t="s">
        <v>153</v>
      </c>
      <c r="G88">
        <v>5.5</v>
      </c>
      <c r="H88" t="s">
        <v>153</v>
      </c>
      <c r="I88" t="s">
        <v>153</v>
      </c>
    </row>
    <row r="89" spans="1:9">
      <c r="A89" t="s">
        <v>347</v>
      </c>
      <c r="B89" t="s">
        <v>1486</v>
      </c>
      <c r="C89" t="s">
        <v>153</v>
      </c>
      <c r="D89" t="s">
        <v>153</v>
      </c>
      <c r="E89" t="s">
        <v>153</v>
      </c>
      <c r="F89" t="s">
        <v>153</v>
      </c>
      <c r="G89">
        <v>4.7</v>
      </c>
      <c r="H89" t="s">
        <v>153</v>
      </c>
      <c r="I89" t="s">
        <v>153</v>
      </c>
    </row>
    <row r="90" spans="1:9">
      <c r="A90" t="s">
        <v>348</v>
      </c>
      <c r="B90" t="s">
        <v>1488</v>
      </c>
      <c r="C90" t="s">
        <v>153</v>
      </c>
      <c r="D90" t="s">
        <v>153</v>
      </c>
      <c r="E90" t="s">
        <v>153</v>
      </c>
      <c r="F90" t="s">
        <v>153</v>
      </c>
      <c r="G90">
        <v>4.7</v>
      </c>
      <c r="H90" t="s">
        <v>153</v>
      </c>
      <c r="I90" t="s">
        <v>153</v>
      </c>
    </row>
    <row r="91" spans="1:9">
      <c r="A91" t="s">
        <v>731</v>
      </c>
      <c r="B91" t="s">
        <v>1489</v>
      </c>
      <c r="C91" t="s">
        <v>153</v>
      </c>
      <c r="D91">
        <v>3.35</v>
      </c>
      <c r="E91" t="s">
        <v>153</v>
      </c>
      <c r="F91" t="s">
        <v>153</v>
      </c>
      <c r="G91">
        <v>3.3</v>
      </c>
      <c r="H91" t="s">
        <v>153</v>
      </c>
      <c r="I91" t="s">
        <v>153</v>
      </c>
    </row>
    <row r="92" spans="1:9">
      <c r="A92" t="s">
        <v>349</v>
      </c>
      <c r="B92" t="s">
        <v>1490</v>
      </c>
      <c r="C92" t="s">
        <v>153</v>
      </c>
      <c r="D92" t="s">
        <v>153</v>
      </c>
      <c r="E92" t="s">
        <v>153</v>
      </c>
      <c r="F92" t="s">
        <v>153</v>
      </c>
      <c r="G92">
        <v>5.5</v>
      </c>
      <c r="H92" t="s">
        <v>153</v>
      </c>
      <c r="I92" t="s">
        <v>153</v>
      </c>
    </row>
    <row r="93" spans="1:9">
      <c r="A93" t="s">
        <v>350</v>
      </c>
      <c r="B93" t="s">
        <v>1490</v>
      </c>
      <c r="C93" t="s">
        <v>153</v>
      </c>
      <c r="D93" t="s">
        <v>153</v>
      </c>
      <c r="E93" t="s">
        <v>153</v>
      </c>
      <c r="F93" t="s">
        <v>153</v>
      </c>
      <c r="G93">
        <v>5.5</v>
      </c>
      <c r="H93" t="s">
        <v>153</v>
      </c>
      <c r="I93" t="s">
        <v>153</v>
      </c>
    </row>
    <row r="94" spans="1:9">
      <c r="A94" t="s">
        <v>351</v>
      </c>
      <c r="B94" t="s">
        <v>1485</v>
      </c>
      <c r="C94" t="s">
        <v>153</v>
      </c>
      <c r="D94" t="s">
        <v>153</v>
      </c>
      <c r="E94" t="s">
        <v>153</v>
      </c>
      <c r="F94" t="s">
        <v>153</v>
      </c>
      <c r="G94">
        <v>4.9000000000000004</v>
      </c>
      <c r="H94" t="s">
        <v>153</v>
      </c>
      <c r="I94" t="s">
        <v>153</v>
      </c>
    </row>
    <row r="95" spans="1:9">
      <c r="A95" t="s">
        <v>352</v>
      </c>
      <c r="B95" t="s">
        <v>1491</v>
      </c>
      <c r="C95" t="s">
        <v>153</v>
      </c>
      <c r="D95" t="s">
        <v>153</v>
      </c>
      <c r="E95" t="s">
        <v>153</v>
      </c>
      <c r="F95" t="s">
        <v>153</v>
      </c>
      <c r="G95">
        <v>4.5</v>
      </c>
      <c r="H95" t="s">
        <v>153</v>
      </c>
      <c r="I95" t="s">
        <v>153</v>
      </c>
    </row>
    <row r="96" spans="1:9">
      <c r="A96" t="s">
        <v>353</v>
      </c>
      <c r="B96" t="s">
        <v>1492</v>
      </c>
      <c r="C96" t="s">
        <v>153</v>
      </c>
      <c r="D96" t="s">
        <v>153</v>
      </c>
      <c r="E96" t="s">
        <v>153</v>
      </c>
      <c r="F96" t="s">
        <v>153</v>
      </c>
      <c r="G96">
        <v>5.5</v>
      </c>
      <c r="H96" t="s">
        <v>153</v>
      </c>
      <c r="I96" t="s">
        <v>153</v>
      </c>
    </row>
    <row r="97" spans="1:9">
      <c r="A97" t="s">
        <v>354</v>
      </c>
      <c r="B97" t="s">
        <v>1492</v>
      </c>
      <c r="C97" t="s">
        <v>153</v>
      </c>
      <c r="D97" t="s">
        <v>153</v>
      </c>
      <c r="E97" t="s">
        <v>153</v>
      </c>
      <c r="F97" t="s">
        <v>153</v>
      </c>
      <c r="G97">
        <v>5.5</v>
      </c>
      <c r="H97" t="s">
        <v>153</v>
      </c>
      <c r="I97" t="s">
        <v>153</v>
      </c>
    </row>
    <row r="98" spans="1:9">
      <c r="A98" t="s">
        <v>355</v>
      </c>
      <c r="B98" t="s">
        <v>1493</v>
      </c>
      <c r="C98" t="s">
        <v>153</v>
      </c>
      <c r="D98" t="s">
        <v>153</v>
      </c>
      <c r="E98" t="s">
        <v>153</v>
      </c>
      <c r="F98" t="s">
        <v>153</v>
      </c>
      <c r="G98">
        <v>4.5</v>
      </c>
      <c r="H98" t="s">
        <v>153</v>
      </c>
      <c r="I98" t="s">
        <v>153</v>
      </c>
    </row>
    <row r="99" spans="1:9">
      <c r="A99" t="s">
        <v>356</v>
      </c>
      <c r="B99" t="s">
        <v>1494</v>
      </c>
      <c r="C99" t="s">
        <v>153</v>
      </c>
      <c r="D99" t="s">
        <v>153</v>
      </c>
      <c r="E99" t="s">
        <v>153</v>
      </c>
      <c r="F99" t="s">
        <v>153</v>
      </c>
      <c r="G99">
        <v>4.5</v>
      </c>
      <c r="H99" t="s">
        <v>153</v>
      </c>
      <c r="I99" t="s">
        <v>153</v>
      </c>
    </row>
    <row r="100" spans="1:9">
      <c r="A100" t="s">
        <v>357</v>
      </c>
      <c r="B100" t="s">
        <v>1465</v>
      </c>
      <c r="C100" t="s">
        <v>153</v>
      </c>
      <c r="D100" t="s">
        <v>153</v>
      </c>
      <c r="E100" t="s">
        <v>153</v>
      </c>
      <c r="F100" t="s">
        <v>153</v>
      </c>
      <c r="G100">
        <v>5.5</v>
      </c>
      <c r="H100" t="s">
        <v>153</v>
      </c>
      <c r="I100" t="s">
        <v>153</v>
      </c>
    </row>
    <row r="101" spans="1:9">
      <c r="A101" t="s">
        <v>358</v>
      </c>
      <c r="B101" t="s">
        <v>1465</v>
      </c>
      <c r="C101" t="s">
        <v>153</v>
      </c>
      <c r="D101" t="s">
        <v>153</v>
      </c>
      <c r="E101" t="s">
        <v>153</v>
      </c>
      <c r="F101" t="s">
        <v>153</v>
      </c>
      <c r="G101">
        <v>5.5</v>
      </c>
      <c r="H101" t="s">
        <v>153</v>
      </c>
      <c r="I101" t="s">
        <v>153</v>
      </c>
    </row>
    <row r="102" spans="1:9">
      <c r="A102" t="s">
        <v>359</v>
      </c>
      <c r="B102" t="s">
        <v>1495</v>
      </c>
      <c r="C102" t="s">
        <v>153</v>
      </c>
      <c r="D102" t="s">
        <v>153</v>
      </c>
      <c r="E102" t="s">
        <v>153</v>
      </c>
      <c r="F102" t="s">
        <v>153</v>
      </c>
      <c r="G102">
        <v>4.9000000000000004</v>
      </c>
      <c r="H102" t="s">
        <v>153</v>
      </c>
      <c r="I102" t="s">
        <v>153</v>
      </c>
    </row>
    <row r="103" spans="1:9">
      <c r="A103" t="s">
        <v>360</v>
      </c>
      <c r="B103" t="s">
        <v>1488</v>
      </c>
      <c r="C103" t="s">
        <v>153</v>
      </c>
      <c r="D103" t="s">
        <v>153</v>
      </c>
      <c r="E103" t="s">
        <v>153</v>
      </c>
      <c r="F103" t="s">
        <v>153</v>
      </c>
      <c r="G103">
        <v>4.7</v>
      </c>
      <c r="H103" t="s">
        <v>153</v>
      </c>
      <c r="I103" t="s">
        <v>153</v>
      </c>
    </row>
    <row r="104" spans="1:9">
      <c r="A104" t="s">
        <v>361</v>
      </c>
      <c r="B104" t="s">
        <v>1488</v>
      </c>
      <c r="C104" t="s">
        <v>153</v>
      </c>
      <c r="D104" t="s">
        <v>153</v>
      </c>
      <c r="E104" t="s">
        <v>153</v>
      </c>
      <c r="F104" t="s">
        <v>153</v>
      </c>
      <c r="G104">
        <v>4.7</v>
      </c>
      <c r="H104" t="s">
        <v>153</v>
      </c>
      <c r="I104" t="s">
        <v>153</v>
      </c>
    </row>
    <row r="105" spans="1:9">
      <c r="A105" t="s">
        <v>362</v>
      </c>
      <c r="B105" t="s">
        <v>1485</v>
      </c>
      <c r="C105" t="s">
        <v>153</v>
      </c>
      <c r="D105" t="s">
        <v>153</v>
      </c>
      <c r="E105" t="s">
        <v>153</v>
      </c>
      <c r="F105" t="s">
        <v>153</v>
      </c>
      <c r="G105">
        <v>4.9000000000000004</v>
      </c>
      <c r="H105" t="s">
        <v>153</v>
      </c>
      <c r="I105" t="s">
        <v>153</v>
      </c>
    </row>
    <row r="106" spans="1:9">
      <c r="A106" t="s">
        <v>714</v>
      </c>
      <c r="B106" t="s">
        <v>1496</v>
      </c>
      <c r="C106" t="s">
        <v>153</v>
      </c>
      <c r="D106">
        <v>4.55</v>
      </c>
      <c r="E106" t="s">
        <v>153</v>
      </c>
      <c r="F106" t="s">
        <v>153</v>
      </c>
      <c r="G106">
        <v>3.7</v>
      </c>
      <c r="H106" t="s">
        <v>153</v>
      </c>
      <c r="I106" t="s">
        <v>153</v>
      </c>
    </row>
    <row r="107" spans="1:9">
      <c r="A107" t="s">
        <v>363</v>
      </c>
      <c r="B107" t="s">
        <v>1497</v>
      </c>
      <c r="C107" t="s">
        <v>153</v>
      </c>
      <c r="D107" t="s">
        <v>153</v>
      </c>
      <c r="E107" t="s">
        <v>153</v>
      </c>
      <c r="F107" t="s">
        <v>153</v>
      </c>
      <c r="G107">
        <v>4.7</v>
      </c>
      <c r="H107" t="s">
        <v>153</v>
      </c>
      <c r="I107" t="s">
        <v>153</v>
      </c>
    </row>
    <row r="108" spans="1:9">
      <c r="A108" t="s">
        <v>364</v>
      </c>
      <c r="B108" t="s">
        <v>1493</v>
      </c>
      <c r="C108" t="s">
        <v>153</v>
      </c>
      <c r="D108" t="s">
        <v>153</v>
      </c>
      <c r="E108" t="s">
        <v>153</v>
      </c>
      <c r="F108" t="s">
        <v>153</v>
      </c>
      <c r="G108">
        <v>4.5</v>
      </c>
      <c r="H108" t="s">
        <v>153</v>
      </c>
      <c r="I108" t="s">
        <v>153</v>
      </c>
    </row>
    <row r="109" spans="1:9">
      <c r="A109" t="s">
        <v>365</v>
      </c>
      <c r="B109" t="s">
        <v>1450</v>
      </c>
      <c r="C109" t="s">
        <v>153</v>
      </c>
      <c r="D109" t="s">
        <v>153</v>
      </c>
      <c r="E109" t="s">
        <v>153</v>
      </c>
      <c r="F109" t="s">
        <v>153</v>
      </c>
      <c r="G109">
        <v>4.5</v>
      </c>
      <c r="H109" t="s">
        <v>153</v>
      </c>
      <c r="I109" t="s">
        <v>153</v>
      </c>
    </row>
    <row r="110" spans="1:9">
      <c r="A110" t="s">
        <v>366</v>
      </c>
      <c r="B110" t="s">
        <v>1498</v>
      </c>
      <c r="C110" t="s">
        <v>153</v>
      </c>
      <c r="D110" t="s">
        <v>153</v>
      </c>
      <c r="E110" t="s">
        <v>153</v>
      </c>
      <c r="F110" t="s">
        <v>153</v>
      </c>
      <c r="G110">
        <v>5.3</v>
      </c>
      <c r="H110" t="s">
        <v>153</v>
      </c>
      <c r="I110" t="s">
        <v>153</v>
      </c>
    </row>
    <row r="111" spans="1:9">
      <c r="A111" t="s">
        <v>367</v>
      </c>
      <c r="B111" t="s">
        <v>1498</v>
      </c>
      <c r="C111" t="s">
        <v>153</v>
      </c>
      <c r="D111" t="s">
        <v>153</v>
      </c>
      <c r="E111" t="s">
        <v>153</v>
      </c>
      <c r="F111" t="s">
        <v>153</v>
      </c>
      <c r="G111">
        <v>5.3</v>
      </c>
      <c r="H111" t="s">
        <v>153</v>
      </c>
      <c r="I111" t="s">
        <v>153</v>
      </c>
    </row>
    <row r="112" spans="1:9">
      <c r="A112" t="s">
        <v>368</v>
      </c>
      <c r="B112" t="s">
        <v>1499</v>
      </c>
      <c r="C112" t="s">
        <v>153</v>
      </c>
      <c r="D112" t="s">
        <v>153</v>
      </c>
      <c r="E112" t="s">
        <v>153</v>
      </c>
      <c r="F112" t="s">
        <v>153</v>
      </c>
      <c r="G112">
        <v>4.3</v>
      </c>
      <c r="H112" t="s">
        <v>153</v>
      </c>
      <c r="I112" t="s">
        <v>153</v>
      </c>
    </row>
    <row r="113" spans="1:9">
      <c r="A113" t="s">
        <v>369</v>
      </c>
      <c r="B113" t="s">
        <v>1500</v>
      </c>
      <c r="C113" t="s">
        <v>153</v>
      </c>
      <c r="D113" t="s">
        <v>153</v>
      </c>
      <c r="E113" t="s">
        <v>153</v>
      </c>
      <c r="F113" t="s">
        <v>153</v>
      </c>
      <c r="G113">
        <v>4.7</v>
      </c>
      <c r="H113" t="s">
        <v>153</v>
      </c>
      <c r="I113" t="s">
        <v>153</v>
      </c>
    </row>
    <row r="114" spans="1:9">
      <c r="A114" t="s">
        <v>370</v>
      </c>
      <c r="B114" t="s">
        <v>1500</v>
      </c>
      <c r="C114" t="s">
        <v>153</v>
      </c>
      <c r="D114" t="s">
        <v>153</v>
      </c>
      <c r="E114" t="s">
        <v>153</v>
      </c>
      <c r="F114" t="s">
        <v>153</v>
      </c>
      <c r="G114">
        <v>4.7</v>
      </c>
      <c r="H114" t="s">
        <v>153</v>
      </c>
      <c r="I114" t="s">
        <v>153</v>
      </c>
    </row>
    <row r="115" spans="1:9">
      <c r="A115" t="s">
        <v>371</v>
      </c>
      <c r="B115" t="s">
        <v>1465</v>
      </c>
      <c r="C115" t="s">
        <v>153</v>
      </c>
      <c r="D115" t="s">
        <v>153</v>
      </c>
      <c r="E115" t="s">
        <v>153</v>
      </c>
      <c r="F115" t="s">
        <v>153</v>
      </c>
      <c r="G115">
        <v>5.5</v>
      </c>
      <c r="H115" t="s">
        <v>153</v>
      </c>
      <c r="I115" t="s">
        <v>153</v>
      </c>
    </row>
    <row r="116" spans="1:9">
      <c r="A116" t="s">
        <v>372</v>
      </c>
      <c r="B116" t="s">
        <v>1465</v>
      </c>
      <c r="C116" t="s">
        <v>153</v>
      </c>
      <c r="D116" t="s">
        <v>153</v>
      </c>
      <c r="E116" t="s">
        <v>153</v>
      </c>
      <c r="F116" t="s">
        <v>153</v>
      </c>
      <c r="G116">
        <v>5.5</v>
      </c>
      <c r="H116" t="s">
        <v>153</v>
      </c>
      <c r="I116" t="s">
        <v>153</v>
      </c>
    </row>
    <row r="117" spans="1:9">
      <c r="A117" t="s">
        <v>373</v>
      </c>
      <c r="B117" t="s">
        <v>1494</v>
      </c>
      <c r="C117" t="s">
        <v>153</v>
      </c>
      <c r="D117" t="s">
        <v>153</v>
      </c>
      <c r="E117" t="s">
        <v>153</v>
      </c>
      <c r="F117" t="s">
        <v>153</v>
      </c>
      <c r="G117">
        <v>4.5</v>
      </c>
      <c r="H117" t="s">
        <v>153</v>
      </c>
      <c r="I117" t="s">
        <v>153</v>
      </c>
    </row>
    <row r="118" spans="1:9">
      <c r="A118" t="s">
        <v>695</v>
      </c>
      <c r="B118" t="s">
        <v>1496</v>
      </c>
      <c r="C118" t="s">
        <v>153</v>
      </c>
      <c r="D118">
        <v>4.55</v>
      </c>
      <c r="E118" t="s">
        <v>153</v>
      </c>
      <c r="F118" t="s">
        <v>153</v>
      </c>
      <c r="G118">
        <v>3.7</v>
      </c>
      <c r="H118" t="s">
        <v>153</v>
      </c>
      <c r="I118" t="s">
        <v>153</v>
      </c>
    </row>
    <row r="119" spans="1:9">
      <c r="A119" t="s">
        <v>374</v>
      </c>
      <c r="B119" t="s">
        <v>1450</v>
      </c>
      <c r="C119" t="s">
        <v>153</v>
      </c>
      <c r="D119" t="s">
        <v>153</v>
      </c>
      <c r="E119" t="s">
        <v>153</v>
      </c>
      <c r="F119" t="s">
        <v>153</v>
      </c>
      <c r="G119">
        <v>4.5</v>
      </c>
      <c r="H119" t="s">
        <v>153</v>
      </c>
      <c r="I119" t="s">
        <v>153</v>
      </c>
    </row>
    <row r="120" spans="1:9">
      <c r="A120" t="s">
        <v>375</v>
      </c>
      <c r="B120" t="s">
        <v>1501</v>
      </c>
      <c r="C120" t="s">
        <v>153</v>
      </c>
      <c r="D120" t="s">
        <v>153</v>
      </c>
      <c r="E120" t="s">
        <v>153</v>
      </c>
      <c r="F120" t="s">
        <v>153</v>
      </c>
      <c r="G120">
        <v>4.9000000000000004</v>
      </c>
      <c r="H120" t="s">
        <v>153</v>
      </c>
      <c r="I120" t="s">
        <v>153</v>
      </c>
    </row>
    <row r="121" spans="1:9">
      <c r="A121" t="s">
        <v>376</v>
      </c>
      <c r="B121" t="s">
        <v>1501</v>
      </c>
      <c r="C121" t="s">
        <v>153</v>
      </c>
      <c r="D121" t="s">
        <v>153</v>
      </c>
      <c r="E121" t="s">
        <v>153</v>
      </c>
      <c r="F121" t="s">
        <v>153</v>
      </c>
      <c r="G121">
        <v>4.9000000000000004</v>
      </c>
      <c r="H121" t="s">
        <v>153</v>
      </c>
      <c r="I121" t="s">
        <v>153</v>
      </c>
    </row>
    <row r="122" spans="1:9">
      <c r="A122" t="s">
        <v>377</v>
      </c>
      <c r="B122" t="s">
        <v>1501</v>
      </c>
      <c r="C122" t="s">
        <v>153</v>
      </c>
      <c r="D122" t="s">
        <v>153</v>
      </c>
      <c r="E122" t="s">
        <v>153</v>
      </c>
      <c r="F122" t="s">
        <v>153</v>
      </c>
      <c r="G122">
        <v>4.9000000000000004</v>
      </c>
      <c r="H122" t="s">
        <v>153</v>
      </c>
      <c r="I122" t="s">
        <v>153</v>
      </c>
    </row>
    <row r="123" spans="1:9">
      <c r="A123" t="s">
        <v>378</v>
      </c>
      <c r="B123" t="s">
        <v>1465</v>
      </c>
      <c r="C123" t="s">
        <v>153</v>
      </c>
      <c r="D123" t="s">
        <v>153</v>
      </c>
      <c r="E123" t="s">
        <v>153</v>
      </c>
      <c r="F123" t="s">
        <v>153</v>
      </c>
      <c r="G123">
        <v>5.5</v>
      </c>
      <c r="H123" t="s">
        <v>153</v>
      </c>
      <c r="I123" t="s">
        <v>153</v>
      </c>
    </row>
    <row r="124" spans="1:9">
      <c r="A124" t="s">
        <v>379</v>
      </c>
      <c r="B124" t="s">
        <v>1465</v>
      </c>
      <c r="C124" t="s">
        <v>153</v>
      </c>
      <c r="D124" t="s">
        <v>153</v>
      </c>
      <c r="E124" t="s">
        <v>153</v>
      </c>
      <c r="F124" t="s">
        <v>153</v>
      </c>
      <c r="G124">
        <v>5.5</v>
      </c>
      <c r="H124" t="s">
        <v>153</v>
      </c>
      <c r="I124" t="s">
        <v>153</v>
      </c>
    </row>
    <row r="125" spans="1:9">
      <c r="A125" t="s">
        <v>380</v>
      </c>
      <c r="B125" t="s">
        <v>1467</v>
      </c>
      <c r="C125" t="s">
        <v>153</v>
      </c>
      <c r="D125" t="s">
        <v>153</v>
      </c>
      <c r="E125" t="s">
        <v>153</v>
      </c>
      <c r="F125" t="s">
        <v>153</v>
      </c>
      <c r="G125">
        <v>5.5</v>
      </c>
      <c r="H125" t="s">
        <v>153</v>
      </c>
      <c r="I125" t="s">
        <v>153</v>
      </c>
    </row>
    <row r="126" spans="1:9">
      <c r="A126" t="s">
        <v>381</v>
      </c>
      <c r="B126" t="s">
        <v>1502</v>
      </c>
      <c r="C126" t="s">
        <v>153</v>
      </c>
      <c r="D126" t="s">
        <v>153</v>
      </c>
      <c r="E126" t="s">
        <v>153</v>
      </c>
      <c r="F126" t="s">
        <v>153</v>
      </c>
      <c r="G126">
        <v>4.5</v>
      </c>
      <c r="H126" t="s">
        <v>153</v>
      </c>
      <c r="I126" t="s">
        <v>153</v>
      </c>
    </row>
    <row r="127" spans="1:9">
      <c r="A127" t="s">
        <v>666</v>
      </c>
      <c r="B127" t="s">
        <v>1503</v>
      </c>
      <c r="C127" t="s">
        <v>153</v>
      </c>
      <c r="D127">
        <v>2.75</v>
      </c>
      <c r="E127" t="s">
        <v>153</v>
      </c>
      <c r="F127" t="s">
        <v>153</v>
      </c>
      <c r="G127">
        <v>2.7</v>
      </c>
      <c r="H127" t="s">
        <v>153</v>
      </c>
      <c r="I127" t="s">
        <v>153</v>
      </c>
    </row>
    <row r="128" spans="1:9">
      <c r="A128" t="s">
        <v>382</v>
      </c>
      <c r="B128" t="s">
        <v>1504</v>
      </c>
      <c r="C128" t="s">
        <v>153</v>
      </c>
      <c r="D128" t="s">
        <v>153</v>
      </c>
      <c r="E128" t="s">
        <v>153</v>
      </c>
      <c r="F128" t="s">
        <v>153</v>
      </c>
      <c r="G128">
        <v>4.7</v>
      </c>
      <c r="H128" t="s">
        <v>153</v>
      </c>
      <c r="I128" t="s">
        <v>153</v>
      </c>
    </row>
    <row r="129" spans="1:9">
      <c r="A129" t="s">
        <v>383</v>
      </c>
      <c r="B129" t="s">
        <v>1494</v>
      </c>
      <c r="C129" t="s">
        <v>153</v>
      </c>
      <c r="D129" t="s">
        <v>153</v>
      </c>
      <c r="E129" t="s">
        <v>153</v>
      </c>
      <c r="F129" t="s">
        <v>153</v>
      </c>
      <c r="G129">
        <v>4.5</v>
      </c>
      <c r="H129" t="s">
        <v>153</v>
      </c>
      <c r="I129" t="s">
        <v>153</v>
      </c>
    </row>
    <row r="130" spans="1:9">
      <c r="A130" t="s">
        <v>384</v>
      </c>
      <c r="B130" t="s">
        <v>1500</v>
      </c>
      <c r="C130" t="s">
        <v>153</v>
      </c>
      <c r="D130" t="s">
        <v>153</v>
      </c>
      <c r="E130" t="s">
        <v>153</v>
      </c>
      <c r="F130" t="s">
        <v>153</v>
      </c>
      <c r="G130">
        <v>4.7</v>
      </c>
      <c r="H130" t="s">
        <v>153</v>
      </c>
      <c r="I130" t="s">
        <v>153</v>
      </c>
    </row>
    <row r="131" spans="1:9">
      <c r="A131" t="s">
        <v>385</v>
      </c>
      <c r="B131" t="s">
        <v>1441</v>
      </c>
      <c r="C131" t="s">
        <v>153</v>
      </c>
      <c r="D131" t="s">
        <v>153</v>
      </c>
      <c r="E131" t="s">
        <v>153</v>
      </c>
      <c r="F131" t="s">
        <v>153</v>
      </c>
      <c r="G131">
        <v>4.7</v>
      </c>
      <c r="H131" t="s">
        <v>153</v>
      </c>
      <c r="I131" t="s">
        <v>153</v>
      </c>
    </row>
    <row r="132" spans="1:9">
      <c r="A132" t="s">
        <v>386</v>
      </c>
      <c r="B132" t="s">
        <v>1441</v>
      </c>
      <c r="C132" t="s">
        <v>153</v>
      </c>
      <c r="D132" t="s">
        <v>153</v>
      </c>
      <c r="E132" t="s">
        <v>153</v>
      </c>
      <c r="F132" t="s">
        <v>153</v>
      </c>
      <c r="G132">
        <v>4.7</v>
      </c>
      <c r="H132" t="s">
        <v>153</v>
      </c>
      <c r="I132" t="s">
        <v>153</v>
      </c>
    </row>
    <row r="133" spans="1:9">
      <c r="A133" t="s">
        <v>387</v>
      </c>
      <c r="B133" t="s">
        <v>1505</v>
      </c>
      <c r="C133" t="s">
        <v>153</v>
      </c>
      <c r="D133" t="s">
        <v>153</v>
      </c>
      <c r="E133" t="s">
        <v>153</v>
      </c>
      <c r="F133" t="s">
        <v>153</v>
      </c>
      <c r="G133">
        <v>4.9000000000000004</v>
      </c>
      <c r="H133" t="s">
        <v>153</v>
      </c>
      <c r="I133" t="s">
        <v>153</v>
      </c>
    </row>
    <row r="134" spans="1:9">
      <c r="A134" t="s">
        <v>388</v>
      </c>
      <c r="B134" t="s">
        <v>1450</v>
      </c>
      <c r="C134" t="s">
        <v>153</v>
      </c>
      <c r="D134" t="s">
        <v>153</v>
      </c>
      <c r="E134" t="s">
        <v>153</v>
      </c>
      <c r="F134" t="s">
        <v>153</v>
      </c>
      <c r="G134">
        <v>4.5</v>
      </c>
      <c r="H134" t="s">
        <v>153</v>
      </c>
      <c r="I134" t="s">
        <v>153</v>
      </c>
    </row>
    <row r="135" spans="1:9">
      <c r="A135" t="s">
        <v>389</v>
      </c>
      <c r="B135" t="s">
        <v>1506</v>
      </c>
      <c r="C135" t="s">
        <v>153</v>
      </c>
      <c r="D135" t="s">
        <v>153</v>
      </c>
      <c r="E135" t="s">
        <v>153</v>
      </c>
      <c r="F135" t="s">
        <v>153</v>
      </c>
      <c r="G135">
        <v>4.9000000000000004</v>
      </c>
      <c r="H135" t="s">
        <v>153</v>
      </c>
      <c r="I135" t="s">
        <v>153</v>
      </c>
    </row>
    <row r="136" spans="1:9">
      <c r="A136" t="s">
        <v>644</v>
      </c>
      <c r="B136" t="s">
        <v>1507</v>
      </c>
      <c r="C136" t="s">
        <v>153</v>
      </c>
      <c r="D136">
        <v>1.55</v>
      </c>
      <c r="E136" t="s">
        <v>153</v>
      </c>
      <c r="F136" t="s">
        <v>153</v>
      </c>
      <c r="G136">
        <v>1.5</v>
      </c>
      <c r="H136" t="s">
        <v>153</v>
      </c>
      <c r="I136" t="s">
        <v>153</v>
      </c>
    </row>
    <row r="137" spans="1:9">
      <c r="A137" t="s">
        <v>390</v>
      </c>
      <c r="B137" t="s">
        <v>1508</v>
      </c>
      <c r="C137" t="s">
        <v>153</v>
      </c>
      <c r="D137" t="s">
        <v>153</v>
      </c>
      <c r="E137" t="s">
        <v>153</v>
      </c>
      <c r="F137" t="s">
        <v>153</v>
      </c>
      <c r="G137">
        <v>3.7</v>
      </c>
      <c r="H137" t="s">
        <v>153</v>
      </c>
      <c r="I137">
        <v>4.55</v>
      </c>
    </row>
    <row r="138" spans="1:9">
      <c r="A138" t="s">
        <v>391</v>
      </c>
      <c r="B138" t="s">
        <v>1509</v>
      </c>
      <c r="C138" t="s">
        <v>153</v>
      </c>
      <c r="D138" t="s">
        <v>153</v>
      </c>
      <c r="E138" t="s">
        <v>153</v>
      </c>
      <c r="F138" t="s">
        <v>153</v>
      </c>
      <c r="G138">
        <v>3.5</v>
      </c>
      <c r="H138" t="s">
        <v>153</v>
      </c>
      <c r="I138">
        <v>3.95</v>
      </c>
    </row>
    <row r="139" spans="1:9">
      <c r="A139" t="s">
        <v>392</v>
      </c>
      <c r="B139" t="s">
        <v>1509</v>
      </c>
      <c r="C139" t="s">
        <v>153</v>
      </c>
      <c r="D139" t="s">
        <v>153</v>
      </c>
      <c r="E139" t="s">
        <v>153</v>
      </c>
      <c r="F139" t="s">
        <v>153</v>
      </c>
      <c r="G139">
        <v>3.5</v>
      </c>
      <c r="H139" t="s">
        <v>153</v>
      </c>
      <c r="I139">
        <v>3.95</v>
      </c>
    </row>
    <row r="140" spans="1:9">
      <c r="A140" t="s">
        <v>393</v>
      </c>
      <c r="B140" t="s">
        <v>1510</v>
      </c>
      <c r="C140" t="s">
        <v>153</v>
      </c>
      <c r="D140" t="s">
        <v>153</v>
      </c>
      <c r="E140" t="s">
        <v>153</v>
      </c>
      <c r="F140" t="s">
        <v>153</v>
      </c>
      <c r="G140">
        <v>3.5</v>
      </c>
      <c r="H140" t="s">
        <v>153</v>
      </c>
      <c r="I140">
        <v>3.95</v>
      </c>
    </row>
    <row r="141" spans="1:9">
      <c r="A141" t="s">
        <v>394</v>
      </c>
      <c r="B141" t="s">
        <v>1511</v>
      </c>
      <c r="C141" t="s">
        <v>153</v>
      </c>
      <c r="D141" t="s">
        <v>153</v>
      </c>
      <c r="E141" t="s">
        <v>153</v>
      </c>
      <c r="F141" t="s">
        <v>153</v>
      </c>
      <c r="G141">
        <v>3.9</v>
      </c>
      <c r="H141" t="s">
        <v>153</v>
      </c>
      <c r="I141">
        <v>5.15</v>
      </c>
    </row>
    <row r="142" spans="1:9">
      <c r="A142" t="s">
        <v>395</v>
      </c>
      <c r="B142" t="s">
        <v>1446</v>
      </c>
      <c r="C142" t="s">
        <v>153</v>
      </c>
      <c r="D142" t="s">
        <v>153</v>
      </c>
      <c r="E142" t="s">
        <v>153</v>
      </c>
      <c r="F142" t="s">
        <v>153</v>
      </c>
      <c r="G142">
        <v>4.0999999999999996</v>
      </c>
      <c r="H142" t="s">
        <v>153</v>
      </c>
      <c r="I142">
        <v>5.75</v>
      </c>
    </row>
    <row r="143" spans="1:9">
      <c r="A143" t="s">
        <v>396</v>
      </c>
      <c r="B143" t="s">
        <v>1512</v>
      </c>
      <c r="C143" t="s">
        <v>153</v>
      </c>
      <c r="D143" t="s">
        <v>153</v>
      </c>
      <c r="E143" t="s">
        <v>153</v>
      </c>
      <c r="F143" t="s">
        <v>153</v>
      </c>
      <c r="G143">
        <v>5.5</v>
      </c>
      <c r="H143" t="s">
        <v>153</v>
      </c>
      <c r="I143" t="s">
        <v>153</v>
      </c>
    </row>
    <row r="144" spans="1:9">
      <c r="A144" t="s">
        <v>397</v>
      </c>
      <c r="B144" t="s">
        <v>1513</v>
      </c>
      <c r="C144" t="s">
        <v>153</v>
      </c>
      <c r="D144" t="s">
        <v>153</v>
      </c>
      <c r="E144" t="s">
        <v>153</v>
      </c>
      <c r="F144" t="s">
        <v>153</v>
      </c>
      <c r="G144">
        <v>5.5</v>
      </c>
      <c r="H144" t="s">
        <v>153</v>
      </c>
      <c r="I144" t="s">
        <v>153</v>
      </c>
    </row>
    <row r="145" spans="1:9">
      <c r="A145" t="s">
        <v>398</v>
      </c>
      <c r="B145" t="s">
        <v>1513</v>
      </c>
      <c r="C145" t="s">
        <v>153</v>
      </c>
      <c r="D145" t="s">
        <v>153</v>
      </c>
      <c r="E145" t="s">
        <v>153</v>
      </c>
      <c r="F145" t="s">
        <v>153</v>
      </c>
      <c r="G145">
        <v>5.5</v>
      </c>
      <c r="H145" t="s">
        <v>153</v>
      </c>
      <c r="I145" t="s">
        <v>153</v>
      </c>
    </row>
    <row r="146" spans="1:9">
      <c r="A146" t="s">
        <v>399</v>
      </c>
      <c r="B146" t="s">
        <v>1514</v>
      </c>
      <c r="C146" t="s">
        <v>153</v>
      </c>
      <c r="D146" t="s">
        <v>153</v>
      </c>
      <c r="E146" t="s">
        <v>153</v>
      </c>
      <c r="F146" t="s">
        <v>153</v>
      </c>
      <c r="G146">
        <v>5.5</v>
      </c>
      <c r="H146" t="s">
        <v>153</v>
      </c>
      <c r="I146" t="s">
        <v>153</v>
      </c>
    </row>
    <row r="147" spans="1:9">
      <c r="A147" t="s">
        <v>400</v>
      </c>
      <c r="B147" t="s">
        <v>1515</v>
      </c>
      <c r="C147" t="s">
        <v>153</v>
      </c>
      <c r="D147" t="s">
        <v>153</v>
      </c>
      <c r="E147" t="s">
        <v>153</v>
      </c>
      <c r="F147" t="s">
        <v>153</v>
      </c>
      <c r="G147">
        <v>5.5</v>
      </c>
      <c r="H147" t="s">
        <v>153</v>
      </c>
      <c r="I147" t="s">
        <v>153</v>
      </c>
    </row>
    <row r="148" spans="1:9">
      <c r="A148" t="s">
        <v>401</v>
      </c>
      <c r="B148" t="s">
        <v>1465</v>
      </c>
      <c r="C148" t="s">
        <v>153</v>
      </c>
      <c r="D148" t="s">
        <v>153</v>
      </c>
      <c r="E148" t="s">
        <v>153</v>
      </c>
      <c r="F148" t="s">
        <v>153</v>
      </c>
      <c r="G148">
        <v>5.5</v>
      </c>
      <c r="H148" t="s">
        <v>153</v>
      </c>
      <c r="I148" t="s">
        <v>153</v>
      </c>
    </row>
    <row r="149" spans="1:9">
      <c r="A149" t="s">
        <v>402</v>
      </c>
      <c r="B149" t="s">
        <v>1514</v>
      </c>
      <c r="C149" t="s">
        <v>153</v>
      </c>
      <c r="D149" t="s">
        <v>153</v>
      </c>
      <c r="E149" t="s">
        <v>153</v>
      </c>
      <c r="F149" t="s">
        <v>153</v>
      </c>
      <c r="G149">
        <v>5.5</v>
      </c>
      <c r="H149" t="s">
        <v>153</v>
      </c>
      <c r="I149" t="s">
        <v>153</v>
      </c>
    </row>
    <row r="150" spans="1:9">
      <c r="A150" t="s">
        <v>403</v>
      </c>
      <c r="B150" t="s">
        <v>1451</v>
      </c>
      <c r="C150" t="s">
        <v>153</v>
      </c>
      <c r="D150" t="s">
        <v>153</v>
      </c>
      <c r="E150" t="s">
        <v>153</v>
      </c>
      <c r="F150" t="s">
        <v>153</v>
      </c>
      <c r="G150">
        <v>5.5</v>
      </c>
      <c r="H150" t="s">
        <v>153</v>
      </c>
      <c r="I150" t="s">
        <v>153</v>
      </c>
    </row>
    <row r="151" spans="1:9">
      <c r="A151" t="s">
        <v>404</v>
      </c>
      <c r="B151" t="s">
        <v>1516</v>
      </c>
      <c r="C151" t="s">
        <v>153</v>
      </c>
      <c r="D151" t="s">
        <v>153</v>
      </c>
      <c r="E151" t="s">
        <v>153</v>
      </c>
      <c r="F151" t="s">
        <v>153</v>
      </c>
      <c r="G151">
        <v>5.5</v>
      </c>
      <c r="H151" t="s">
        <v>153</v>
      </c>
      <c r="I151" t="s">
        <v>153</v>
      </c>
    </row>
    <row r="152" spans="1:9">
      <c r="A152" t="s">
        <v>405</v>
      </c>
      <c r="B152" t="s">
        <v>1516</v>
      </c>
      <c r="C152" t="s">
        <v>153</v>
      </c>
      <c r="D152" t="s">
        <v>153</v>
      </c>
      <c r="E152" t="s">
        <v>153</v>
      </c>
      <c r="F152" t="s">
        <v>153</v>
      </c>
      <c r="G152">
        <v>5.5</v>
      </c>
      <c r="H152" t="s">
        <v>153</v>
      </c>
      <c r="I152" t="s">
        <v>153</v>
      </c>
    </row>
    <row r="153" spans="1:9">
      <c r="A153" t="s">
        <v>406</v>
      </c>
      <c r="B153" t="s">
        <v>1517</v>
      </c>
      <c r="C153" t="s">
        <v>153</v>
      </c>
      <c r="D153" t="s">
        <v>153</v>
      </c>
      <c r="E153" t="s">
        <v>153</v>
      </c>
      <c r="F153" t="s">
        <v>153</v>
      </c>
      <c r="G153">
        <v>5.5</v>
      </c>
      <c r="H153" t="s">
        <v>153</v>
      </c>
      <c r="I153" t="s">
        <v>153</v>
      </c>
    </row>
    <row r="154" spans="1:9">
      <c r="A154" t="s">
        <v>407</v>
      </c>
      <c r="B154" t="s">
        <v>1517</v>
      </c>
      <c r="C154" t="s">
        <v>153</v>
      </c>
      <c r="D154" t="s">
        <v>153</v>
      </c>
      <c r="E154" t="s">
        <v>153</v>
      </c>
      <c r="F154" t="s">
        <v>153</v>
      </c>
      <c r="G154">
        <v>5.5</v>
      </c>
      <c r="H154" t="s">
        <v>153</v>
      </c>
      <c r="I154" t="s">
        <v>153</v>
      </c>
    </row>
    <row r="155" spans="1:9">
      <c r="A155" t="s">
        <v>408</v>
      </c>
      <c r="B155" t="s">
        <v>1514</v>
      </c>
      <c r="C155" t="s">
        <v>153</v>
      </c>
      <c r="D155" t="s">
        <v>153</v>
      </c>
      <c r="E155" t="s">
        <v>153</v>
      </c>
      <c r="F155" t="s">
        <v>153</v>
      </c>
      <c r="G155">
        <v>5.5</v>
      </c>
      <c r="H155" t="s">
        <v>153</v>
      </c>
      <c r="I155" t="s">
        <v>153</v>
      </c>
    </row>
    <row r="156" spans="1:9">
      <c r="A156" t="s">
        <v>409</v>
      </c>
      <c r="B156" t="s">
        <v>1514</v>
      </c>
      <c r="C156" t="s">
        <v>153</v>
      </c>
      <c r="D156" t="s">
        <v>153</v>
      </c>
      <c r="E156" t="s">
        <v>153</v>
      </c>
      <c r="F156" t="s">
        <v>153</v>
      </c>
      <c r="G156">
        <v>5.5</v>
      </c>
      <c r="H156" t="s">
        <v>153</v>
      </c>
      <c r="I156" t="s">
        <v>153</v>
      </c>
    </row>
    <row r="157" spans="1:9">
      <c r="A157" t="s">
        <v>410</v>
      </c>
      <c r="B157" t="s">
        <v>1518</v>
      </c>
      <c r="C157" t="s">
        <v>153</v>
      </c>
      <c r="D157" t="s">
        <v>153</v>
      </c>
      <c r="E157" t="s">
        <v>153</v>
      </c>
      <c r="F157" t="s">
        <v>153</v>
      </c>
      <c r="G157">
        <v>5.5</v>
      </c>
      <c r="H157" t="s">
        <v>153</v>
      </c>
      <c r="I157" t="s">
        <v>153</v>
      </c>
    </row>
    <row r="158" spans="1:9">
      <c r="A158" t="s">
        <v>411</v>
      </c>
      <c r="B158" t="s">
        <v>1519</v>
      </c>
      <c r="C158" t="s">
        <v>153</v>
      </c>
      <c r="D158" t="s">
        <v>153</v>
      </c>
      <c r="E158" t="s">
        <v>153</v>
      </c>
      <c r="F158" t="s">
        <v>153</v>
      </c>
      <c r="G158">
        <v>5.5</v>
      </c>
      <c r="H158" t="s">
        <v>153</v>
      </c>
      <c r="I158" t="s">
        <v>153</v>
      </c>
    </row>
    <row r="159" spans="1:9">
      <c r="A159" t="s">
        <v>412</v>
      </c>
      <c r="B159" t="s">
        <v>1519</v>
      </c>
      <c r="C159" t="s">
        <v>153</v>
      </c>
      <c r="D159" t="s">
        <v>153</v>
      </c>
      <c r="E159" t="s">
        <v>153</v>
      </c>
      <c r="F159" t="s">
        <v>153</v>
      </c>
      <c r="G159">
        <v>5.5</v>
      </c>
      <c r="H159" t="s">
        <v>153</v>
      </c>
      <c r="I159" t="s">
        <v>153</v>
      </c>
    </row>
    <row r="160" spans="1:9">
      <c r="A160" t="s">
        <v>413</v>
      </c>
      <c r="B160" t="s">
        <v>1451</v>
      </c>
      <c r="C160" t="s">
        <v>153</v>
      </c>
      <c r="D160" t="s">
        <v>153</v>
      </c>
      <c r="E160" t="s">
        <v>153</v>
      </c>
      <c r="F160" t="s">
        <v>153</v>
      </c>
      <c r="G160">
        <v>5.5</v>
      </c>
      <c r="H160" t="s">
        <v>153</v>
      </c>
      <c r="I160" t="s">
        <v>153</v>
      </c>
    </row>
    <row r="161" spans="1:9">
      <c r="A161" t="s">
        <v>414</v>
      </c>
      <c r="B161" t="s">
        <v>1457</v>
      </c>
      <c r="C161" t="s">
        <v>153</v>
      </c>
      <c r="D161" t="s">
        <v>153</v>
      </c>
      <c r="E161" t="s">
        <v>153</v>
      </c>
      <c r="F161" t="s">
        <v>153</v>
      </c>
      <c r="G161">
        <v>5.5</v>
      </c>
      <c r="H161" t="s">
        <v>153</v>
      </c>
      <c r="I161" t="s">
        <v>153</v>
      </c>
    </row>
    <row r="162" spans="1:9">
      <c r="A162" t="s">
        <v>415</v>
      </c>
      <c r="B162" t="s">
        <v>1457</v>
      </c>
      <c r="C162" t="s">
        <v>153</v>
      </c>
      <c r="D162" t="s">
        <v>153</v>
      </c>
      <c r="E162" t="s">
        <v>153</v>
      </c>
      <c r="F162" t="s">
        <v>153</v>
      </c>
      <c r="G162">
        <v>5.5</v>
      </c>
      <c r="H162" t="s">
        <v>153</v>
      </c>
      <c r="I162" t="s">
        <v>153</v>
      </c>
    </row>
    <row r="163" spans="1:9">
      <c r="A163" t="s">
        <v>416</v>
      </c>
      <c r="B163" t="s">
        <v>1520</v>
      </c>
      <c r="C163" t="s">
        <v>153</v>
      </c>
      <c r="D163" t="s">
        <v>153</v>
      </c>
      <c r="E163" t="s">
        <v>153</v>
      </c>
      <c r="F163" t="s">
        <v>153</v>
      </c>
      <c r="G163">
        <v>5.5</v>
      </c>
      <c r="H163" t="s">
        <v>153</v>
      </c>
      <c r="I163" t="s">
        <v>153</v>
      </c>
    </row>
    <row r="164" spans="1:9">
      <c r="A164" t="s">
        <v>417</v>
      </c>
      <c r="B164" t="s">
        <v>1521</v>
      </c>
      <c r="C164" t="s">
        <v>153</v>
      </c>
      <c r="D164" t="s">
        <v>153</v>
      </c>
      <c r="E164" t="s">
        <v>153</v>
      </c>
      <c r="F164" t="s">
        <v>153</v>
      </c>
      <c r="G164">
        <v>5.5</v>
      </c>
      <c r="H164" t="s">
        <v>153</v>
      </c>
      <c r="I164" t="s">
        <v>153</v>
      </c>
    </row>
    <row r="165" spans="1:9">
      <c r="A165" t="s">
        <v>418</v>
      </c>
      <c r="B165" t="s">
        <v>1521</v>
      </c>
      <c r="C165" t="s">
        <v>153</v>
      </c>
      <c r="D165" t="s">
        <v>153</v>
      </c>
      <c r="E165" t="s">
        <v>153</v>
      </c>
      <c r="F165" t="s">
        <v>153</v>
      </c>
      <c r="G165">
        <v>5.5</v>
      </c>
      <c r="H165" t="s">
        <v>153</v>
      </c>
      <c r="I165" t="s">
        <v>153</v>
      </c>
    </row>
    <row r="166" spans="1:9">
      <c r="A166" t="s">
        <v>419</v>
      </c>
      <c r="B166" t="s">
        <v>1522</v>
      </c>
      <c r="C166" t="s">
        <v>153</v>
      </c>
      <c r="D166" t="s">
        <v>153</v>
      </c>
      <c r="E166" t="s">
        <v>153</v>
      </c>
      <c r="F166" t="s">
        <v>153</v>
      </c>
      <c r="G166">
        <v>5.5</v>
      </c>
      <c r="H166" t="s">
        <v>153</v>
      </c>
      <c r="I166" t="s">
        <v>153</v>
      </c>
    </row>
    <row r="167" spans="1:9">
      <c r="A167" t="s">
        <v>420</v>
      </c>
      <c r="B167" t="s">
        <v>1523</v>
      </c>
      <c r="C167" t="s">
        <v>153</v>
      </c>
      <c r="D167" t="s">
        <v>153</v>
      </c>
      <c r="E167" t="s">
        <v>153</v>
      </c>
      <c r="F167" t="s">
        <v>153</v>
      </c>
      <c r="G167">
        <v>4.7</v>
      </c>
      <c r="H167" t="s">
        <v>153</v>
      </c>
      <c r="I167" t="s">
        <v>153</v>
      </c>
    </row>
    <row r="168" spans="1:9">
      <c r="A168" t="s">
        <v>421</v>
      </c>
      <c r="B168" t="s">
        <v>1523</v>
      </c>
      <c r="C168" t="s">
        <v>153</v>
      </c>
      <c r="D168" t="s">
        <v>153</v>
      </c>
      <c r="E168" t="s">
        <v>153</v>
      </c>
      <c r="F168" t="s">
        <v>153</v>
      </c>
      <c r="G168">
        <v>4.7</v>
      </c>
      <c r="H168" t="s">
        <v>153</v>
      </c>
      <c r="I168" t="s">
        <v>153</v>
      </c>
    </row>
    <row r="169" spans="1:9">
      <c r="A169" t="s">
        <v>422</v>
      </c>
      <c r="B169" t="s">
        <v>1524</v>
      </c>
      <c r="C169" t="s">
        <v>153</v>
      </c>
      <c r="D169" t="s">
        <v>153</v>
      </c>
      <c r="E169" t="s">
        <v>153</v>
      </c>
      <c r="F169" t="s">
        <v>153</v>
      </c>
      <c r="G169">
        <v>5.3</v>
      </c>
      <c r="H169" t="s">
        <v>153</v>
      </c>
      <c r="I169" t="s">
        <v>153</v>
      </c>
    </row>
    <row r="170" spans="1:9">
      <c r="A170" t="s">
        <v>423</v>
      </c>
      <c r="B170" t="s">
        <v>1525</v>
      </c>
      <c r="C170" t="s">
        <v>153</v>
      </c>
      <c r="D170" t="s">
        <v>153</v>
      </c>
      <c r="E170" t="s">
        <v>153</v>
      </c>
      <c r="F170" t="s">
        <v>153</v>
      </c>
      <c r="G170">
        <v>5.5</v>
      </c>
      <c r="H170" t="s">
        <v>153</v>
      </c>
      <c r="I170" t="s">
        <v>153</v>
      </c>
    </row>
    <row r="171" spans="1:9">
      <c r="A171" t="s">
        <v>424</v>
      </c>
      <c r="B171" t="s">
        <v>1525</v>
      </c>
      <c r="C171" t="s">
        <v>153</v>
      </c>
      <c r="D171" t="s">
        <v>153</v>
      </c>
      <c r="E171" t="s">
        <v>153</v>
      </c>
      <c r="F171" t="s">
        <v>153</v>
      </c>
      <c r="G171">
        <v>5.5</v>
      </c>
      <c r="H171" t="s">
        <v>153</v>
      </c>
      <c r="I171" t="s">
        <v>153</v>
      </c>
    </row>
    <row r="172" spans="1:9">
      <c r="A172" t="s">
        <v>425</v>
      </c>
      <c r="B172" t="s">
        <v>1526</v>
      </c>
      <c r="C172" t="s">
        <v>153</v>
      </c>
      <c r="D172" t="s">
        <v>153</v>
      </c>
      <c r="E172" t="s">
        <v>153</v>
      </c>
      <c r="F172" t="s">
        <v>153</v>
      </c>
      <c r="G172">
        <v>5.5</v>
      </c>
      <c r="H172" t="s">
        <v>153</v>
      </c>
      <c r="I172" t="s">
        <v>153</v>
      </c>
    </row>
    <row r="173" spans="1:9">
      <c r="A173" t="s">
        <v>426</v>
      </c>
      <c r="B173" t="s">
        <v>1526</v>
      </c>
      <c r="C173" t="s">
        <v>153</v>
      </c>
      <c r="D173" t="s">
        <v>153</v>
      </c>
      <c r="E173" t="s">
        <v>153</v>
      </c>
      <c r="F173" t="s">
        <v>153</v>
      </c>
      <c r="G173">
        <v>5.5</v>
      </c>
      <c r="H173" t="s">
        <v>153</v>
      </c>
      <c r="I173" t="s">
        <v>153</v>
      </c>
    </row>
    <row r="174" spans="1:9">
      <c r="A174" t="s">
        <v>427</v>
      </c>
      <c r="B174" t="s">
        <v>1527</v>
      </c>
      <c r="C174" t="s">
        <v>153</v>
      </c>
      <c r="D174" t="s">
        <v>153</v>
      </c>
      <c r="E174" t="s">
        <v>153</v>
      </c>
      <c r="F174" t="s">
        <v>153</v>
      </c>
      <c r="G174">
        <v>5.5</v>
      </c>
      <c r="H174" t="s">
        <v>153</v>
      </c>
      <c r="I174" t="s">
        <v>153</v>
      </c>
    </row>
    <row r="175" spans="1:9">
      <c r="A175" t="s">
        <v>428</v>
      </c>
      <c r="B175" t="s">
        <v>1518</v>
      </c>
      <c r="C175" t="s">
        <v>153</v>
      </c>
      <c r="D175" t="s">
        <v>153</v>
      </c>
      <c r="E175" t="s">
        <v>153</v>
      </c>
      <c r="F175" t="s">
        <v>153</v>
      </c>
      <c r="G175">
        <v>5.5</v>
      </c>
      <c r="H175" t="s">
        <v>153</v>
      </c>
      <c r="I175" t="s">
        <v>153</v>
      </c>
    </row>
    <row r="176" spans="1:9">
      <c r="A176" t="s">
        <v>429</v>
      </c>
      <c r="B176" t="s">
        <v>1518</v>
      </c>
      <c r="C176" t="s">
        <v>153</v>
      </c>
      <c r="D176" t="s">
        <v>153</v>
      </c>
      <c r="E176" t="s">
        <v>153</v>
      </c>
      <c r="F176" t="s">
        <v>153</v>
      </c>
      <c r="G176">
        <v>5.5</v>
      </c>
      <c r="H176" t="s">
        <v>153</v>
      </c>
      <c r="I176" t="s">
        <v>153</v>
      </c>
    </row>
    <row r="177" spans="1:9">
      <c r="A177" t="s">
        <v>430</v>
      </c>
      <c r="B177" t="s">
        <v>1514</v>
      </c>
      <c r="C177" t="s">
        <v>153</v>
      </c>
      <c r="D177" t="s">
        <v>153</v>
      </c>
      <c r="E177" t="s">
        <v>153</v>
      </c>
      <c r="F177" t="s">
        <v>153</v>
      </c>
      <c r="G177">
        <v>5.5</v>
      </c>
      <c r="H177" t="s">
        <v>153</v>
      </c>
      <c r="I177" t="s">
        <v>153</v>
      </c>
    </row>
    <row r="178" spans="1:9">
      <c r="A178" t="s">
        <v>431</v>
      </c>
      <c r="B178" t="s">
        <v>1506</v>
      </c>
      <c r="C178" t="s">
        <v>153</v>
      </c>
      <c r="D178" t="s">
        <v>153</v>
      </c>
      <c r="E178" t="s">
        <v>153</v>
      </c>
      <c r="F178" t="s">
        <v>153</v>
      </c>
      <c r="G178">
        <v>4.9000000000000004</v>
      </c>
      <c r="H178" t="s">
        <v>153</v>
      </c>
      <c r="I178" t="s">
        <v>153</v>
      </c>
    </row>
    <row r="179" spans="1:9">
      <c r="A179" t="s">
        <v>432</v>
      </c>
      <c r="B179" t="s">
        <v>1528</v>
      </c>
      <c r="C179" t="s">
        <v>153</v>
      </c>
      <c r="D179" t="s">
        <v>153</v>
      </c>
      <c r="E179" t="s">
        <v>153</v>
      </c>
      <c r="F179" t="s">
        <v>153</v>
      </c>
      <c r="G179">
        <v>5.0999999999999996</v>
      </c>
      <c r="H179" t="s">
        <v>153</v>
      </c>
      <c r="I179" t="s">
        <v>153</v>
      </c>
    </row>
    <row r="180" spans="1:9">
      <c r="A180" t="s">
        <v>433</v>
      </c>
      <c r="B180" t="s">
        <v>1454</v>
      </c>
      <c r="C180" t="s">
        <v>153</v>
      </c>
      <c r="D180" t="s">
        <v>153</v>
      </c>
      <c r="E180" t="s">
        <v>153</v>
      </c>
      <c r="F180" t="s">
        <v>153</v>
      </c>
      <c r="G180">
        <v>5.5</v>
      </c>
      <c r="H180" t="s">
        <v>153</v>
      </c>
      <c r="I180" t="s">
        <v>153</v>
      </c>
    </row>
    <row r="181" spans="1:9">
      <c r="A181" t="s">
        <v>434</v>
      </c>
      <c r="B181" t="s">
        <v>1467</v>
      </c>
      <c r="C181" t="s">
        <v>153</v>
      </c>
      <c r="D181" t="s">
        <v>153</v>
      </c>
      <c r="E181" t="s">
        <v>153</v>
      </c>
      <c r="F181" t="s">
        <v>153</v>
      </c>
      <c r="G181">
        <v>5.5</v>
      </c>
      <c r="H181" t="s">
        <v>153</v>
      </c>
      <c r="I181" t="s">
        <v>153</v>
      </c>
    </row>
    <row r="182" spans="1:9">
      <c r="A182" t="s">
        <v>435</v>
      </c>
      <c r="B182" t="s">
        <v>1467</v>
      </c>
      <c r="C182" t="s">
        <v>153</v>
      </c>
      <c r="D182" t="s">
        <v>153</v>
      </c>
      <c r="E182" t="s">
        <v>153</v>
      </c>
      <c r="F182" t="s">
        <v>153</v>
      </c>
      <c r="G182">
        <v>5.5</v>
      </c>
      <c r="H182" t="s">
        <v>153</v>
      </c>
      <c r="I182" t="s">
        <v>153</v>
      </c>
    </row>
    <row r="183" spans="1:9">
      <c r="A183" t="s">
        <v>436</v>
      </c>
      <c r="B183" t="s">
        <v>1529</v>
      </c>
      <c r="C183" t="s">
        <v>153</v>
      </c>
      <c r="D183" t="s">
        <v>153</v>
      </c>
      <c r="E183" t="s">
        <v>153</v>
      </c>
      <c r="F183" t="s">
        <v>153</v>
      </c>
      <c r="G183">
        <v>5.5</v>
      </c>
      <c r="H183" t="s">
        <v>153</v>
      </c>
      <c r="I183" t="s">
        <v>153</v>
      </c>
    </row>
    <row r="184" spans="1:9">
      <c r="A184" t="s">
        <v>437</v>
      </c>
      <c r="B184" t="s">
        <v>1517</v>
      </c>
      <c r="C184" t="s">
        <v>153</v>
      </c>
      <c r="D184" t="s">
        <v>153</v>
      </c>
      <c r="E184" t="s">
        <v>153</v>
      </c>
      <c r="F184" t="s">
        <v>153</v>
      </c>
      <c r="G184">
        <v>5.5</v>
      </c>
      <c r="H184" t="s">
        <v>153</v>
      </c>
      <c r="I184" t="s">
        <v>153</v>
      </c>
    </row>
    <row r="185" spans="1:9">
      <c r="A185" t="s">
        <v>438</v>
      </c>
      <c r="B185" t="s">
        <v>1530</v>
      </c>
      <c r="C185" t="s">
        <v>153</v>
      </c>
      <c r="D185" t="s">
        <v>153</v>
      </c>
      <c r="E185" t="s">
        <v>153</v>
      </c>
      <c r="F185" t="s">
        <v>153</v>
      </c>
      <c r="G185">
        <v>5.5</v>
      </c>
      <c r="H185" t="s">
        <v>153</v>
      </c>
      <c r="I185" t="s">
        <v>153</v>
      </c>
    </row>
    <row r="186" spans="1:9">
      <c r="A186" t="s">
        <v>439</v>
      </c>
      <c r="B186" t="s">
        <v>1445</v>
      </c>
      <c r="C186" t="s">
        <v>153</v>
      </c>
      <c r="D186" t="s">
        <v>153</v>
      </c>
      <c r="E186" t="s">
        <v>153</v>
      </c>
      <c r="F186" t="s">
        <v>153</v>
      </c>
      <c r="G186">
        <v>5.5</v>
      </c>
      <c r="H186" t="s">
        <v>153</v>
      </c>
      <c r="I186" t="s">
        <v>153</v>
      </c>
    </row>
    <row r="187" spans="1:9">
      <c r="A187" t="s">
        <v>440</v>
      </c>
      <c r="B187" t="s">
        <v>1445</v>
      </c>
      <c r="C187" t="s">
        <v>153</v>
      </c>
      <c r="D187" t="s">
        <v>153</v>
      </c>
      <c r="E187" t="s">
        <v>153</v>
      </c>
      <c r="F187" t="s">
        <v>153</v>
      </c>
      <c r="G187">
        <v>5.5</v>
      </c>
      <c r="H187" t="s">
        <v>153</v>
      </c>
      <c r="I187" t="s">
        <v>153</v>
      </c>
    </row>
    <row r="188" spans="1:9">
      <c r="A188" t="s">
        <v>441</v>
      </c>
      <c r="B188" t="s">
        <v>1531</v>
      </c>
      <c r="C188">
        <v>4.55</v>
      </c>
      <c r="D188" t="s">
        <v>153</v>
      </c>
      <c r="E188" t="s">
        <v>153</v>
      </c>
      <c r="F188" t="s">
        <v>153</v>
      </c>
      <c r="G188">
        <v>3.7</v>
      </c>
      <c r="H188" t="s">
        <v>153</v>
      </c>
      <c r="I188" t="s">
        <v>153</v>
      </c>
    </row>
    <row r="189" spans="1:9">
      <c r="A189" t="s">
        <v>442</v>
      </c>
      <c r="B189" t="s">
        <v>1532</v>
      </c>
      <c r="C189" t="s">
        <v>153</v>
      </c>
      <c r="D189" t="s">
        <v>153</v>
      </c>
      <c r="E189" t="s">
        <v>153</v>
      </c>
      <c r="F189" t="s">
        <v>153</v>
      </c>
      <c r="G189">
        <v>5.0999999999999996</v>
      </c>
      <c r="H189" t="s">
        <v>153</v>
      </c>
      <c r="I189" t="s">
        <v>153</v>
      </c>
    </row>
    <row r="190" spans="1:9">
      <c r="A190" t="s">
        <v>443</v>
      </c>
      <c r="B190" t="s">
        <v>1533</v>
      </c>
      <c r="C190" t="s">
        <v>153</v>
      </c>
      <c r="D190" t="s">
        <v>153</v>
      </c>
      <c r="E190" t="s">
        <v>153</v>
      </c>
      <c r="F190" t="s">
        <v>153</v>
      </c>
      <c r="G190">
        <v>5.5</v>
      </c>
      <c r="H190" t="s">
        <v>153</v>
      </c>
      <c r="I190" t="s">
        <v>153</v>
      </c>
    </row>
    <row r="191" spans="1:9">
      <c r="A191" t="s">
        <v>444</v>
      </c>
      <c r="B191" t="s">
        <v>1494</v>
      </c>
      <c r="C191" t="s">
        <v>153</v>
      </c>
      <c r="D191" t="s">
        <v>153</v>
      </c>
      <c r="E191" t="s">
        <v>153</v>
      </c>
      <c r="F191" t="s">
        <v>153</v>
      </c>
      <c r="G191">
        <v>4.5</v>
      </c>
      <c r="H191" t="s">
        <v>153</v>
      </c>
      <c r="I191" t="s">
        <v>153</v>
      </c>
    </row>
    <row r="192" spans="1:9">
      <c r="A192" t="s">
        <v>445</v>
      </c>
      <c r="B192" t="s">
        <v>1534</v>
      </c>
      <c r="C192" t="s">
        <v>153</v>
      </c>
      <c r="D192" t="s">
        <v>153</v>
      </c>
      <c r="E192" t="s">
        <v>153</v>
      </c>
      <c r="F192" t="s">
        <v>153</v>
      </c>
      <c r="G192">
        <v>5.5</v>
      </c>
      <c r="H192" t="s">
        <v>153</v>
      </c>
      <c r="I192" t="s">
        <v>153</v>
      </c>
    </row>
    <row r="193" spans="1:9">
      <c r="A193" t="s">
        <v>446</v>
      </c>
      <c r="B193" t="s">
        <v>1530</v>
      </c>
      <c r="C193" t="s">
        <v>153</v>
      </c>
      <c r="D193" t="s">
        <v>153</v>
      </c>
      <c r="E193" t="s">
        <v>153</v>
      </c>
      <c r="F193" t="s">
        <v>153</v>
      </c>
      <c r="G193">
        <v>5.5</v>
      </c>
      <c r="H193" t="s">
        <v>153</v>
      </c>
      <c r="I193" t="s">
        <v>153</v>
      </c>
    </row>
    <row r="194" spans="1:9">
      <c r="A194" t="s">
        <v>447</v>
      </c>
      <c r="B194" t="s">
        <v>1535</v>
      </c>
      <c r="C194" t="s">
        <v>153</v>
      </c>
      <c r="D194" t="s">
        <v>153</v>
      </c>
      <c r="E194" t="s">
        <v>153</v>
      </c>
      <c r="F194" t="s">
        <v>153</v>
      </c>
      <c r="G194">
        <v>4.5</v>
      </c>
      <c r="H194" t="s">
        <v>153</v>
      </c>
      <c r="I194" t="s">
        <v>153</v>
      </c>
    </row>
    <row r="195" spans="1:9">
      <c r="A195" t="s">
        <v>448</v>
      </c>
      <c r="B195" t="s">
        <v>1535</v>
      </c>
      <c r="C195" t="s">
        <v>153</v>
      </c>
      <c r="D195" t="s">
        <v>153</v>
      </c>
      <c r="E195" t="s">
        <v>153</v>
      </c>
      <c r="F195" t="s">
        <v>153</v>
      </c>
      <c r="G195">
        <v>4.5</v>
      </c>
      <c r="H195" t="s">
        <v>153</v>
      </c>
      <c r="I195" t="s">
        <v>153</v>
      </c>
    </row>
    <row r="196" spans="1:9">
      <c r="A196" t="s">
        <v>449</v>
      </c>
      <c r="B196" t="s">
        <v>1445</v>
      </c>
      <c r="C196" t="s">
        <v>153</v>
      </c>
      <c r="D196" t="s">
        <v>153</v>
      </c>
      <c r="E196" t="s">
        <v>153</v>
      </c>
      <c r="F196" t="s">
        <v>153</v>
      </c>
      <c r="G196">
        <v>5.5</v>
      </c>
      <c r="H196" t="s">
        <v>153</v>
      </c>
      <c r="I196" t="s">
        <v>153</v>
      </c>
    </row>
    <row r="197" spans="1:9">
      <c r="A197" t="s">
        <v>450</v>
      </c>
      <c r="B197" t="s">
        <v>1445</v>
      </c>
      <c r="C197" t="s">
        <v>153</v>
      </c>
      <c r="D197" t="s">
        <v>153</v>
      </c>
      <c r="E197" t="s">
        <v>153</v>
      </c>
      <c r="F197" t="s">
        <v>153</v>
      </c>
      <c r="G197">
        <v>5.5</v>
      </c>
      <c r="H197" t="s">
        <v>153</v>
      </c>
      <c r="I197" t="s">
        <v>153</v>
      </c>
    </row>
    <row r="198" spans="1:9">
      <c r="A198" t="s">
        <v>451</v>
      </c>
      <c r="B198" t="s">
        <v>1467</v>
      </c>
      <c r="C198" t="s">
        <v>153</v>
      </c>
      <c r="D198" t="s">
        <v>153</v>
      </c>
      <c r="E198" t="s">
        <v>153</v>
      </c>
      <c r="F198" t="s">
        <v>153</v>
      </c>
      <c r="G198">
        <v>5.5</v>
      </c>
      <c r="H198" t="s">
        <v>153</v>
      </c>
      <c r="I198" t="s">
        <v>153</v>
      </c>
    </row>
    <row r="199" spans="1:9">
      <c r="A199" t="s">
        <v>452</v>
      </c>
      <c r="B199" t="s">
        <v>1467</v>
      </c>
      <c r="C199" t="s">
        <v>153</v>
      </c>
      <c r="D199" t="s">
        <v>153</v>
      </c>
      <c r="E199" t="s">
        <v>153</v>
      </c>
      <c r="F199" t="s">
        <v>153</v>
      </c>
      <c r="G199">
        <v>5.5</v>
      </c>
      <c r="H199" t="s">
        <v>153</v>
      </c>
      <c r="I199" t="s">
        <v>153</v>
      </c>
    </row>
    <row r="200" spans="1:9">
      <c r="A200" t="s">
        <v>453</v>
      </c>
      <c r="B200" t="s">
        <v>1536</v>
      </c>
      <c r="C200" t="s">
        <v>153</v>
      </c>
      <c r="D200" t="s">
        <v>153</v>
      </c>
      <c r="E200" t="s">
        <v>153</v>
      </c>
      <c r="F200" t="s">
        <v>153</v>
      </c>
      <c r="G200">
        <v>5.5</v>
      </c>
      <c r="H200" t="s">
        <v>153</v>
      </c>
      <c r="I200" t="s">
        <v>153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"/>
  <sheetViews>
    <sheetView workbookViewId="0">
      <selection activeCell="C1" sqref="C1"/>
    </sheetView>
  </sheetViews>
  <sheetFormatPr baseColWidth="10" defaultColWidth="8.83203125" defaultRowHeight="14" x14ac:dyDescent="0"/>
  <sheetData>
    <row r="1" spans="1:9">
      <c r="A1" t="s">
        <v>0</v>
      </c>
      <c r="B1" t="s">
        <v>1537</v>
      </c>
      <c r="C1" t="s">
        <v>1415</v>
      </c>
      <c r="D1" t="s">
        <v>255</v>
      </c>
      <c r="E1" t="s">
        <v>256</v>
      </c>
      <c r="F1" t="s">
        <v>257</v>
      </c>
      <c r="G1" t="s">
        <v>28</v>
      </c>
      <c r="H1" t="s">
        <v>253</v>
      </c>
      <c r="I1" t="s">
        <v>258</v>
      </c>
    </row>
    <row r="2" spans="1:9">
      <c r="A2" t="s">
        <v>260</v>
      </c>
      <c r="B2" t="s">
        <v>1418</v>
      </c>
      <c r="C2" t="s">
        <v>153</v>
      </c>
      <c r="D2" t="s">
        <v>153</v>
      </c>
      <c r="E2" t="s">
        <v>153</v>
      </c>
      <c r="F2" t="s">
        <v>153</v>
      </c>
      <c r="G2">
        <v>29.75</v>
      </c>
      <c r="H2" t="s">
        <v>153</v>
      </c>
      <c r="I2" t="s">
        <v>153</v>
      </c>
    </row>
    <row r="3" spans="1:9">
      <c r="A3" t="s">
        <v>261</v>
      </c>
      <c r="B3" t="s">
        <v>1418</v>
      </c>
      <c r="C3" t="s">
        <v>153</v>
      </c>
      <c r="D3" t="s">
        <v>153</v>
      </c>
      <c r="E3" t="s">
        <v>153</v>
      </c>
      <c r="F3" t="s">
        <v>153</v>
      </c>
      <c r="G3">
        <v>34.75</v>
      </c>
      <c r="H3" t="s">
        <v>153</v>
      </c>
      <c r="I3" t="s">
        <v>153</v>
      </c>
    </row>
    <row r="4" spans="1:9">
      <c r="A4" t="s">
        <v>262</v>
      </c>
      <c r="B4" t="s">
        <v>1418</v>
      </c>
      <c r="C4" t="s">
        <v>153</v>
      </c>
      <c r="D4" t="s">
        <v>153</v>
      </c>
      <c r="E4" t="s">
        <v>153</v>
      </c>
      <c r="F4" t="s">
        <v>153</v>
      </c>
      <c r="G4">
        <v>34.75</v>
      </c>
      <c r="H4" t="s">
        <v>153</v>
      </c>
      <c r="I4" t="s">
        <v>153</v>
      </c>
    </row>
    <row r="5" spans="1:9">
      <c r="A5" t="s">
        <v>263</v>
      </c>
      <c r="B5" t="s">
        <v>1418</v>
      </c>
      <c r="C5" t="s">
        <v>153</v>
      </c>
      <c r="D5" t="s">
        <v>153</v>
      </c>
      <c r="E5" t="s">
        <v>153</v>
      </c>
      <c r="F5" t="s">
        <v>153</v>
      </c>
      <c r="G5">
        <v>29.75</v>
      </c>
      <c r="H5" t="s">
        <v>153</v>
      </c>
      <c r="I5" t="s">
        <v>153</v>
      </c>
    </row>
    <row r="6" spans="1:9">
      <c r="A6" t="s">
        <v>264</v>
      </c>
      <c r="B6" t="s">
        <v>1418</v>
      </c>
      <c r="C6" t="s">
        <v>153</v>
      </c>
      <c r="D6" t="s">
        <v>153</v>
      </c>
      <c r="E6" t="s">
        <v>153</v>
      </c>
      <c r="F6" t="s">
        <v>153</v>
      </c>
      <c r="G6">
        <v>29.75</v>
      </c>
      <c r="H6" t="s">
        <v>153</v>
      </c>
      <c r="I6" t="s">
        <v>153</v>
      </c>
    </row>
    <row r="7" spans="1:9">
      <c r="A7" t="s">
        <v>265</v>
      </c>
      <c r="B7" t="s">
        <v>1418</v>
      </c>
      <c r="C7" t="s">
        <v>153</v>
      </c>
      <c r="D7" t="s">
        <v>153</v>
      </c>
      <c r="E7" t="s">
        <v>153</v>
      </c>
      <c r="F7" t="s">
        <v>153</v>
      </c>
      <c r="G7">
        <v>15.75</v>
      </c>
      <c r="H7" t="s">
        <v>153</v>
      </c>
      <c r="I7" t="s">
        <v>153</v>
      </c>
    </row>
    <row r="8" spans="1:9">
      <c r="A8" t="s">
        <v>266</v>
      </c>
      <c r="B8" t="s">
        <v>1418</v>
      </c>
      <c r="C8" t="s">
        <v>153</v>
      </c>
      <c r="D8" t="s">
        <v>153</v>
      </c>
      <c r="E8" t="s">
        <v>153</v>
      </c>
      <c r="F8" t="s">
        <v>153</v>
      </c>
      <c r="G8">
        <v>10.75</v>
      </c>
      <c r="H8" t="s">
        <v>153</v>
      </c>
      <c r="I8" t="s">
        <v>153</v>
      </c>
    </row>
    <row r="9" spans="1:9">
      <c r="A9" t="s">
        <v>267</v>
      </c>
      <c r="B9" t="s">
        <v>1418</v>
      </c>
      <c r="C9" t="s">
        <v>153</v>
      </c>
      <c r="D9" t="s">
        <v>153</v>
      </c>
      <c r="E9" t="s">
        <v>153</v>
      </c>
      <c r="F9" t="s">
        <v>153</v>
      </c>
      <c r="G9">
        <v>4</v>
      </c>
      <c r="H9" t="s">
        <v>153</v>
      </c>
      <c r="I9" t="s">
        <v>153</v>
      </c>
    </row>
    <row r="10" spans="1:9">
      <c r="A10" t="s">
        <v>268</v>
      </c>
      <c r="B10" t="s">
        <v>1418</v>
      </c>
      <c r="C10" t="s">
        <v>153</v>
      </c>
      <c r="D10" t="s">
        <v>153</v>
      </c>
      <c r="E10" t="s">
        <v>153</v>
      </c>
      <c r="F10" t="s">
        <v>153</v>
      </c>
      <c r="G10">
        <v>4</v>
      </c>
      <c r="H10" t="s">
        <v>153</v>
      </c>
      <c r="I10" t="s">
        <v>153</v>
      </c>
    </row>
    <row r="11" spans="1:9">
      <c r="A11" t="s">
        <v>269</v>
      </c>
      <c r="B11" t="s">
        <v>1418</v>
      </c>
      <c r="C11" t="s">
        <v>153</v>
      </c>
      <c r="D11" t="s">
        <v>153</v>
      </c>
      <c r="E11" t="s">
        <v>153</v>
      </c>
      <c r="F11" t="s">
        <v>153</v>
      </c>
      <c r="G11">
        <v>34.75</v>
      </c>
      <c r="H11" t="s">
        <v>153</v>
      </c>
      <c r="I11" t="s">
        <v>153</v>
      </c>
    </row>
    <row r="12" spans="1:9">
      <c r="A12" t="s">
        <v>270</v>
      </c>
      <c r="B12" t="s">
        <v>1418</v>
      </c>
      <c r="C12" t="s">
        <v>153</v>
      </c>
      <c r="D12" t="s">
        <v>153</v>
      </c>
      <c r="E12" t="s">
        <v>153</v>
      </c>
      <c r="F12" t="s">
        <v>153</v>
      </c>
      <c r="G12">
        <v>29.75</v>
      </c>
      <c r="H12" t="s">
        <v>153</v>
      </c>
      <c r="I12" t="s">
        <v>153</v>
      </c>
    </row>
    <row r="13" spans="1:9">
      <c r="A13" t="s">
        <v>271</v>
      </c>
      <c r="B13" t="s">
        <v>1418</v>
      </c>
      <c r="C13" t="s">
        <v>153</v>
      </c>
      <c r="D13" t="s">
        <v>153</v>
      </c>
      <c r="E13" t="s">
        <v>153</v>
      </c>
      <c r="F13" t="s">
        <v>153</v>
      </c>
      <c r="G13">
        <v>29.75</v>
      </c>
      <c r="H13" t="s">
        <v>153</v>
      </c>
      <c r="I13" t="s">
        <v>153</v>
      </c>
    </row>
    <row r="14" spans="1:9">
      <c r="A14" t="s">
        <v>272</v>
      </c>
      <c r="B14" t="s">
        <v>1418</v>
      </c>
      <c r="C14" t="s">
        <v>153</v>
      </c>
      <c r="D14" t="s">
        <v>153</v>
      </c>
      <c r="E14" t="s">
        <v>153</v>
      </c>
      <c r="F14" t="s">
        <v>153</v>
      </c>
      <c r="G14">
        <v>34.75</v>
      </c>
      <c r="H14" t="s">
        <v>153</v>
      </c>
      <c r="I14" t="s">
        <v>153</v>
      </c>
    </row>
    <row r="15" spans="1:9">
      <c r="A15" t="s">
        <v>273</v>
      </c>
      <c r="B15" t="s">
        <v>1418</v>
      </c>
      <c r="C15" t="s">
        <v>153</v>
      </c>
      <c r="D15" t="s">
        <v>153</v>
      </c>
      <c r="E15" t="s">
        <v>153</v>
      </c>
      <c r="F15" t="s">
        <v>153</v>
      </c>
      <c r="G15">
        <v>10.75</v>
      </c>
      <c r="H15" t="s">
        <v>153</v>
      </c>
      <c r="I15" t="s">
        <v>153</v>
      </c>
    </row>
    <row r="16" spans="1:9">
      <c r="A16" t="s">
        <v>274</v>
      </c>
      <c r="B16" t="s">
        <v>1418</v>
      </c>
      <c r="C16" t="s">
        <v>153</v>
      </c>
      <c r="D16" t="s">
        <v>153</v>
      </c>
      <c r="E16" t="s">
        <v>153</v>
      </c>
      <c r="F16" t="s">
        <v>153</v>
      </c>
      <c r="G16">
        <v>4</v>
      </c>
      <c r="H16" t="s">
        <v>153</v>
      </c>
      <c r="I16" t="s">
        <v>153</v>
      </c>
    </row>
    <row r="17" spans="1:9">
      <c r="A17" t="s">
        <v>275</v>
      </c>
      <c r="B17" t="s">
        <v>1418</v>
      </c>
      <c r="C17" t="s">
        <v>153</v>
      </c>
      <c r="D17" t="s">
        <v>153</v>
      </c>
      <c r="E17" t="s">
        <v>153</v>
      </c>
      <c r="F17" t="s">
        <v>153</v>
      </c>
      <c r="G17">
        <v>4</v>
      </c>
      <c r="H17" t="s">
        <v>153</v>
      </c>
      <c r="I17" t="s">
        <v>153</v>
      </c>
    </row>
    <row r="18" spans="1:9">
      <c r="A18" t="s">
        <v>276</v>
      </c>
      <c r="B18" t="s">
        <v>1418</v>
      </c>
      <c r="C18" t="s">
        <v>153</v>
      </c>
      <c r="D18" t="s">
        <v>153</v>
      </c>
      <c r="E18" t="s">
        <v>153</v>
      </c>
      <c r="F18" t="s">
        <v>153</v>
      </c>
      <c r="G18">
        <v>29.75</v>
      </c>
      <c r="H18" t="s">
        <v>153</v>
      </c>
      <c r="I18" t="s">
        <v>153</v>
      </c>
    </row>
    <row r="19" spans="1:9">
      <c r="A19" t="s">
        <v>277</v>
      </c>
      <c r="B19" t="s">
        <v>1418</v>
      </c>
      <c r="C19" t="s">
        <v>153</v>
      </c>
      <c r="D19" t="s">
        <v>153</v>
      </c>
      <c r="E19" t="s">
        <v>153</v>
      </c>
      <c r="F19" t="s">
        <v>153</v>
      </c>
      <c r="G19">
        <v>29.75</v>
      </c>
      <c r="H19" t="s">
        <v>153</v>
      </c>
      <c r="I19" t="s">
        <v>153</v>
      </c>
    </row>
    <row r="20" spans="1:9">
      <c r="A20" t="s">
        <v>278</v>
      </c>
      <c r="B20" t="s">
        <v>1418</v>
      </c>
      <c r="C20" t="s">
        <v>153</v>
      </c>
      <c r="D20" t="s">
        <v>153</v>
      </c>
      <c r="E20" t="s">
        <v>153</v>
      </c>
      <c r="F20" t="s">
        <v>153</v>
      </c>
      <c r="G20">
        <v>39.75</v>
      </c>
      <c r="H20" t="s">
        <v>153</v>
      </c>
      <c r="I20" t="s">
        <v>153</v>
      </c>
    </row>
    <row r="21" spans="1:9">
      <c r="A21" t="s">
        <v>279</v>
      </c>
      <c r="B21" t="s">
        <v>1418</v>
      </c>
      <c r="C21" t="s">
        <v>153</v>
      </c>
      <c r="D21" t="s">
        <v>153</v>
      </c>
      <c r="E21" t="s">
        <v>153</v>
      </c>
      <c r="F21" t="s">
        <v>153</v>
      </c>
      <c r="G21">
        <v>29.75</v>
      </c>
      <c r="H21" t="s">
        <v>153</v>
      </c>
      <c r="I21" t="s">
        <v>153</v>
      </c>
    </row>
    <row r="22" spans="1:9">
      <c r="A22" t="s">
        <v>280</v>
      </c>
      <c r="B22" t="s">
        <v>1418</v>
      </c>
      <c r="C22" t="s">
        <v>153</v>
      </c>
      <c r="D22" t="s">
        <v>153</v>
      </c>
      <c r="E22" t="s">
        <v>153</v>
      </c>
      <c r="F22" t="s">
        <v>153</v>
      </c>
      <c r="G22">
        <v>29.75</v>
      </c>
      <c r="H22" t="s">
        <v>153</v>
      </c>
      <c r="I22" t="s">
        <v>153</v>
      </c>
    </row>
    <row r="23" spans="1:9">
      <c r="A23" t="s">
        <v>281</v>
      </c>
      <c r="B23" t="s">
        <v>1418</v>
      </c>
      <c r="C23" t="s">
        <v>153</v>
      </c>
      <c r="D23" t="s">
        <v>153</v>
      </c>
      <c r="E23" t="s">
        <v>153</v>
      </c>
      <c r="F23" t="s">
        <v>153</v>
      </c>
      <c r="G23">
        <v>5</v>
      </c>
      <c r="H23" t="s">
        <v>153</v>
      </c>
      <c r="I23" t="s">
        <v>153</v>
      </c>
    </row>
    <row r="24" spans="1:9">
      <c r="A24" t="s">
        <v>282</v>
      </c>
      <c r="B24" t="s">
        <v>1418</v>
      </c>
      <c r="C24" t="s">
        <v>153</v>
      </c>
      <c r="D24" t="s">
        <v>153</v>
      </c>
      <c r="E24" t="s">
        <v>153</v>
      </c>
      <c r="F24" t="s">
        <v>153</v>
      </c>
      <c r="G24">
        <v>10.75</v>
      </c>
      <c r="H24" t="s">
        <v>153</v>
      </c>
      <c r="I24" t="s">
        <v>153</v>
      </c>
    </row>
    <row r="25" spans="1:9">
      <c r="A25" t="s">
        <v>283</v>
      </c>
      <c r="B25" t="s">
        <v>1418</v>
      </c>
      <c r="C25" t="s">
        <v>153</v>
      </c>
      <c r="D25" t="s">
        <v>153</v>
      </c>
      <c r="E25" t="s">
        <v>153</v>
      </c>
      <c r="F25" t="s">
        <v>153</v>
      </c>
      <c r="G25">
        <v>10.75</v>
      </c>
      <c r="H25" t="s">
        <v>153</v>
      </c>
      <c r="I25" t="s">
        <v>153</v>
      </c>
    </row>
    <row r="26" spans="1:9">
      <c r="A26" t="s">
        <v>284</v>
      </c>
      <c r="B26" t="s">
        <v>1418</v>
      </c>
      <c r="C26" t="s">
        <v>153</v>
      </c>
      <c r="D26" t="s">
        <v>153</v>
      </c>
      <c r="E26" t="s">
        <v>153</v>
      </c>
      <c r="F26" t="s">
        <v>153</v>
      </c>
      <c r="G26">
        <v>36.75</v>
      </c>
      <c r="H26" t="s">
        <v>153</v>
      </c>
      <c r="I26" t="s">
        <v>153</v>
      </c>
    </row>
    <row r="27" spans="1:9">
      <c r="A27" t="s">
        <v>285</v>
      </c>
      <c r="B27" t="s">
        <v>1418</v>
      </c>
      <c r="C27" t="s">
        <v>153</v>
      </c>
      <c r="D27" t="s">
        <v>153</v>
      </c>
      <c r="E27" t="s">
        <v>153</v>
      </c>
      <c r="F27" t="s">
        <v>153</v>
      </c>
      <c r="G27">
        <v>38</v>
      </c>
      <c r="H27" t="s">
        <v>153</v>
      </c>
      <c r="I27" t="s">
        <v>153</v>
      </c>
    </row>
    <row r="28" spans="1:9">
      <c r="A28" t="s">
        <v>286</v>
      </c>
      <c r="B28" t="s">
        <v>1418</v>
      </c>
      <c r="C28" t="s">
        <v>153</v>
      </c>
      <c r="D28" t="s">
        <v>153</v>
      </c>
      <c r="E28" t="s">
        <v>153</v>
      </c>
      <c r="F28" t="s">
        <v>153</v>
      </c>
      <c r="G28">
        <v>40.5</v>
      </c>
      <c r="H28" t="s">
        <v>153</v>
      </c>
      <c r="I28" t="s">
        <v>153</v>
      </c>
    </row>
    <row r="29" spans="1:9">
      <c r="A29" t="s">
        <v>287</v>
      </c>
      <c r="B29" t="s">
        <v>1418</v>
      </c>
      <c r="C29" t="s">
        <v>153</v>
      </c>
      <c r="D29" t="s">
        <v>153</v>
      </c>
      <c r="E29" t="s">
        <v>153</v>
      </c>
      <c r="F29" t="s">
        <v>153</v>
      </c>
      <c r="G29">
        <v>40.5</v>
      </c>
      <c r="H29" t="s">
        <v>153</v>
      </c>
      <c r="I29" t="s">
        <v>153</v>
      </c>
    </row>
    <row r="30" spans="1:9">
      <c r="A30" t="s">
        <v>288</v>
      </c>
      <c r="B30" t="s">
        <v>1418</v>
      </c>
      <c r="C30" t="s">
        <v>153</v>
      </c>
      <c r="D30" t="s">
        <v>153</v>
      </c>
      <c r="E30" t="s">
        <v>153</v>
      </c>
      <c r="F30" t="s">
        <v>153</v>
      </c>
      <c r="G30">
        <v>40.5</v>
      </c>
      <c r="H30" t="s">
        <v>153</v>
      </c>
      <c r="I30" t="s">
        <v>153</v>
      </c>
    </row>
    <row r="31" spans="1:9">
      <c r="A31" t="s">
        <v>289</v>
      </c>
      <c r="B31" t="s">
        <v>1418</v>
      </c>
      <c r="C31" t="s">
        <v>153</v>
      </c>
      <c r="D31" t="s">
        <v>153</v>
      </c>
      <c r="E31" t="s">
        <v>153</v>
      </c>
      <c r="F31" t="s">
        <v>153</v>
      </c>
      <c r="G31">
        <v>38</v>
      </c>
      <c r="H31" t="s">
        <v>153</v>
      </c>
      <c r="I31" t="s">
        <v>153</v>
      </c>
    </row>
    <row r="32" spans="1:9">
      <c r="A32" t="s">
        <v>290</v>
      </c>
      <c r="B32" t="s">
        <v>1418</v>
      </c>
      <c r="C32" t="s">
        <v>153</v>
      </c>
      <c r="D32" t="s">
        <v>153</v>
      </c>
      <c r="E32" t="s">
        <v>153</v>
      </c>
      <c r="F32" t="s">
        <v>153</v>
      </c>
      <c r="G32">
        <v>36.75</v>
      </c>
      <c r="H32" t="s">
        <v>153</v>
      </c>
      <c r="I32" t="s">
        <v>153</v>
      </c>
    </row>
    <row r="33" spans="1:9">
      <c r="A33" t="s">
        <v>291</v>
      </c>
      <c r="B33" t="s">
        <v>1418</v>
      </c>
      <c r="C33">
        <v>4.5</v>
      </c>
      <c r="D33" t="s">
        <v>153</v>
      </c>
      <c r="E33" t="s">
        <v>153</v>
      </c>
      <c r="F33" t="s">
        <v>153</v>
      </c>
      <c r="G33">
        <v>21.5</v>
      </c>
      <c r="H33" t="s">
        <v>153</v>
      </c>
      <c r="I33" t="s">
        <v>153</v>
      </c>
    </row>
    <row r="34" spans="1:9">
      <c r="A34" t="s">
        <v>292</v>
      </c>
      <c r="B34" t="s">
        <v>1418</v>
      </c>
      <c r="C34" t="s">
        <v>153</v>
      </c>
      <c r="D34" t="s">
        <v>153</v>
      </c>
      <c r="E34" t="s">
        <v>153</v>
      </c>
      <c r="F34" t="s">
        <v>153</v>
      </c>
      <c r="G34">
        <v>38</v>
      </c>
      <c r="H34" t="s">
        <v>153</v>
      </c>
      <c r="I34" t="s">
        <v>153</v>
      </c>
    </row>
    <row r="35" spans="1:9">
      <c r="A35" t="s">
        <v>293</v>
      </c>
      <c r="B35" t="s">
        <v>1418</v>
      </c>
      <c r="C35" t="s">
        <v>153</v>
      </c>
      <c r="D35" t="s">
        <v>153</v>
      </c>
      <c r="E35" t="s">
        <v>153</v>
      </c>
      <c r="F35" t="s">
        <v>153</v>
      </c>
      <c r="G35">
        <v>40.5</v>
      </c>
      <c r="H35" t="s">
        <v>153</v>
      </c>
      <c r="I35" t="s">
        <v>153</v>
      </c>
    </row>
    <row r="36" spans="1:9">
      <c r="A36" t="s">
        <v>294</v>
      </c>
      <c r="B36" t="s">
        <v>1418</v>
      </c>
      <c r="C36" t="s">
        <v>153</v>
      </c>
      <c r="D36" t="s">
        <v>153</v>
      </c>
      <c r="E36" t="s">
        <v>153</v>
      </c>
      <c r="F36" t="s">
        <v>153</v>
      </c>
      <c r="G36">
        <v>40.5</v>
      </c>
      <c r="H36" t="s">
        <v>153</v>
      </c>
      <c r="I36" t="s">
        <v>153</v>
      </c>
    </row>
    <row r="37" spans="1:9">
      <c r="A37" t="s">
        <v>295</v>
      </c>
      <c r="B37" t="s">
        <v>1418</v>
      </c>
      <c r="C37" t="s">
        <v>153</v>
      </c>
      <c r="D37" t="s">
        <v>153</v>
      </c>
      <c r="E37" t="s">
        <v>153</v>
      </c>
      <c r="F37" t="s">
        <v>153</v>
      </c>
      <c r="G37">
        <v>40.5</v>
      </c>
      <c r="H37" t="s">
        <v>153</v>
      </c>
      <c r="I37" t="s">
        <v>153</v>
      </c>
    </row>
    <row r="38" spans="1:9">
      <c r="A38" t="s">
        <v>296</v>
      </c>
      <c r="B38" t="s">
        <v>1418</v>
      </c>
      <c r="C38" t="s">
        <v>153</v>
      </c>
      <c r="D38" t="s">
        <v>153</v>
      </c>
      <c r="E38" t="s">
        <v>153</v>
      </c>
      <c r="F38" t="s">
        <v>153</v>
      </c>
      <c r="G38">
        <v>40.5</v>
      </c>
      <c r="H38" t="s">
        <v>153</v>
      </c>
      <c r="I38" t="s">
        <v>153</v>
      </c>
    </row>
    <row r="39" spans="1:9">
      <c r="A39" t="s">
        <v>297</v>
      </c>
      <c r="B39" t="s">
        <v>1418</v>
      </c>
      <c r="C39" t="s">
        <v>153</v>
      </c>
      <c r="D39" t="s">
        <v>153</v>
      </c>
      <c r="E39" t="s">
        <v>153</v>
      </c>
      <c r="F39" t="s">
        <v>153</v>
      </c>
      <c r="G39">
        <v>39.25</v>
      </c>
      <c r="H39" t="s">
        <v>153</v>
      </c>
      <c r="I39" t="s">
        <v>153</v>
      </c>
    </row>
    <row r="40" spans="1:9">
      <c r="A40" t="s">
        <v>298</v>
      </c>
      <c r="B40" t="s">
        <v>1418</v>
      </c>
      <c r="C40" t="s">
        <v>153</v>
      </c>
      <c r="D40" t="s">
        <v>153</v>
      </c>
      <c r="E40" t="s">
        <v>153</v>
      </c>
      <c r="F40" t="s">
        <v>153</v>
      </c>
      <c r="G40">
        <v>39.25</v>
      </c>
      <c r="H40" t="s">
        <v>153</v>
      </c>
      <c r="I40" t="s">
        <v>153</v>
      </c>
    </row>
    <row r="41" spans="1:9">
      <c r="A41" t="s">
        <v>299</v>
      </c>
      <c r="B41" t="s">
        <v>1418</v>
      </c>
      <c r="C41" t="s">
        <v>153</v>
      </c>
      <c r="D41" t="s">
        <v>153</v>
      </c>
      <c r="E41" t="s">
        <v>153</v>
      </c>
      <c r="F41" t="s">
        <v>153</v>
      </c>
      <c r="G41">
        <v>36.75</v>
      </c>
      <c r="H41" t="s">
        <v>153</v>
      </c>
      <c r="I41" t="s">
        <v>153</v>
      </c>
    </row>
    <row r="42" spans="1:9">
      <c r="A42" t="s">
        <v>300</v>
      </c>
      <c r="B42" t="s">
        <v>1418</v>
      </c>
      <c r="C42" t="s">
        <v>153</v>
      </c>
      <c r="D42" t="s">
        <v>153</v>
      </c>
      <c r="E42" t="s">
        <v>153</v>
      </c>
      <c r="F42" t="s">
        <v>153</v>
      </c>
      <c r="G42">
        <v>38</v>
      </c>
      <c r="H42" t="s">
        <v>153</v>
      </c>
      <c r="I42" t="s">
        <v>153</v>
      </c>
    </row>
    <row r="43" spans="1:9">
      <c r="A43" t="s">
        <v>301</v>
      </c>
      <c r="B43" t="s">
        <v>1418</v>
      </c>
      <c r="C43" t="s">
        <v>153</v>
      </c>
      <c r="D43" t="s">
        <v>153</v>
      </c>
      <c r="E43" t="s">
        <v>153</v>
      </c>
      <c r="F43" t="s">
        <v>153</v>
      </c>
      <c r="G43">
        <v>40.5</v>
      </c>
      <c r="H43" t="s">
        <v>153</v>
      </c>
      <c r="I43" t="s">
        <v>153</v>
      </c>
    </row>
    <row r="44" spans="1:9">
      <c r="A44" t="s">
        <v>302</v>
      </c>
      <c r="B44" t="s">
        <v>1418</v>
      </c>
      <c r="C44" t="s">
        <v>153</v>
      </c>
      <c r="D44" t="s">
        <v>153</v>
      </c>
      <c r="E44" t="s">
        <v>153</v>
      </c>
      <c r="F44" t="s">
        <v>153</v>
      </c>
      <c r="G44">
        <v>40.5</v>
      </c>
      <c r="H44" t="s">
        <v>153</v>
      </c>
      <c r="I44" t="s">
        <v>153</v>
      </c>
    </row>
    <row r="45" spans="1:9">
      <c r="A45" t="s">
        <v>303</v>
      </c>
      <c r="B45" t="s">
        <v>1418</v>
      </c>
      <c r="C45" t="s">
        <v>153</v>
      </c>
      <c r="D45" t="s">
        <v>153</v>
      </c>
      <c r="E45" t="s">
        <v>153</v>
      </c>
      <c r="F45" t="s">
        <v>153</v>
      </c>
      <c r="G45">
        <v>39.25</v>
      </c>
      <c r="H45" t="s">
        <v>153</v>
      </c>
      <c r="I45" t="s">
        <v>153</v>
      </c>
    </row>
    <row r="46" spans="1:9">
      <c r="A46" t="s">
        <v>304</v>
      </c>
      <c r="B46" t="s">
        <v>1418</v>
      </c>
      <c r="C46" t="s">
        <v>153</v>
      </c>
      <c r="D46" t="s">
        <v>153</v>
      </c>
      <c r="E46" t="s">
        <v>153</v>
      </c>
      <c r="F46" t="s">
        <v>153</v>
      </c>
      <c r="G46">
        <v>40.5</v>
      </c>
      <c r="H46" t="s">
        <v>153</v>
      </c>
      <c r="I46" t="s">
        <v>153</v>
      </c>
    </row>
    <row r="47" spans="1:9">
      <c r="A47" t="s">
        <v>305</v>
      </c>
      <c r="B47" t="s">
        <v>1418</v>
      </c>
      <c r="C47" t="s">
        <v>153</v>
      </c>
      <c r="D47" t="s">
        <v>153</v>
      </c>
      <c r="E47" t="s">
        <v>153</v>
      </c>
      <c r="F47" t="s">
        <v>153</v>
      </c>
      <c r="G47">
        <v>40.5</v>
      </c>
      <c r="H47" t="s">
        <v>153</v>
      </c>
      <c r="I47" t="s">
        <v>153</v>
      </c>
    </row>
    <row r="48" spans="1:9">
      <c r="A48" t="s">
        <v>306</v>
      </c>
      <c r="B48" t="s">
        <v>1418</v>
      </c>
      <c r="C48" t="s">
        <v>153</v>
      </c>
      <c r="D48" t="s">
        <v>153</v>
      </c>
      <c r="E48" t="s">
        <v>153</v>
      </c>
      <c r="F48" t="s">
        <v>153</v>
      </c>
      <c r="G48">
        <v>39.25</v>
      </c>
      <c r="H48" t="s">
        <v>153</v>
      </c>
      <c r="I48" t="s">
        <v>153</v>
      </c>
    </row>
    <row r="49" spans="1:9">
      <c r="A49" t="s">
        <v>307</v>
      </c>
      <c r="B49" t="s">
        <v>1418</v>
      </c>
      <c r="C49" t="s">
        <v>153</v>
      </c>
      <c r="D49" t="s">
        <v>153</v>
      </c>
      <c r="E49" t="s">
        <v>153</v>
      </c>
      <c r="F49" t="s">
        <v>153</v>
      </c>
      <c r="G49">
        <v>39.25</v>
      </c>
      <c r="H49" t="s">
        <v>153</v>
      </c>
      <c r="I49" t="s">
        <v>153</v>
      </c>
    </row>
    <row r="50" spans="1:9">
      <c r="A50" t="s">
        <v>308</v>
      </c>
      <c r="B50" t="s">
        <v>1418</v>
      </c>
      <c r="C50" t="s">
        <v>153</v>
      </c>
      <c r="D50" t="s">
        <v>153</v>
      </c>
      <c r="E50" t="s">
        <v>153</v>
      </c>
      <c r="F50" t="s">
        <v>153</v>
      </c>
      <c r="G50">
        <v>39.25</v>
      </c>
      <c r="H50" t="s">
        <v>153</v>
      </c>
      <c r="I50" t="s">
        <v>153</v>
      </c>
    </row>
    <row r="51" spans="1:9">
      <c r="A51" t="s">
        <v>309</v>
      </c>
      <c r="B51" t="s">
        <v>1418</v>
      </c>
      <c r="C51" t="s">
        <v>153</v>
      </c>
      <c r="D51" t="s">
        <v>153</v>
      </c>
      <c r="E51" t="s">
        <v>153</v>
      </c>
      <c r="F51" t="s">
        <v>153</v>
      </c>
      <c r="G51">
        <v>39.25</v>
      </c>
      <c r="H51" t="s">
        <v>153</v>
      </c>
      <c r="I51" t="s">
        <v>153</v>
      </c>
    </row>
    <row r="52" spans="1:9">
      <c r="A52" t="s">
        <v>310</v>
      </c>
      <c r="B52" t="s">
        <v>1418</v>
      </c>
      <c r="C52" t="s">
        <v>153</v>
      </c>
      <c r="D52" t="s">
        <v>153</v>
      </c>
      <c r="E52" t="s">
        <v>153</v>
      </c>
      <c r="F52" t="s">
        <v>153</v>
      </c>
      <c r="G52">
        <v>39.25</v>
      </c>
      <c r="H52" t="s">
        <v>153</v>
      </c>
      <c r="I52" t="s">
        <v>153</v>
      </c>
    </row>
    <row r="53" spans="1:9">
      <c r="A53" t="s">
        <v>311</v>
      </c>
      <c r="B53" t="s">
        <v>1418</v>
      </c>
      <c r="C53" t="s">
        <v>153</v>
      </c>
      <c r="D53" t="s">
        <v>153</v>
      </c>
      <c r="E53" t="s">
        <v>153</v>
      </c>
      <c r="F53" t="s">
        <v>153</v>
      </c>
      <c r="G53">
        <v>39.25</v>
      </c>
      <c r="H53" t="s">
        <v>153</v>
      </c>
      <c r="I53" t="s">
        <v>153</v>
      </c>
    </row>
    <row r="54" spans="1:9">
      <c r="A54" t="s">
        <v>312</v>
      </c>
      <c r="B54" t="s">
        <v>1418</v>
      </c>
      <c r="C54" t="s">
        <v>153</v>
      </c>
      <c r="D54" t="s">
        <v>153</v>
      </c>
      <c r="E54" t="s">
        <v>153</v>
      </c>
      <c r="F54" t="s">
        <v>153</v>
      </c>
      <c r="G54">
        <v>39.25</v>
      </c>
      <c r="H54" t="s">
        <v>153</v>
      </c>
      <c r="I54" t="s">
        <v>153</v>
      </c>
    </row>
    <row r="55" spans="1:9">
      <c r="A55" t="s">
        <v>313</v>
      </c>
      <c r="B55" t="s">
        <v>1418</v>
      </c>
      <c r="C55" t="s">
        <v>153</v>
      </c>
      <c r="D55" t="s">
        <v>153</v>
      </c>
      <c r="E55" t="s">
        <v>153</v>
      </c>
      <c r="F55" t="s">
        <v>153</v>
      </c>
      <c r="G55">
        <v>39.25</v>
      </c>
      <c r="H55" t="s">
        <v>153</v>
      </c>
      <c r="I55" t="s">
        <v>153</v>
      </c>
    </row>
    <row r="56" spans="1:9">
      <c r="A56" t="s">
        <v>314</v>
      </c>
      <c r="B56" t="s">
        <v>1418</v>
      </c>
      <c r="C56" t="s">
        <v>153</v>
      </c>
      <c r="D56" t="s">
        <v>153</v>
      </c>
      <c r="E56" t="s">
        <v>153</v>
      </c>
      <c r="F56" t="s">
        <v>153</v>
      </c>
      <c r="G56">
        <v>59.5</v>
      </c>
      <c r="H56" t="s">
        <v>153</v>
      </c>
      <c r="I56">
        <v>4.5</v>
      </c>
    </row>
    <row r="57" spans="1:9">
      <c r="A57" t="s">
        <v>315</v>
      </c>
      <c r="B57" t="s">
        <v>1418</v>
      </c>
      <c r="C57" t="s">
        <v>153</v>
      </c>
      <c r="D57" t="s">
        <v>153</v>
      </c>
      <c r="E57" t="s">
        <v>153</v>
      </c>
      <c r="F57" t="s">
        <v>153</v>
      </c>
      <c r="G57">
        <v>58</v>
      </c>
      <c r="H57" t="s">
        <v>153</v>
      </c>
      <c r="I57">
        <v>4.5</v>
      </c>
    </row>
    <row r="58" spans="1:9">
      <c r="A58" t="s">
        <v>316</v>
      </c>
      <c r="B58" t="s">
        <v>1418</v>
      </c>
      <c r="C58" t="s">
        <v>153</v>
      </c>
      <c r="D58" t="s">
        <v>153</v>
      </c>
      <c r="E58" t="s">
        <v>153</v>
      </c>
      <c r="F58" t="s">
        <v>153</v>
      </c>
      <c r="G58">
        <v>58</v>
      </c>
      <c r="H58" t="s">
        <v>153</v>
      </c>
      <c r="I58">
        <v>4.5</v>
      </c>
    </row>
    <row r="59" spans="1:9">
      <c r="A59" t="s">
        <v>317</v>
      </c>
      <c r="B59" t="s">
        <v>1418</v>
      </c>
      <c r="C59" t="s">
        <v>153</v>
      </c>
      <c r="D59" t="s">
        <v>153</v>
      </c>
      <c r="E59" t="s">
        <v>153</v>
      </c>
      <c r="F59" t="s">
        <v>153</v>
      </c>
      <c r="G59">
        <v>56.5</v>
      </c>
      <c r="H59" t="s">
        <v>153</v>
      </c>
      <c r="I59">
        <v>4.5</v>
      </c>
    </row>
    <row r="60" spans="1:9">
      <c r="A60" t="s">
        <v>318</v>
      </c>
      <c r="B60" t="s">
        <v>1418</v>
      </c>
      <c r="C60" t="s">
        <v>153</v>
      </c>
      <c r="D60" t="s">
        <v>153</v>
      </c>
      <c r="E60" t="s">
        <v>153</v>
      </c>
      <c r="F60" t="s">
        <v>153</v>
      </c>
      <c r="G60">
        <v>59.5</v>
      </c>
      <c r="H60" t="s">
        <v>153</v>
      </c>
      <c r="I60">
        <v>4.5</v>
      </c>
    </row>
    <row r="61" spans="1:9">
      <c r="A61" t="s">
        <v>319</v>
      </c>
      <c r="B61" t="s">
        <v>1418</v>
      </c>
      <c r="C61" t="s">
        <v>153</v>
      </c>
      <c r="D61" t="s">
        <v>153</v>
      </c>
      <c r="E61" t="s">
        <v>153</v>
      </c>
      <c r="F61" t="s">
        <v>153</v>
      </c>
      <c r="G61">
        <v>61</v>
      </c>
      <c r="H61" t="s">
        <v>153</v>
      </c>
      <c r="I61">
        <v>4.5</v>
      </c>
    </row>
    <row r="62" spans="1:9">
      <c r="A62" t="s">
        <v>320</v>
      </c>
      <c r="B62" t="s">
        <v>1418</v>
      </c>
      <c r="C62" t="s">
        <v>153</v>
      </c>
      <c r="D62" t="s">
        <v>153</v>
      </c>
      <c r="E62" t="s">
        <v>153</v>
      </c>
      <c r="F62" t="s">
        <v>153</v>
      </c>
      <c r="G62">
        <v>56.5</v>
      </c>
      <c r="H62" t="s">
        <v>153</v>
      </c>
      <c r="I62">
        <v>4.5</v>
      </c>
    </row>
    <row r="63" spans="1:9">
      <c r="A63" t="s">
        <v>321</v>
      </c>
      <c r="B63" t="s">
        <v>1418</v>
      </c>
      <c r="C63" t="s">
        <v>153</v>
      </c>
      <c r="D63" t="s">
        <v>153</v>
      </c>
      <c r="E63" t="s">
        <v>153</v>
      </c>
      <c r="F63" t="s">
        <v>153</v>
      </c>
      <c r="G63">
        <v>58</v>
      </c>
      <c r="H63" t="s">
        <v>153</v>
      </c>
      <c r="I63">
        <v>4.5</v>
      </c>
    </row>
    <row r="64" spans="1:9">
      <c r="A64" t="s">
        <v>322</v>
      </c>
      <c r="B64" t="s">
        <v>1418</v>
      </c>
      <c r="C64" t="s">
        <v>153</v>
      </c>
      <c r="D64" t="s">
        <v>153</v>
      </c>
      <c r="E64" t="s">
        <v>153</v>
      </c>
      <c r="F64" t="s">
        <v>153</v>
      </c>
      <c r="G64">
        <v>58</v>
      </c>
      <c r="H64" t="s">
        <v>153</v>
      </c>
      <c r="I64">
        <v>4.5</v>
      </c>
    </row>
    <row r="65" spans="1:9">
      <c r="A65" t="s">
        <v>323</v>
      </c>
      <c r="B65" t="s">
        <v>1418</v>
      </c>
      <c r="C65" t="s">
        <v>153</v>
      </c>
      <c r="D65" t="s">
        <v>153</v>
      </c>
      <c r="E65" t="s">
        <v>153</v>
      </c>
      <c r="F65" t="s">
        <v>153</v>
      </c>
      <c r="G65">
        <v>58</v>
      </c>
      <c r="H65" t="s">
        <v>153</v>
      </c>
      <c r="I65">
        <v>4.5</v>
      </c>
    </row>
    <row r="66" spans="1:9">
      <c r="A66" t="s">
        <v>324</v>
      </c>
      <c r="B66" t="s">
        <v>1418</v>
      </c>
      <c r="C66" t="s">
        <v>153</v>
      </c>
      <c r="D66" t="s">
        <v>153</v>
      </c>
      <c r="E66" t="s">
        <v>153</v>
      </c>
      <c r="F66" t="s">
        <v>153</v>
      </c>
      <c r="G66">
        <v>58</v>
      </c>
      <c r="H66" t="s">
        <v>153</v>
      </c>
      <c r="I66">
        <v>4.5</v>
      </c>
    </row>
    <row r="67" spans="1:9">
      <c r="A67" t="s">
        <v>325</v>
      </c>
      <c r="B67" t="s">
        <v>1418</v>
      </c>
      <c r="C67" t="s">
        <v>153</v>
      </c>
      <c r="D67" t="s">
        <v>153</v>
      </c>
      <c r="E67" t="s">
        <v>153</v>
      </c>
      <c r="F67" t="s">
        <v>153</v>
      </c>
      <c r="G67">
        <v>58</v>
      </c>
      <c r="H67" t="s">
        <v>153</v>
      </c>
      <c r="I67">
        <v>4.5</v>
      </c>
    </row>
    <row r="68" spans="1:9">
      <c r="A68" t="s">
        <v>326</v>
      </c>
      <c r="B68" t="s">
        <v>1418</v>
      </c>
      <c r="C68" t="s">
        <v>153</v>
      </c>
      <c r="D68" t="s">
        <v>153</v>
      </c>
      <c r="E68" t="s">
        <v>153</v>
      </c>
      <c r="F68" t="s">
        <v>153</v>
      </c>
      <c r="G68">
        <v>59.5</v>
      </c>
      <c r="H68" t="s">
        <v>153</v>
      </c>
      <c r="I68">
        <v>4.5</v>
      </c>
    </row>
    <row r="69" spans="1:9">
      <c r="A69" t="s">
        <v>327</v>
      </c>
      <c r="B69" t="s">
        <v>1418</v>
      </c>
      <c r="C69" t="s">
        <v>153</v>
      </c>
      <c r="D69" t="s">
        <v>153</v>
      </c>
      <c r="E69" t="s">
        <v>153</v>
      </c>
      <c r="F69" t="s">
        <v>153</v>
      </c>
      <c r="G69">
        <v>58</v>
      </c>
      <c r="H69" t="s">
        <v>153</v>
      </c>
      <c r="I69">
        <v>4.5</v>
      </c>
    </row>
    <row r="70" spans="1:9">
      <c r="A70" t="s">
        <v>328</v>
      </c>
      <c r="B70" t="s">
        <v>1418</v>
      </c>
      <c r="C70" t="s">
        <v>153</v>
      </c>
      <c r="D70" t="s">
        <v>153</v>
      </c>
      <c r="E70" t="s">
        <v>153</v>
      </c>
      <c r="F70" t="s">
        <v>153</v>
      </c>
      <c r="G70">
        <v>58</v>
      </c>
      <c r="H70" t="s">
        <v>153</v>
      </c>
      <c r="I70">
        <v>4.5</v>
      </c>
    </row>
    <row r="71" spans="1:9">
      <c r="A71" t="s">
        <v>329</v>
      </c>
      <c r="B71" t="s">
        <v>1418</v>
      </c>
      <c r="C71" t="s">
        <v>153</v>
      </c>
      <c r="D71" t="s">
        <v>153</v>
      </c>
      <c r="E71" t="s">
        <v>153</v>
      </c>
      <c r="F71" t="s">
        <v>153</v>
      </c>
      <c r="G71">
        <v>58</v>
      </c>
      <c r="H71" t="s">
        <v>153</v>
      </c>
      <c r="I71">
        <v>4.5</v>
      </c>
    </row>
    <row r="72" spans="1:9">
      <c r="A72" t="s">
        <v>330</v>
      </c>
      <c r="B72" t="s">
        <v>1418</v>
      </c>
      <c r="C72" t="s">
        <v>153</v>
      </c>
      <c r="D72" t="s">
        <v>153</v>
      </c>
      <c r="E72" t="s">
        <v>153</v>
      </c>
      <c r="F72" t="s">
        <v>153</v>
      </c>
      <c r="G72">
        <v>47.5</v>
      </c>
      <c r="H72" t="s">
        <v>153</v>
      </c>
      <c r="I72" t="s">
        <v>153</v>
      </c>
    </row>
    <row r="73" spans="1:9">
      <c r="A73" t="s">
        <v>331</v>
      </c>
      <c r="B73" t="s">
        <v>1418</v>
      </c>
      <c r="C73" t="s">
        <v>153</v>
      </c>
      <c r="D73" t="s">
        <v>153</v>
      </c>
      <c r="E73" t="s">
        <v>153</v>
      </c>
      <c r="F73" t="s">
        <v>153</v>
      </c>
      <c r="G73">
        <v>47.5</v>
      </c>
      <c r="H73" t="s">
        <v>153</v>
      </c>
      <c r="I73" t="s">
        <v>153</v>
      </c>
    </row>
    <row r="74" spans="1:9">
      <c r="A74" t="s">
        <v>332</v>
      </c>
      <c r="B74" t="s">
        <v>1418</v>
      </c>
      <c r="C74" t="s">
        <v>153</v>
      </c>
      <c r="D74" t="s">
        <v>153</v>
      </c>
      <c r="E74" t="s">
        <v>153</v>
      </c>
      <c r="F74" t="s">
        <v>153</v>
      </c>
      <c r="G74">
        <v>47.5</v>
      </c>
      <c r="H74" t="s">
        <v>153</v>
      </c>
      <c r="I74" t="s">
        <v>153</v>
      </c>
    </row>
    <row r="75" spans="1:9">
      <c r="A75" t="s">
        <v>333</v>
      </c>
      <c r="B75" t="s">
        <v>1418</v>
      </c>
      <c r="C75" t="s">
        <v>153</v>
      </c>
      <c r="D75" t="s">
        <v>153</v>
      </c>
      <c r="E75" t="s">
        <v>153</v>
      </c>
      <c r="F75" t="s">
        <v>153</v>
      </c>
      <c r="G75">
        <v>47.5</v>
      </c>
      <c r="H75" t="s">
        <v>153</v>
      </c>
      <c r="I75" t="s">
        <v>153</v>
      </c>
    </row>
    <row r="76" spans="1:9">
      <c r="A76" t="s">
        <v>334</v>
      </c>
      <c r="B76" t="s">
        <v>1418</v>
      </c>
      <c r="C76" t="s">
        <v>153</v>
      </c>
      <c r="D76" t="s">
        <v>153</v>
      </c>
      <c r="E76" t="s">
        <v>153</v>
      </c>
      <c r="F76" t="s">
        <v>153</v>
      </c>
      <c r="G76">
        <v>52</v>
      </c>
      <c r="H76" t="s">
        <v>153</v>
      </c>
      <c r="I76">
        <v>4.5</v>
      </c>
    </row>
    <row r="77" spans="1:9">
      <c r="A77" t="s">
        <v>335</v>
      </c>
      <c r="B77" t="s">
        <v>1418</v>
      </c>
      <c r="C77" t="s">
        <v>153</v>
      </c>
      <c r="D77" t="s">
        <v>153</v>
      </c>
      <c r="E77" t="s">
        <v>153</v>
      </c>
      <c r="F77" t="s">
        <v>153</v>
      </c>
      <c r="G77">
        <v>41.75</v>
      </c>
      <c r="H77" t="s">
        <v>153</v>
      </c>
      <c r="I77" t="s">
        <v>153</v>
      </c>
    </row>
    <row r="78" spans="1:9">
      <c r="A78" t="s">
        <v>336</v>
      </c>
      <c r="B78" t="s">
        <v>1418</v>
      </c>
      <c r="C78" t="s">
        <v>153</v>
      </c>
      <c r="D78" t="s">
        <v>153</v>
      </c>
      <c r="E78" t="s">
        <v>153</v>
      </c>
      <c r="F78" t="s">
        <v>153</v>
      </c>
      <c r="G78">
        <v>47.5</v>
      </c>
      <c r="H78" t="s">
        <v>153</v>
      </c>
      <c r="I78" t="s">
        <v>153</v>
      </c>
    </row>
    <row r="79" spans="1:9">
      <c r="A79" t="s">
        <v>337</v>
      </c>
      <c r="B79" t="s">
        <v>1418</v>
      </c>
      <c r="C79" t="s">
        <v>153</v>
      </c>
      <c r="D79" t="s">
        <v>153</v>
      </c>
      <c r="E79" t="s">
        <v>153</v>
      </c>
      <c r="F79" t="s">
        <v>153</v>
      </c>
      <c r="G79">
        <v>47.5</v>
      </c>
      <c r="H79" t="s">
        <v>153</v>
      </c>
      <c r="I79" t="s">
        <v>153</v>
      </c>
    </row>
    <row r="80" spans="1:9">
      <c r="A80" t="s">
        <v>338</v>
      </c>
      <c r="B80" t="s">
        <v>1418</v>
      </c>
      <c r="C80" t="s">
        <v>153</v>
      </c>
      <c r="D80" t="s">
        <v>153</v>
      </c>
      <c r="E80" t="s">
        <v>153</v>
      </c>
      <c r="F80" t="s">
        <v>153</v>
      </c>
      <c r="G80">
        <v>47.5</v>
      </c>
      <c r="H80" t="s">
        <v>153</v>
      </c>
      <c r="I80" t="s">
        <v>153</v>
      </c>
    </row>
    <row r="81" spans="1:9">
      <c r="A81" t="s">
        <v>339</v>
      </c>
      <c r="B81" t="s">
        <v>1418</v>
      </c>
      <c r="C81" t="s">
        <v>153</v>
      </c>
      <c r="D81" t="s">
        <v>153</v>
      </c>
      <c r="E81" t="s">
        <v>153</v>
      </c>
      <c r="F81" t="s">
        <v>153</v>
      </c>
      <c r="G81">
        <v>47.5</v>
      </c>
      <c r="H81" t="s">
        <v>153</v>
      </c>
      <c r="I81" t="s">
        <v>153</v>
      </c>
    </row>
    <row r="82" spans="1:9">
      <c r="A82" t="s">
        <v>340</v>
      </c>
      <c r="B82" t="s">
        <v>1418</v>
      </c>
      <c r="C82" t="s">
        <v>153</v>
      </c>
      <c r="D82" t="s">
        <v>153</v>
      </c>
      <c r="E82" t="s">
        <v>153</v>
      </c>
      <c r="F82" t="s">
        <v>153</v>
      </c>
      <c r="G82">
        <v>46</v>
      </c>
      <c r="H82" t="s">
        <v>153</v>
      </c>
      <c r="I82" t="s">
        <v>153</v>
      </c>
    </row>
    <row r="83" spans="1:9">
      <c r="A83" t="s">
        <v>341</v>
      </c>
      <c r="B83" t="s">
        <v>1418</v>
      </c>
      <c r="C83" t="s">
        <v>153</v>
      </c>
      <c r="D83" t="s">
        <v>153</v>
      </c>
      <c r="E83" t="s">
        <v>153</v>
      </c>
      <c r="F83" t="s">
        <v>153</v>
      </c>
      <c r="G83">
        <v>46</v>
      </c>
      <c r="H83" t="s">
        <v>153</v>
      </c>
      <c r="I83" t="s">
        <v>153</v>
      </c>
    </row>
    <row r="84" spans="1:9">
      <c r="A84" t="s">
        <v>342</v>
      </c>
      <c r="B84" t="s">
        <v>1418</v>
      </c>
      <c r="C84" t="s">
        <v>153</v>
      </c>
      <c r="D84" t="s">
        <v>153</v>
      </c>
      <c r="E84" t="s">
        <v>153</v>
      </c>
      <c r="F84" t="s">
        <v>153</v>
      </c>
      <c r="G84">
        <v>47.5</v>
      </c>
      <c r="H84" t="s">
        <v>153</v>
      </c>
      <c r="I84" t="s">
        <v>153</v>
      </c>
    </row>
    <row r="85" spans="1:9">
      <c r="A85" t="s">
        <v>343</v>
      </c>
      <c r="B85" t="s">
        <v>1418</v>
      </c>
      <c r="C85" t="s">
        <v>153</v>
      </c>
      <c r="D85" t="s">
        <v>153</v>
      </c>
      <c r="E85" t="s">
        <v>153</v>
      </c>
      <c r="F85" t="s">
        <v>153</v>
      </c>
      <c r="G85">
        <v>47.5</v>
      </c>
      <c r="H85" t="s">
        <v>153</v>
      </c>
      <c r="I85" t="s">
        <v>153</v>
      </c>
    </row>
    <row r="86" spans="1:9">
      <c r="A86" t="s">
        <v>344</v>
      </c>
      <c r="B86" t="s">
        <v>1418</v>
      </c>
      <c r="C86" t="s">
        <v>153</v>
      </c>
      <c r="D86" t="s">
        <v>153</v>
      </c>
      <c r="E86" t="s">
        <v>153</v>
      </c>
      <c r="F86" t="s">
        <v>153</v>
      </c>
      <c r="G86">
        <v>76</v>
      </c>
      <c r="H86" t="s">
        <v>153</v>
      </c>
      <c r="I86" t="s">
        <v>153</v>
      </c>
    </row>
    <row r="87" spans="1:9">
      <c r="A87" t="s">
        <v>345</v>
      </c>
      <c r="B87" t="s">
        <v>1418</v>
      </c>
      <c r="C87" t="s">
        <v>153</v>
      </c>
      <c r="D87" t="s">
        <v>153</v>
      </c>
      <c r="E87" t="s">
        <v>153</v>
      </c>
      <c r="F87" t="s">
        <v>153</v>
      </c>
      <c r="G87">
        <v>74.5</v>
      </c>
      <c r="H87" t="s">
        <v>153</v>
      </c>
      <c r="I87" t="s">
        <v>153</v>
      </c>
    </row>
    <row r="88" spans="1:9">
      <c r="A88" t="s">
        <v>346</v>
      </c>
      <c r="B88" t="s">
        <v>1418</v>
      </c>
      <c r="C88" t="s">
        <v>153</v>
      </c>
      <c r="D88" t="s">
        <v>153</v>
      </c>
      <c r="E88" t="s">
        <v>153</v>
      </c>
      <c r="F88" t="s">
        <v>153</v>
      </c>
      <c r="G88">
        <v>76</v>
      </c>
      <c r="H88" t="s">
        <v>153</v>
      </c>
      <c r="I88" t="s">
        <v>153</v>
      </c>
    </row>
    <row r="89" spans="1:9">
      <c r="A89" t="s">
        <v>347</v>
      </c>
      <c r="B89" t="s">
        <v>1418</v>
      </c>
      <c r="C89" t="s">
        <v>153</v>
      </c>
      <c r="D89" t="s">
        <v>153</v>
      </c>
      <c r="E89" t="s">
        <v>153</v>
      </c>
      <c r="F89" t="s">
        <v>153</v>
      </c>
      <c r="G89">
        <v>74.5</v>
      </c>
      <c r="H89" t="s">
        <v>153</v>
      </c>
      <c r="I89" t="s">
        <v>153</v>
      </c>
    </row>
    <row r="90" spans="1:9">
      <c r="A90" t="s">
        <v>348</v>
      </c>
      <c r="B90" t="s">
        <v>1418</v>
      </c>
      <c r="C90" t="s">
        <v>153</v>
      </c>
      <c r="D90" t="s">
        <v>153</v>
      </c>
      <c r="E90" t="s">
        <v>153</v>
      </c>
      <c r="F90" t="s">
        <v>153</v>
      </c>
      <c r="G90">
        <v>76</v>
      </c>
      <c r="H90" t="s">
        <v>153</v>
      </c>
      <c r="I90" t="s">
        <v>153</v>
      </c>
    </row>
    <row r="91" spans="1:9">
      <c r="A91" t="s">
        <v>731</v>
      </c>
      <c r="B91" t="s">
        <v>1418</v>
      </c>
      <c r="C91" t="s">
        <v>153</v>
      </c>
      <c r="D91">
        <v>4.5</v>
      </c>
      <c r="E91" t="s">
        <v>153</v>
      </c>
      <c r="F91" t="s">
        <v>153</v>
      </c>
      <c r="G91">
        <v>92.5</v>
      </c>
      <c r="H91" t="s">
        <v>153</v>
      </c>
      <c r="I91" t="s">
        <v>153</v>
      </c>
    </row>
    <row r="92" spans="1:9">
      <c r="A92" t="s">
        <v>349</v>
      </c>
      <c r="B92" t="s">
        <v>1418</v>
      </c>
      <c r="C92" t="s">
        <v>153</v>
      </c>
      <c r="D92" t="s">
        <v>153</v>
      </c>
      <c r="E92" t="s">
        <v>153</v>
      </c>
      <c r="F92" t="s">
        <v>153</v>
      </c>
      <c r="G92">
        <v>76</v>
      </c>
      <c r="H92" t="s">
        <v>153</v>
      </c>
      <c r="I92" t="s">
        <v>153</v>
      </c>
    </row>
    <row r="93" spans="1:9">
      <c r="A93" t="s">
        <v>350</v>
      </c>
      <c r="B93" t="s">
        <v>1418</v>
      </c>
      <c r="C93" t="s">
        <v>153</v>
      </c>
      <c r="D93" t="s">
        <v>153</v>
      </c>
      <c r="E93" t="s">
        <v>153</v>
      </c>
      <c r="F93" t="s">
        <v>153</v>
      </c>
      <c r="G93">
        <v>76</v>
      </c>
      <c r="H93" t="s">
        <v>153</v>
      </c>
      <c r="I93" t="s">
        <v>153</v>
      </c>
    </row>
    <row r="94" spans="1:9">
      <c r="A94" t="s">
        <v>351</v>
      </c>
      <c r="B94" t="s">
        <v>1418</v>
      </c>
      <c r="C94" t="s">
        <v>153</v>
      </c>
      <c r="D94" t="s">
        <v>153</v>
      </c>
      <c r="E94" t="s">
        <v>153</v>
      </c>
      <c r="F94" t="s">
        <v>153</v>
      </c>
      <c r="G94">
        <v>74.5</v>
      </c>
      <c r="H94" t="s">
        <v>153</v>
      </c>
      <c r="I94" t="s">
        <v>153</v>
      </c>
    </row>
    <row r="95" spans="1:9">
      <c r="A95" t="s">
        <v>352</v>
      </c>
      <c r="B95" t="s">
        <v>1418</v>
      </c>
      <c r="C95" t="s">
        <v>153</v>
      </c>
      <c r="D95" t="s">
        <v>153</v>
      </c>
      <c r="E95" t="s">
        <v>153</v>
      </c>
      <c r="F95" t="s">
        <v>153</v>
      </c>
      <c r="G95">
        <v>71.5</v>
      </c>
      <c r="H95" t="s">
        <v>153</v>
      </c>
      <c r="I95" t="s">
        <v>153</v>
      </c>
    </row>
    <row r="96" spans="1:9">
      <c r="A96" t="s">
        <v>353</v>
      </c>
      <c r="B96" t="s">
        <v>1418</v>
      </c>
      <c r="C96" t="s">
        <v>153</v>
      </c>
      <c r="D96" t="s">
        <v>153</v>
      </c>
      <c r="E96" t="s">
        <v>153</v>
      </c>
      <c r="F96" t="s">
        <v>153</v>
      </c>
      <c r="G96">
        <v>77.5</v>
      </c>
      <c r="H96" t="s">
        <v>153</v>
      </c>
      <c r="I96" t="s">
        <v>153</v>
      </c>
    </row>
    <row r="97" spans="1:9">
      <c r="A97" t="s">
        <v>354</v>
      </c>
      <c r="B97" t="s">
        <v>1418</v>
      </c>
      <c r="C97" t="s">
        <v>153</v>
      </c>
      <c r="D97" t="s">
        <v>153</v>
      </c>
      <c r="E97" t="s">
        <v>153</v>
      </c>
      <c r="F97" t="s">
        <v>153</v>
      </c>
      <c r="G97">
        <v>77.5</v>
      </c>
      <c r="H97" t="s">
        <v>153</v>
      </c>
      <c r="I97" t="s">
        <v>153</v>
      </c>
    </row>
    <row r="98" spans="1:9">
      <c r="A98" t="s">
        <v>355</v>
      </c>
      <c r="B98" t="s">
        <v>1418</v>
      </c>
      <c r="C98" t="s">
        <v>153</v>
      </c>
      <c r="D98" t="s">
        <v>153</v>
      </c>
      <c r="E98" t="s">
        <v>153</v>
      </c>
      <c r="F98" t="s">
        <v>153</v>
      </c>
      <c r="G98">
        <v>71.5</v>
      </c>
      <c r="H98" t="s">
        <v>153</v>
      </c>
      <c r="I98" t="s">
        <v>153</v>
      </c>
    </row>
    <row r="99" spans="1:9">
      <c r="A99" t="s">
        <v>356</v>
      </c>
      <c r="B99" t="s">
        <v>1418</v>
      </c>
      <c r="C99" t="s">
        <v>153</v>
      </c>
      <c r="D99" t="s">
        <v>153</v>
      </c>
      <c r="E99" t="s">
        <v>153</v>
      </c>
      <c r="F99" t="s">
        <v>153</v>
      </c>
      <c r="G99">
        <v>73</v>
      </c>
      <c r="H99" t="s">
        <v>153</v>
      </c>
      <c r="I99" t="s">
        <v>153</v>
      </c>
    </row>
    <row r="100" spans="1:9">
      <c r="A100" t="s">
        <v>357</v>
      </c>
      <c r="B100" t="s">
        <v>1418</v>
      </c>
      <c r="C100" t="s">
        <v>153</v>
      </c>
      <c r="D100" t="s">
        <v>153</v>
      </c>
      <c r="E100" t="s">
        <v>153</v>
      </c>
      <c r="F100" t="s">
        <v>153</v>
      </c>
      <c r="G100">
        <v>76</v>
      </c>
      <c r="H100" t="s">
        <v>153</v>
      </c>
      <c r="I100" t="s">
        <v>153</v>
      </c>
    </row>
    <row r="101" spans="1:9">
      <c r="A101" t="s">
        <v>358</v>
      </c>
      <c r="B101" t="s">
        <v>1418</v>
      </c>
      <c r="C101" t="s">
        <v>153</v>
      </c>
      <c r="D101" t="s">
        <v>153</v>
      </c>
      <c r="E101" t="s">
        <v>153</v>
      </c>
      <c r="F101" t="s">
        <v>153</v>
      </c>
      <c r="G101">
        <v>76</v>
      </c>
      <c r="H101" t="s">
        <v>153</v>
      </c>
      <c r="I101" t="s">
        <v>153</v>
      </c>
    </row>
    <row r="102" spans="1:9">
      <c r="A102" t="s">
        <v>359</v>
      </c>
      <c r="B102" t="s">
        <v>1418</v>
      </c>
      <c r="C102" t="s">
        <v>153</v>
      </c>
      <c r="D102" t="s">
        <v>153</v>
      </c>
      <c r="E102" t="s">
        <v>153</v>
      </c>
      <c r="F102" t="s">
        <v>153</v>
      </c>
      <c r="G102">
        <v>76</v>
      </c>
      <c r="H102" t="s">
        <v>153</v>
      </c>
      <c r="I102" t="s">
        <v>153</v>
      </c>
    </row>
    <row r="103" spans="1:9">
      <c r="A103" t="s">
        <v>360</v>
      </c>
      <c r="B103" t="s">
        <v>1418</v>
      </c>
      <c r="C103" t="s">
        <v>153</v>
      </c>
      <c r="D103" t="s">
        <v>153</v>
      </c>
      <c r="E103" t="s">
        <v>153</v>
      </c>
      <c r="F103" t="s">
        <v>153</v>
      </c>
      <c r="G103">
        <v>76</v>
      </c>
      <c r="H103" t="s">
        <v>153</v>
      </c>
      <c r="I103" t="s">
        <v>153</v>
      </c>
    </row>
    <row r="104" spans="1:9">
      <c r="A104" t="s">
        <v>361</v>
      </c>
      <c r="B104" t="s">
        <v>1418</v>
      </c>
      <c r="C104" t="s">
        <v>153</v>
      </c>
      <c r="D104" t="s">
        <v>153</v>
      </c>
      <c r="E104" t="s">
        <v>153</v>
      </c>
      <c r="F104" t="s">
        <v>153</v>
      </c>
      <c r="G104">
        <v>76</v>
      </c>
      <c r="H104" t="s">
        <v>153</v>
      </c>
      <c r="I104" t="s">
        <v>153</v>
      </c>
    </row>
    <row r="105" spans="1:9">
      <c r="A105" t="s">
        <v>362</v>
      </c>
      <c r="B105" t="s">
        <v>1418</v>
      </c>
      <c r="C105" t="s">
        <v>153</v>
      </c>
      <c r="D105" t="s">
        <v>153</v>
      </c>
      <c r="E105" t="s">
        <v>153</v>
      </c>
      <c r="F105" t="s">
        <v>153</v>
      </c>
      <c r="G105">
        <v>76</v>
      </c>
      <c r="H105" t="s">
        <v>153</v>
      </c>
      <c r="I105" t="s">
        <v>153</v>
      </c>
    </row>
    <row r="106" spans="1:9">
      <c r="A106" t="s">
        <v>714</v>
      </c>
      <c r="B106" t="s">
        <v>1418</v>
      </c>
      <c r="C106" t="s">
        <v>153</v>
      </c>
      <c r="D106">
        <v>4.5</v>
      </c>
      <c r="E106" t="s">
        <v>153</v>
      </c>
      <c r="F106" t="s">
        <v>153</v>
      </c>
      <c r="G106">
        <v>91</v>
      </c>
      <c r="H106" t="s">
        <v>153</v>
      </c>
      <c r="I106" t="s">
        <v>153</v>
      </c>
    </row>
    <row r="107" spans="1:9">
      <c r="A107" t="s">
        <v>363</v>
      </c>
      <c r="B107" t="s">
        <v>1418</v>
      </c>
      <c r="C107" t="s">
        <v>153</v>
      </c>
      <c r="D107" t="s">
        <v>153</v>
      </c>
      <c r="E107" t="s">
        <v>153</v>
      </c>
      <c r="F107" t="s">
        <v>153</v>
      </c>
      <c r="G107">
        <v>76</v>
      </c>
      <c r="H107" t="s">
        <v>153</v>
      </c>
      <c r="I107" t="s">
        <v>153</v>
      </c>
    </row>
    <row r="108" spans="1:9">
      <c r="A108" t="s">
        <v>364</v>
      </c>
      <c r="B108" t="s">
        <v>1418</v>
      </c>
      <c r="C108" t="s">
        <v>153</v>
      </c>
      <c r="D108" t="s">
        <v>153</v>
      </c>
      <c r="E108" t="s">
        <v>153</v>
      </c>
      <c r="F108" t="s">
        <v>153</v>
      </c>
      <c r="G108">
        <v>73</v>
      </c>
      <c r="H108" t="s">
        <v>153</v>
      </c>
      <c r="I108" t="s">
        <v>153</v>
      </c>
    </row>
    <row r="109" spans="1:9">
      <c r="A109" t="s">
        <v>365</v>
      </c>
      <c r="B109" t="s">
        <v>1418</v>
      </c>
      <c r="C109" t="s">
        <v>153</v>
      </c>
      <c r="D109" t="s">
        <v>153</v>
      </c>
      <c r="E109" t="s">
        <v>153</v>
      </c>
      <c r="F109" t="s">
        <v>153</v>
      </c>
      <c r="G109">
        <v>73</v>
      </c>
      <c r="H109" t="s">
        <v>153</v>
      </c>
      <c r="I109" t="s">
        <v>153</v>
      </c>
    </row>
    <row r="110" spans="1:9">
      <c r="A110" t="s">
        <v>366</v>
      </c>
      <c r="B110" t="s">
        <v>1418</v>
      </c>
      <c r="C110" t="s">
        <v>153</v>
      </c>
      <c r="D110" t="s">
        <v>153</v>
      </c>
      <c r="E110" t="s">
        <v>153</v>
      </c>
      <c r="F110" t="s">
        <v>153</v>
      </c>
      <c r="G110">
        <v>76</v>
      </c>
      <c r="H110" t="s">
        <v>153</v>
      </c>
      <c r="I110" t="s">
        <v>153</v>
      </c>
    </row>
    <row r="111" spans="1:9">
      <c r="A111" t="s">
        <v>367</v>
      </c>
      <c r="B111" t="s">
        <v>1418</v>
      </c>
      <c r="C111" t="s">
        <v>153</v>
      </c>
      <c r="D111" t="s">
        <v>153</v>
      </c>
      <c r="E111" t="s">
        <v>153</v>
      </c>
      <c r="F111" t="s">
        <v>153</v>
      </c>
      <c r="G111">
        <v>76</v>
      </c>
      <c r="H111" t="s">
        <v>153</v>
      </c>
      <c r="I111" t="s">
        <v>153</v>
      </c>
    </row>
    <row r="112" spans="1:9">
      <c r="A112" t="s">
        <v>368</v>
      </c>
      <c r="B112" t="s">
        <v>1418</v>
      </c>
      <c r="C112" t="s">
        <v>153</v>
      </c>
      <c r="D112" t="s">
        <v>153</v>
      </c>
      <c r="E112" t="s">
        <v>153</v>
      </c>
      <c r="F112" t="s">
        <v>153</v>
      </c>
      <c r="G112">
        <v>71.5</v>
      </c>
      <c r="H112" t="s">
        <v>153</v>
      </c>
      <c r="I112" t="s">
        <v>153</v>
      </c>
    </row>
    <row r="113" spans="1:9">
      <c r="A113" t="s">
        <v>369</v>
      </c>
      <c r="B113" t="s">
        <v>1418</v>
      </c>
      <c r="C113" t="s">
        <v>153</v>
      </c>
      <c r="D113" t="s">
        <v>153</v>
      </c>
      <c r="E113" t="s">
        <v>153</v>
      </c>
      <c r="F113" t="s">
        <v>153</v>
      </c>
      <c r="G113">
        <v>74.5</v>
      </c>
      <c r="H113" t="s">
        <v>153</v>
      </c>
      <c r="I113" t="s">
        <v>153</v>
      </c>
    </row>
    <row r="114" spans="1:9">
      <c r="A114" t="s">
        <v>370</v>
      </c>
      <c r="B114" t="s">
        <v>1418</v>
      </c>
      <c r="C114" t="s">
        <v>153</v>
      </c>
      <c r="D114" t="s">
        <v>153</v>
      </c>
      <c r="E114" t="s">
        <v>153</v>
      </c>
      <c r="F114" t="s">
        <v>153</v>
      </c>
      <c r="G114">
        <v>74.5</v>
      </c>
      <c r="H114" t="s">
        <v>153</v>
      </c>
      <c r="I114" t="s">
        <v>153</v>
      </c>
    </row>
    <row r="115" spans="1:9">
      <c r="A115" t="s">
        <v>371</v>
      </c>
      <c r="B115" t="s">
        <v>1418</v>
      </c>
      <c r="C115" t="s">
        <v>153</v>
      </c>
      <c r="D115" t="s">
        <v>153</v>
      </c>
      <c r="E115" t="s">
        <v>153</v>
      </c>
      <c r="F115" t="s">
        <v>153</v>
      </c>
      <c r="G115">
        <v>82</v>
      </c>
      <c r="H115" t="s">
        <v>153</v>
      </c>
      <c r="I115" t="s">
        <v>153</v>
      </c>
    </row>
    <row r="116" spans="1:9">
      <c r="A116" t="s">
        <v>372</v>
      </c>
      <c r="B116" t="s">
        <v>1418</v>
      </c>
      <c r="C116" t="s">
        <v>153</v>
      </c>
      <c r="D116" t="s">
        <v>153</v>
      </c>
      <c r="E116" t="s">
        <v>153</v>
      </c>
      <c r="F116" t="s">
        <v>153</v>
      </c>
      <c r="G116">
        <v>82</v>
      </c>
      <c r="H116" t="s">
        <v>153</v>
      </c>
      <c r="I116" t="s">
        <v>153</v>
      </c>
    </row>
    <row r="117" spans="1:9">
      <c r="A117" t="s">
        <v>373</v>
      </c>
      <c r="B117" t="s">
        <v>1418</v>
      </c>
      <c r="C117" t="s">
        <v>153</v>
      </c>
      <c r="D117" t="s">
        <v>153</v>
      </c>
      <c r="E117" t="s">
        <v>153</v>
      </c>
      <c r="F117" t="s">
        <v>153</v>
      </c>
      <c r="G117">
        <v>73</v>
      </c>
      <c r="H117" t="s">
        <v>153</v>
      </c>
      <c r="I117" t="s">
        <v>153</v>
      </c>
    </row>
    <row r="118" spans="1:9">
      <c r="A118" t="s">
        <v>695</v>
      </c>
      <c r="B118" t="s">
        <v>1418</v>
      </c>
      <c r="C118" t="s">
        <v>153</v>
      </c>
      <c r="D118">
        <v>4.5</v>
      </c>
      <c r="E118" t="s">
        <v>153</v>
      </c>
      <c r="F118" t="s">
        <v>153</v>
      </c>
      <c r="G118">
        <v>91</v>
      </c>
      <c r="H118" t="s">
        <v>153</v>
      </c>
      <c r="I118" t="s">
        <v>153</v>
      </c>
    </row>
    <row r="119" spans="1:9">
      <c r="A119" t="s">
        <v>374</v>
      </c>
      <c r="B119" t="s">
        <v>1418</v>
      </c>
      <c r="C119" t="s">
        <v>153</v>
      </c>
      <c r="D119" t="s">
        <v>153</v>
      </c>
      <c r="E119" t="s">
        <v>153</v>
      </c>
      <c r="F119" t="s">
        <v>153</v>
      </c>
      <c r="G119">
        <v>73</v>
      </c>
      <c r="H119" t="s">
        <v>153</v>
      </c>
      <c r="I119" t="s">
        <v>153</v>
      </c>
    </row>
    <row r="120" spans="1:9">
      <c r="A120" t="s">
        <v>375</v>
      </c>
      <c r="B120" t="s">
        <v>1418</v>
      </c>
      <c r="C120" t="s">
        <v>153</v>
      </c>
      <c r="D120" t="s">
        <v>153</v>
      </c>
      <c r="E120" t="s">
        <v>153</v>
      </c>
      <c r="F120" t="s">
        <v>153</v>
      </c>
      <c r="G120">
        <v>76</v>
      </c>
      <c r="H120" t="s">
        <v>153</v>
      </c>
      <c r="I120" t="s">
        <v>153</v>
      </c>
    </row>
    <row r="121" spans="1:9">
      <c r="A121" t="s">
        <v>376</v>
      </c>
      <c r="B121" t="s">
        <v>1418</v>
      </c>
      <c r="C121" t="s">
        <v>153</v>
      </c>
      <c r="D121" t="s">
        <v>153</v>
      </c>
      <c r="E121" t="s">
        <v>153</v>
      </c>
      <c r="F121" t="s">
        <v>153</v>
      </c>
      <c r="G121">
        <v>76</v>
      </c>
      <c r="H121" t="s">
        <v>153</v>
      </c>
      <c r="I121" t="s">
        <v>153</v>
      </c>
    </row>
    <row r="122" spans="1:9">
      <c r="A122" t="s">
        <v>377</v>
      </c>
      <c r="B122" t="s">
        <v>1418</v>
      </c>
      <c r="C122" t="s">
        <v>153</v>
      </c>
      <c r="D122" t="s">
        <v>153</v>
      </c>
      <c r="E122" t="s">
        <v>153</v>
      </c>
      <c r="F122" t="s">
        <v>153</v>
      </c>
      <c r="G122">
        <v>76</v>
      </c>
      <c r="H122" t="s">
        <v>153</v>
      </c>
      <c r="I122" t="s">
        <v>153</v>
      </c>
    </row>
    <row r="123" spans="1:9">
      <c r="A123" t="s">
        <v>378</v>
      </c>
      <c r="B123" t="s">
        <v>1418</v>
      </c>
      <c r="C123" t="s">
        <v>153</v>
      </c>
      <c r="D123" t="s">
        <v>153</v>
      </c>
      <c r="E123" t="s">
        <v>153</v>
      </c>
      <c r="F123" t="s">
        <v>153</v>
      </c>
      <c r="G123">
        <v>76</v>
      </c>
      <c r="H123" t="s">
        <v>153</v>
      </c>
      <c r="I123" t="s">
        <v>153</v>
      </c>
    </row>
    <row r="124" spans="1:9">
      <c r="A124" t="s">
        <v>379</v>
      </c>
      <c r="B124" t="s">
        <v>1418</v>
      </c>
      <c r="C124" t="s">
        <v>153</v>
      </c>
      <c r="D124" t="s">
        <v>153</v>
      </c>
      <c r="E124" t="s">
        <v>153</v>
      </c>
      <c r="F124" t="s">
        <v>153</v>
      </c>
      <c r="G124">
        <v>76</v>
      </c>
      <c r="H124" t="s">
        <v>153</v>
      </c>
      <c r="I124" t="s">
        <v>153</v>
      </c>
    </row>
    <row r="125" spans="1:9">
      <c r="A125" t="s">
        <v>380</v>
      </c>
      <c r="B125" t="s">
        <v>1418</v>
      </c>
      <c r="C125" t="s">
        <v>153</v>
      </c>
      <c r="D125" t="s">
        <v>153</v>
      </c>
      <c r="E125" t="s">
        <v>153</v>
      </c>
      <c r="F125" t="s">
        <v>153</v>
      </c>
      <c r="G125">
        <v>76</v>
      </c>
      <c r="H125" t="s">
        <v>153</v>
      </c>
      <c r="I125" t="s">
        <v>153</v>
      </c>
    </row>
    <row r="126" spans="1:9">
      <c r="A126" t="s">
        <v>381</v>
      </c>
      <c r="B126" t="s">
        <v>1418</v>
      </c>
      <c r="C126" t="s">
        <v>153</v>
      </c>
      <c r="D126" t="s">
        <v>153</v>
      </c>
      <c r="E126" t="s">
        <v>153</v>
      </c>
      <c r="F126" t="s">
        <v>153</v>
      </c>
      <c r="G126">
        <v>74.5</v>
      </c>
      <c r="H126" t="s">
        <v>153</v>
      </c>
      <c r="I126" t="s">
        <v>153</v>
      </c>
    </row>
    <row r="127" spans="1:9">
      <c r="A127" t="s">
        <v>666</v>
      </c>
      <c r="B127" t="s">
        <v>1418</v>
      </c>
      <c r="C127" t="s">
        <v>153</v>
      </c>
      <c r="D127">
        <v>4.5</v>
      </c>
      <c r="E127" t="s">
        <v>153</v>
      </c>
      <c r="F127" t="s">
        <v>153</v>
      </c>
      <c r="G127">
        <v>91</v>
      </c>
      <c r="H127" t="s">
        <v>153</v>
      </c>
      <c r="I127" t="s">
        <v>153</v>
      </c>
    </row>
    <row r="128" spans="1:9">
      <c r="A128" t="s">
        <v>382</v>
      </c>
      <c r="B128" t="s">
        <v>1418</v>
      </c>
      <c r="C128" t="s">
        <v>153</v>
      </c>
      <c r="D128" t="s">
        <v>153</v>
      </c>
      <c r="E128" t="s">
        <v>153</v>
      </c>
      <c r="F128" t="s">
        <v>153</v>
      </c>
      <c r="G128">
        <v>74.5</v>
      </c>
      <c r="H128" t="s">
        <v>153</v>
      </c>
      <c r="I128" t="s">
        <v>153</v>
      </c>
    </row>
    <row r="129" spans="1:9">
      <c r="A129" t="s">
        <v>383</v>
      </c>
      <c r="B129" t="s">
        <v>1418</v>
      </c>
      <c r="C129" t="s">
        <v>153</v>
      </c>
      <c r="D129" t="s">
        <v>153</v>
      </c>
      <c r="E129" t="s">
        <v>153</v>
      </c>
      <c r="F129" t="s">
        <v>153</v>
      </c>
      <c r="G129">
        <v>73</v>
      </c>
      <c r="H129" t="s">
        <v>153</v>
      </c>
      <c r="I129" t="s">
        <v>153</v>
      </c>
    </row>
    <row r="130" spans="1:9">
      <c r="A130" t="s">
        <v>384</v>
      </c>
      <c r="B130" t="s">
        <v>1418</v>
      </c>
      <c r="C130" t="s">
        <v>153</v>
      </c>
      <c r="D130" t="s">
        <v>153</v>
      </c>
      <c r="E130" t="s">
        <v>153</v>
      </c>
      <c r="F130" t="s">
        <v>153</v>
      </c>
      <c r="G130">
        <v>76</v>
      </c>
      <c r="H130" t="s">
        <v>153</v>
      </c>
      <c r="I130" t="s">
        <v>153</v>
      </c>
    </row>
    <row r="131" spans="1:9">
      <c r="A131" t="s">
        <v>385</v>
      </c>
      <c r="B131" t="s">
        <v>1418</v>
      </c>
      <c r="C131" t="s">
        <v>153</v>
      </c>
      <c r="D131" t="s">
        <v>153</v>
      </c>
      <c r="E131" t="s">
        <v>153</v>
      </c>
      <c r="F131" t="s">
        <v>153</v>
      </c>
      <c r="G131">
        <v>74.5</v>
      </c>
      <c r="H131" t="s">
        <v>153</v>
      </c>
      <c r="I131" t="s">
        <v>153</v>
      </c>
    </row>
    <row r="132" spans="1:9">
      <c r="A132" t="s">
        <v>386</v>
      </c>
      <c r="B132" t="s">
        <v>1418</v>
      </c>
      <c r="C132" t="s">
        <v>153</v>
      </c>
      <c r="D132" t="s">
        <v>153</v>
      </c>
      <c r="E132" t="s">
        <v>153</v>
      </c>
      <c r="F132" t="s">
        <v>153</v>
      </c>
      <c r="G132">
        <v>74.5</v>
      </c>
      <c r="H132" t="s">
        <v>153</v>
      </c>
      <c r="I132" t="s">
        <v>153</v>
      </c>
    </row>
    <row r="133" spans="1:9">
      <c r="A133" t="s">
        <v>387</v>
      </c>
      <c r="B133" t="s">
        <v>1418</v>
      </c>
      <c r="C133" t="s">
        <v>153</v>
      </c>
      <c r="D133" t="s">
        <v>153</v>
      </c>
      <c r="E133" t="s">
        <v>153</v>
      </c>
      <c r="F133" t="s">
        <v>153</v>
      </c>
      <c r="G133">
        <v>76</v>
      </c>
      <c r="H133" t="s">
        <v>153</v>
      </c>
      <c r="I133" t="s">
        <v>153</v>
      </c>
    </row>
    <row r="134" spans="1:9">
      <c r="A134" t="s">
        <v>388</v>
      </c>
      <c r="B134" t="s">
        <v>1418</v>
      </c>
      <c r="C134" t="s">
        <v>153</v>
      </c>
      <c r="D134" t="s">
        <v>153</v>
      </c>
      <c r="E134" t="s">
        <v>153</v>
      </c>
      <c r="F134" t="s">
        <v>153</v>
      </c>
      <c r="G134">
        <v>73</v>
      </c>
      <c r="H134" t="s">
        <v>153</v>
      </c>
      <c r="I134" t="s">
        <v>153</v>
      </c>
    </row>
    <row r="135" spans="1:9">
      <c r="A135" t="s">
        <v>389</v>
      </c>
      <c r="B135" t="s">
        <v>1418</v>
      </c>
      <c r="C135" t="s">
        <v>153</v>
      </c>
      <c r="D135" t="s">
        <v>153</v>
      </c>
      <c r="E135" t="s">
        <v>153</v>
      </c>
      <c r="F135" t="s">
        <v>153</v>
      </c>
      <c r="G135">
        <v>76</v>
      </c>
      <c r="H135" t="s">
        <v>153</v>
      </c>
      <c r="I135" t="s">
        <v>153</v>
      </c>
    </row>
    <row r="136" spans="1:9">
      <c r="A136" t="s">
        <v>644</v>
      </c>
      <c r="B136" t="s">
        <v>1418</v>
      </c>
      <c r="C136" t="s">
        <v>153</v>
      </c>
      <c r="D136">
        <v>4.5</v>
      </c>
      <c r="E136" t="s">
        <v>153</v>
      </c>
      <c r="F136" t="s">
        <v>153</v>
      </c>
      <c r="G136">
        <v>91</v>
      </c>
      <c r="H136" t="s">
        <v>153</v>
      </c>
      <c r="I136" t="s">
        <v>153</v>
      </c>
    </row>
    <row r="137" spans="1:9">
      <c r="A137" t="s">
        <v>390</v>
      </c>
      <c r="B137" t="s">
        <v>1418</v>
      </c>
      <c r="C137" t="s">
        <v>153</v>
      </c>
      <c r="D137" t="s">
        <v>153</v>
      </c>
      <c r="E137" t="s">
        <v>153</v>
      </c>
      <c r="F137" t="s">
        <v>153</v>
      </c>
      <c r="G137">
        <v>62.5</v>
      </c>
      <c r="H137" t="s">
        <v>153</v>
      </c>
      <c r="I137">
        <v>4.5</v>
      </c>
    </row>
    <row r="138" spans="1:9">
      <c r="A138" t="s">
        <v>391</v>
      </c>
      <c r="B138" t="s">
        <v>1418</v>
      </c>
      <c r="C138" t="s">
        <v>153</v>
      </c>
      <c r="D138" t="s">
        <v>153</v>
      </c>
      <c r="E138" t="s">
        <v>153</v>
      </c>
      <c r="F138" t="s">
        <v>153</v>
      </c>
      <c r="G138">
        <v>58</v>
      </c>
      <c r="H138" t="s">
        <v>153</v>
      </c>
      <c r="I138">
        <v>4.5</v>
      </c>
    </row>
    <row r="139" spans="1:9">
      <c r="A139" t="s">
        <v>392</v>
      </c>
      <c r="B139" t="s">
        <v>1418</v>
      </c>
      <c r="C139" t="s">
        <v>153</v>
      </c>
      <c r="D139" t="s">
        <v>153</v>
      </c>
      <c r="E139" t="s">
        <v>153</v>
      </c>
      <c r="F139" t="s">
        <v>153</v>
      </c>
      <c r="G139">
        <v>58</v>
      </c>
      <c r="H139" t="s">
        <v>153</v>
      </c>
      <c r="I139">
        <v>4.5</v>
      </c>
    </row>
    <row r="140" spans="1:9">
      <c r="A140" t="s">
        <v>393</v>
      </c>
      <c r="B140" t="s">
        <v>1418</v>
      </c>
      <c r="C140" t="s">
        <v>153</v>
      </c>
      <c r="D140" t="s">
        <v>153</v>
      </c>
      <c r="E140" t="s">
        <v>153</v>
      </c>
      <c r="F140" t="s">
        <v>153</v>
      </c>
      <c r="G140">
        <v>58</v>
      </c>
      <c r="H140" t="s">
        <v>153</v>
      </c>
      <c r="I140">
        <v>4.5</v>
      </c>
    </row>
    <row r="141" spans="1:9">
      <c r="A141" t="s">
        <v>394</v>
      </c>
      <c r="B141" t="s">
        <v>1418</v>
      </c>
      <c r="C141" t="s">
        <v>153</v>
      </c>
      <c r="D141" t="s">
        <v>153</v>
      </c>
      <c r="E141" t="s">
        <v>153</v>
      </c>
      <c r="F141" t="s">
        <v>153</v>
      </c>
      <c r="G141">
        <v>68.5</v>
      </c>
      <c r="H141" t="s">
        <v>153</v>
      </c>
      <c r="I141">
        <v>4.5</v>
      </c>
    </row>
    <row r="142" spans="1:9">
      <c r="A142" t="s">
        <v>395</v>
      </c>
      <c r="B142" t="s">
        <v>1418</v>
      </c>
      <c r="C142" t="s">
        <v>153</v>
      </c>
      <c r="D142" t="s">
        <v>153</v>
      </c>
      <c r="E142" t="s">
        <v>153</v>
      </c>
      <c r="F142" t="s">
        <v>153</v>
      </c>
      <c r="G142">
        <v>65.5</v>
      </c>
      <c r="H142" t="s">
        <v>153</v>
      </c>
      <c r="I142">
        <v>4.5</v>
      </c>
    </row>
    <row r="143" spans="1:9">
      <c r="A143" t="s">
        <v>396</v>
      </c>
      <c r="B143" t="s">
        <v>1418</v>
      </c>
      <c r="C143" t="s">
        <v>153</v>
      </c>
      <c r="D143" t="s">
        <v>153</v>
      </c>
      <c r="E143" t="s">
        <v>153</v>
      </c>
      <c r="F143" t="s">
        <v>153</v>
      </c>
      <c r="G143">
        <v>38.75</v>
      </c>
      <c r="H143" t="s">
        <v>153</v>
      </c>
      <c r="I143" t="s">
        <v>153</v>
      </c>
    </row>
    <row r="144" spans="1:9">
      <c r="A144" t="s">
        <v>397</v>
      </c>
      <c r="B144" t="s">
        <v>1418</v>
      </c>
      <c r="C144" t="s">
        <v>153</v>
      </c>
      <c r="D144" t="s">
        <v>153</v>
      </c>
      <c r="E144" t="s">
        <v>153</v>
      </c>
      <c r="F144" t="s">
        <v>153</v>
      </c>
      <c r="G144">
        <v>35.75</v>
      </c>
      <c r="H144" t="s">
        <v>153</v>
      </c>
      <c r="I144" t="s">
        <v>153</v>
      </c>
    </row>
    <row r="145" spans="1:9">
      <c r="A145" t="s">
        <v>398</v>
      </c>
      <c r="B145" t="s">
        <v>1418</v>
      </c>
      <c r="C145" t="s">
        <v>153</v>
      </c>
      <c r="D145" t="s">
        <v>153</v>
      </c>
      <c r="E145" t="s">
        <v>153</v>
      </c>
      <c r="F145" t="s">
        <v>153</v>
      </c>
      <c r="G145">
        <v>35.75</v>
      </c>
      <c r="H145" t="s">
        <v>153</v>
      </c>
      <c r="I145" t="s">
        <v>153</v>
      </c>
    </row>
    <row r="146" spans="1:9">
      <c r="A146" t="s">
        <v>399</v>
      </c>
      <c r="B146" t="s">
        <v>1418</v>
      </c>
      <c r="C146" t="s">
        <v>153</v>
      </c>
      <c r="D146" t="s">
        <v>153</v>
      </c>
      <c r="E146" t="s">
        <v>153</v>
      </c>
      <c r="F146" t="s">
        <v>153</v>
      </c>
      <c r="G146">
        <v>41.75</v>
      </c>
      <c r="H146" t="s">
        <v>153</v>
      </c>
      <c r="I146" t="s">
        <v>153</v>
      </c>
    </row>
    <row r="147" spans="1:9">
      <c r="A147" t="s">
        <v>400</v>
      </c>
      <c r="B147" t="s">
        <v>1418</v>
      </c>
      <c r="C147" t="s">
        <v>153</v>
      </c>
      <c r="D147" t="s">
        <v>153</v>
      </c>
      <c r="E147" t="s">
        <v>153</v>
      </c>
      <c r="F147" t="s">
        <v>153</v>
      </c>
      <c r="G147">
        <v>33.75</v>
      </c>
      <c r="H147" t="s">
        <v>153</v>
      </c>
      <c r="I147" t="s">
        <v>153</v>
      </c>
    </row>
    <row r="148" spans="1:9">
      <c r="A148" t="s">
        <v>401</v>
      </c>
      <c r="B148" t="s">
        <v>1418</v>
      </c>
      <c r="C148" t="s">
        <v>153</v>
      </c>
      <c r="D148" t="s">
        <v>153</v>
      </c>
      <c r="E148" t="s">
        <v>153</v>
      </c>
      <c r="F148" t="s">
        <v>153</v>
      </c>
      <c r="G148">
        <v>43</v>
      </c>
      <c r="H148" t="s">
        <v>153</v>
      </c>
      <c r="I148" t="s">
        <v>153</v>
      </c>
    </row>
    <row r="149" spans="1:9">
      <c r="A149" t="s">
        <v>402</v>
      </c>
      <c r="B149" t="s">
        <v>1418</v>
      </c>
      <c r="C149" t="s">
        <v>153</v>
      </c>
      <c r="D149" t="s">
        <v>153</v>
      </c>
      <c r="E149" t="s">
        <v>153</v>
      </c>
      <c r="F149" t="s">
        <v>153</v>
      </c>
      <c r="G149">
        <v>43</v>
      </c>
      <c r="H149" t="s">
        <v>153</v>
      </c>
      <c r="I149" t="s">
        <v>153</v>
      </c>
    </row>
    <row r="150" spans="1:9">
      <c r="A150" t="s">
        <v>403</v>
      </c>
      <c r="B150" t="s">
        <v>1418</v>
      </c>
      <c r="C150" t="s">
        <v>153</v>
      </c>
      <c r="D150" t="s">
        <v>153</v>
      </c>
      <c r="E150" t="s">
        <v>153</v>
      </c>
      <c r="F150" t="s">
        <v>153</v>
      </c>
      <c r="G150">
        <v>19.25</v>
      </c>
      <c r="H150" t="s">
        <v>153</v>
      </c>
      <c r="I150" t="s">
        <v>153</v>
      </c>
    </row>
    <row r="151" spans="1:9">
      <c r="A151" t="s">
        <v>404</v>
      </c>
      <c r="B151" t="s">
        <v>1418</v>
      </c>
      <c r="C151" t="s">
        <v>153</v>
      </c>
      <c r="D151" t="s">
        <v>153</v>
      </c>
      <c r="E151" t="s">
        <v>153</v>
      </c>
      <c r="F151" t="s">
        <v>153</v>
      </c>
      <c r="G151">
        <v>6</v>
      </c>
      <c r="H151" t="s">
        <v>153</v>
      </c>
      <c r="I151" t="s">
        <v>153</v>
      </c>
    </row>
    <row r="152" spans="1:9">
      <c r="A152" t="s">
        <v>405</v>
      </c>
      <c r="B152" t="s">
        <v>1418</v>
      </c>
      <c r="C152" t="s">
        <v>153</v>
      </c>
      <c r="D152" t="s">
        <v>153</v>
      </c>
      <c r="E152" t="s">
        <v>153</v>
      </c>
      <c r="F152" t="s">
        <v>153</v>
      </c>
      <c r="G152">
        <v>6</v>
      </c>
      <c r="H152" t="s">
        <v>153</v>
      </c>
      <c r="I152" t="s">
        <v>153</v>
      </c>
    </row>
    <row r="153" spans="1:9">
      <c r="A153" t="s">
        <v>406</v>
      </c>
      <c r="B153" t="s">
        <v>1418</v>
      </c>
      <c r="C153" t="s">
        <v>153</v>
      </c>
      <c r="D153" t="s">
        <v>153</v>
      </c>
      <c r="E153" t="s">
        <v>153</v>
      </c>
      <c r="F153" t="s">
        <v>153</v>
      </c>
      <c r="G153">
        <v>41.75</v>
      </c>
      <c r="H153" t="s">
        <v>153</v>
      </c>
      <c r="I153" t="s">
        <v>153</v>
      </c>
    </row>
    <row r="154" spans="1:9">
      <c r="A154" t="s">
        <v>407</v>
      </c>
      <c r="B154" t="s">
        <v>1418</v>
      </c>
      <c r="C154" t="s">
        <v>153</v>
      </c>
      <c r="D154" t="s">
        <v>153</v>
      </c>
      <c r="E154" t="s">
        <v>153</v>
      </c>
      <c r="F154" t="s">
        <v>153</v>
      </c>
      <c r="G154">
        <v>41.75</v>
      </c>
      <c r="H154" t="s">
        <v>153</v>
      </c>
      <c r="I154" t="s">
        <v>153</v>
      </c>
    </row>
    <row r="155" spans="1:9">
      <c r="A155" t="s">
        <v>408</v>
      </c>
      <c r="B155" t="s">
        <v>1418</v>
      </c>
      <c r="C155" t="s">
        <v>153</v>
      </c>
      <c r="D155" t="s">
        <v>153</v>
      </c>
      <c r="E155" t="s">
        <v>153</v>
      </c>
      <c r="F155" t="s">
        <v>153</v>
      </c>
      <c r="G155">
        <v>41.75</v>
      </c>
      <c r="H155" t="s">
        <v>153</v>
      </c>
      <c r="I155" t="s">
        <v>153</v>
      </c>
    </row>
    <row r="156" spans="1:9">
      <c r="A156" t="s">
        <v>409</v>
      </c>
      <c r="B156" t="s">
        <v>1418</v>
      </c>
      <c r="C156" t="s">
        <v>153</v>
      </c>
      <c r="D156" t="s">
        <v>153</v>
      </c>
      <c r="E156" t="s">
        <v>153</v>
      </c>
      <c r="F156" t="s">
        <v>153</v>
      </c>
      <c r="G156">
        <v>41.75</v>
      </c>
      <c r="H156" t="s">
        <v>153</v>
      </c>
      <c r="I156" t="s">
        <v>153</v>
      </c>
    </row>
    <row r="157" spans="1:9">
      <c r="A157" t="s">
        <v>410</v>
      </c>
      <c r="B157" t="s">
        <v>1418</v>
      </c>
      <c r="C157" t="s">
        <v>153</v>
      </c>
      <c r="D157" t="s">
        <v>153</v>
      </c>
      <c r="E157" t="s">
        <v>153</v>
      </c>
      <c r="F157" t="s">
        <v>153</v>
      </c>
      <c r="G157">
        <v>44.5</v>
      </c>
      <c r="H157" t="s">
        <v>153</v>
      </c>
      <c r="I157" t="s">
        <v>153</v>
      </c>
    </row>
    <row r="158" spans="1:9">
      <c r="A158" t="s">
        <v>411</v>
      </c>
      <c r="B158" t="s">
        <v>1418</v>
      </c>
      <c r="C158" t="s">
        <v>153</v>
      </c>
      <c r="D158" t="s">
        <v>153</v>
      </c>
      <c r="E158" t="s">
        <v>153</v>
      </c>
      <c r="F158" t="s">
        <v>153</v>
      </c>
      <c r="G158">
        <v>34.75</v>
      </c>
      <c r="H158" t="s">
        <v>153</v>
      </c>
      <c r="I158" t="s">
        <v>153</v>
      </c>
    </row>
    <row r="159" spans="1:9">
      <c r="A159" t="s">
        <v>412</v>
      </c>
      <c r="B159" t="s">
        <v>1418</v>
      </c>
      <c r="C159" t="s">
        <v>153</v>
      </c>
      <c r="D159" t="s">
        <v>153</v>
      </c>
      <c r="E159" t="s">
        <v>153</v>
      </c>
      <c r="F159" t="s">
        <v>153</v>
      </c>
      <c r="G159">
        <v>34.75</v>
      </c>
      <c r="H159" t="s">
        <v>153</v>
      </c>
      <c r="I159" t="s">
        <v>153</v>
      </c>
    </row>
    <row r="160" spans="1:9">
      <c r="A160" t="s">
        <v>413</v>
      </c>
      <c r="B160" t="s">
        <v>1418</v>
      </c>
      <c r="C160" t="s">
        <v>153</v>
      </c>
      <c r="D160" t="s">
        <v>153</v>
      </c>
      <c r="E160" t="s">
        <v>153</v>
      </c>
      <c r="F160" t="s">
        <v>153</v>
      </c>
      <c r="G160">
        <v>19.25</v>
      </c>
      <c r="H160" t="s">
        <v>153</v>
      </c>
      <c r="I160" t="s">
        <v>153</v>
      </c>
    </row>
    <row r="161" spans="1:9">
      <c r="A161" t="s">
        <v>414</v>
      </c>
      <c r="B161" t="s">
        <v>1418</v>
      </c>
      <c r="C161" t="s">
        <v>153</v>
      </c>
      <c r="D161" t="s">
        <v>153</v>
      </c>
      <c r="E161" t="s">
        <v>153</v>
      </c>
      <c r="F161" t="s">
        <v>153</v>
      </c>
      <c r="G161">
        <v>39.25</v>
      </c>
      <c r="H161" t="s">
        <v>153</v>
      </c>
      <c r="I161" t="s">
        <v>153</v>
      </c>
    </row>
    <row r="162" spans="1:9">
      <c r="A162" t="s">
        <v>415</v>
      </c>
      <c r="B162" t="s">
        <v>1418</v>
      </c>
      <c r="C162" t="s">
        <v>153</v>
      </c>
      <c r="D162" t="s">
        <v>153</v>
      </c>
      <c r="E162" t="s">
        <v>153</v>
      </c>
      <c r="F162" t="s">
        <v>153</v>
      </c>
      <c r="G162">
        <v>39.25</v>
      </c>
      <c r="H162" t="s">
        <v>153</v>
      </c>
      <c r="I162" t="s">
        <v>153</v>
      </c>
    </row>
    <row r="163" spans="1:9">
      <c r="A163" t="s">
        <v>416</v>
      </c>
      <c r="B163" t="s">
        <v>1418</v>
      </c>
      <c r="C163" t="s">
        <v>153</v>
      </c>
      <c r="D163" t="s">
        <v>153</v>
      </c>
      <c r="E163" t="s">
        <v>153</v>
      </c>
      <c r="F163" t="s">
        <v>153</v>
      </c>
      <c r="G163">
        <v>43</v>
      </c>
      <c r="H163" t="s">
        <v>153</v>
      </c>
      <c r="I163" t="s">
        <v>153</v>
      </c>
    </row>
    <row r="164" spans="1:9">
      <c r="A164" t="s">
        <v>417</v>
      </c>
      <c r="B164" t="s">
        <v>1418</v>
      </c>
      <c r="C164" t="s">
        <v>153</v>
      </c>
      <c r="D164" t="s">
        <v>153</v>
      </c>
      <c r="E164" t="s">
        <v>153</v>
      </c>
      <c r="F164" t="s">
        <v>153</v>
      </c>
      <c r="G164">
        <v>33.75</v>
      </c>
      <c r="H164" t="s">
        <v>153</v>
      </c>
      <c r="I164" t="s">
        <v>153</v>
      </c>
    </row>
    <row r="165" spans="1:9">
      <c r="A165" t="s">
        <v>418</v>
      </c>
      <c r="B165" t="s">
        <v>1418</v>
      </c>
      <c r="C165" t="s">
        <v>153</v>
      </c>
      <c r="D165" t="s">
        <v>153</v>
      </c>
      <c r="E165" t="s">
        <v>153</v>
      </c>
      <c r="F165" t="s">
        <v>153</v>
      </c>
      <c r="G165">
        <v>33.75</v>
      </c>
      <c r="H165" t="s">
        <v>153</v>
      </c>
      <c r="I165" t="s">
        <v>153</v>
      </c>
    </row>
    <row r="166" spans="1:9">
      <c r="A166" t="s">
        <v>419</v>
      </c>
      <c r="B166" t="s">
        <v>1418</v>
      </c>
      <c r="C166" t="s">
        <v>153</v>
      </c>
      <c r="D166" t="s">
        <v>153</v>
      </c>
      <c r="E166" t="s">
        <v>153</v>
      </c>
      <c r="F166" t="s">
        <v>153</v>
      </c>
      <c r="G166">
        <v>39.75</v>
      </c>
      <c r="H166" t="s">
        <v>153</v>
      </c>
      <c r="I166" t="s">
        <v>153</v>
      </c>
    </row>
    <row r="167" spans="1:9">
      <c r="A167" t="s">
        <v>420</v>
      </c>
      <c r="B167" t="s">
        <v>1418</v>
      </c>
      <c r="C167" t="s">
        <v>153</v>
      </c>
      <c r="D167" t="s">
        <v>153</v>
      </c>
      <c r="E167" t="s">
        <v>153</v>
      </c>
      <c r="F167" t="s">
        <v>153</v>
      </c>
      <c r="G167">
        <v>21.5</v>
      </c>
      <c r="H167" t="s">
        <v>153</v>
      </c>
      <c r="I167" t="s">
        <v>153</v>
      </c>
    </row>
    <row r="168" spans="1:9">
      <c r="A168" t="s">
        <v>421</v>
      </c>
      <c r="B168" t="s">
        <v>1418</v>
      </c>
      <c r="C168" t="s">
        <v>153</v>
      </c>
      <c r="D168" t="s">
        <v>153</v>
      </c>
      <c r="E168" t="s">
        <v>153</v>
      </c>
      <c r="F168" t="s">
        <v>153</v>
      </c>
      <c r="G168">
        <v>21.5</v>
      </c>
      <c r="H168" t="s">
        <v>153</v>
      </c>
      <c r="I168" t="s">
        <v>153</v>
      </c>
    </row>
    <row r="169" spans="1:9">
      <c r="A169" t="s">
        <v>422</v>
      </c>
      <c r="B169" t="s">
        <v>1418</v>
      </c>
      <c r="C169" t="s">
        <v>153</v>
      </c>
      <c r="D169" t="s">
        <v>153</v>
      </c>
      <c r="E169" t="s">
        <v>153</v>
      </c>
      <c r="F169" t="s">
        <v>153</v>
      </c>
      <c r="G169">
        <v>20.25</v>
      </c>
      <c r="H169" t="s">
        <v>153</v>
      </c>
      <c r="I169" t="s">
        <v>153</v>
      </c>
    </row>
    <row r="170" spans="1:9">
      <c r="A170" t="s">
        <v>423</v>
      </c>
      <c r="B170" t="s">
        <v>1418</v>
      </c>
      <c r="C170" t="s">
        <v>153</v>
      </c>
      <c r="D170" t="s">
        <v>153</v>
      </c>
      <c r="E170" t="s">
        <v>153</v>
      </c>
      <c r="F170" t="s">
        <v>153</v>
      </c>
      <c r="G170">
        <v>7</v>
      </c>
      <c r="H170" t="s">
        <v>153</v>
      </c>
      <c r="I170" t="s">
        <v>153</v>
      </c>
    </row>
    <row r="171" spans="1:9">
      <c r="A171" t="s">
        <v>424</v>
      </c>
      <c r="B171" t="s">
        <v>1418</v>
      </c>
      <c r="C171" t="s">
        <v>153</v>
      </c>
      <c r="D171" t="s">
        <v>153</v>
      </c>
      <c r="E171" t="s">
        <v>153</v>
      </c>
      <c r="F171" t="s">
        <v>153</v>
      </c>
      <c r="G171">
        <v>7</v>
      </c>
      <c r="H171" t="s">
        <v>153</v>
      </c>
      <c r="I171" t="s">
        <v>153</v>
      </c>
    </row>
    <row r="172" spans="1:9">
      <c r="A172" t="s">
        <v>425</v>
      </c>
      <c r="B172" t="s">
        <v>1418</v>
      </c>
      <c r="C172" t="s">
        <v>153</v>
      </c>
      <c r="D172" t="s">
        <v>153</v>
      </c>
      <c r="E172" t="s">
        <v>153</v>
      </c>
      <c r="F172" t="s">
        <v>153</v>
      </c>
      <c r="G172">
        <v>38</v>
      </c>
      <c r="H172" t="s">
        <v>153</v>
      </c>
      <c r="I172" t="s">
        <v>153</v>
      </c>
    </row>
    <row r="173" spans="1:9">
      <c r="A173" t="s">
        <v>426</v>
      </c>
      <c r="B173" t="s">
        <v>1418</v>
      </c>
      <c r="C173" t="s">
        <v>153</v>
      </c>
      <c r="D173" t="s">
        <v>153</v>
      </c>
      <c r="E173" t="s">
        <v>153</v>
      </c>
      <c r="F173" t="s">
        <v>153</v>
      </c>
      <c r="G173">
        <v>38</v>
      </c>
      <c r="H173" t="s">
        <v>153</v>
      </c>
      <c r="I173" t="s">
        <v>153</v>
      </c>
    </row>
    <row r="174" spans="1:9">
      <c r="A174" t="s">
        <v>427</v>
      </c>
      <c r="B174" t="s">
        <v>1418</v>
      </c>
      <c r="C174" t="s">
        <v>153</v>
      </c>
      <c r="D174" t="s">
        <v>153</v>
      </c>
      <c r="E174" t="s">
        <v>153</v>
      </c>
      <c r="F174" t="s">
        <v>153</v>
      </c>
      <c r="G174">
        <v>43</v>
      </c>
      <c r="H174" t="s">
        <v>153</v>
      </c>
      <c r="I174" t="s">
        <v>153</v>
      </c>
    </row>
    <row r="175" spans="1:9">
      <c r="A175" t="s">
        <v>428</v>
      </c>
      <c r="B175" t="s">
        <v>1418</v>
      </c>
      <c r="C175" t="s">
        <v>153</v>
      </c>
      <c r="D175" t="s">
        <v>153</v>
      </c>
      <c r="E175" t="s">
        <v>153</v>
      </c>
      <c r="F175" t="s">
        <v>153</v>
      </c>
      <c r="G175">
        <v>44.5</v>
      </c>
      <c r="H175" t="s">
        <v>153</v>
      </c>
      <c r="I175" t="s">
        <v>153</v>
      </c>
    </row>
    <row r="176" spans="1:9">
      <c r="A176" t="s">
        <v>429</v>
      </c>
      <c r="B176" t="s">
        <v>1418</v>
      </c>
      <c r="C176" t="s">
        <v>153</v>
      </c>
      <c r="D176" t="s">
        <v>153</v>
      </c>
      <c r="E176" t="s">
        <v>153</v>
      </c>
      <c r="F176" t="s">
        <v>153</v>
      </c>
      <c r="G176">
        <v>41.75</v>
      </c>
      <c r="H176" t="s">
        <v>153</v>
      </c>
      <c r="I176" t="s">
        <v>153</v>
      </c>
    </row>
    <row r="177" spans="1:9">
      <c r="A177" t="s">
        <v>430</v>
      </c>
      <c r="B177" t="s">
        <v>1418</v>
      </c>
      <c r="C177" t="s">
        <v>153</v>
      </c>
      <c r="D177" t="s">
        <v>153</v>
      </c>
      <c r="E177" t="s">
        <v>153</v>
      </c>
      <c r="F177" t="s">
        <v>153</v>
      </c>
      <c r="G177">
        <v>41.75</v>
      </c>
      <c r="H177" t="s">
        <v>153</v>
      </c>
      <c r="I177" t="s">
        <v>153</v>
      </c>
    </row>
    <row r="178" spans="1:9">
      <c r="A178" t="s">
        <v>431</v>
      </c>
      <c r="B178" t="s">
        <v>1418</v>
      </c>
      <c r="C178" t="s">
        <v>153</v>
      </c>
      <c r="D178" t="s">
        <v>153</v>
      </c>
      <c r="E178" t="s">
        <v>153</v>
      </c>
      <c r="F178" t="s">
        <v>153</v>
      </c>
      <c r="G178">
        <v>22.75</v>
      </c>
      <c r="H178" t="s">
        <v>153</v>
      </c>
      <c r="I178" t="s">
        <v>153</v>
      </c>
    </row>
    <row r="179" spans="1:9">
      <c r="A179" t="s">
        <v>432</v>
      </c>
      <c r="B179" t="s">
        <v>1418</v>
      </c>
      <c r="C179" t="s">
        <v>153</v>
      </c>
      <c r="D179" t="s">
        <v>153</v>
      </c>
      <c r="E179" t="s">
        <v>153</v>
      </c>
      <c r="F179" t="s">
        <v>153</v>
      </c>
      <c r="G179">
        <v>5</v>
      </c>
      <c r="H179" t="s">
        <v>153</v>
      </c>
      <c r="I179" t="s">
        <v>153</v>
      </c>
    </row>
    <row r="180" spans="1:9">
      <c r="A180" t="s">
        <v>433</v>
      </c>
      <c r="B180" t="s">
        <v>1418</v>
      </c>
      <c r="C180" t="s">
        <v>153</v>
      </c>
      <c r="D180" t="s">
        <v>153</v>
      </c>
      <c r="E180" t="s">
        <v>153</v>
      </c>
      <c r="F180" t="s">
        <v>153</v>
      </c>
      <c r="G180">
        <v>41.75</v>
      </c>
      <c r="H180" t="s">
        <v>153</v>
      </c>
      <c r="I180" t="s">
        <v>153</v>
      </c>
    </row>
    <row r="181" spans="1:9">
      <c r="A181" t="s">
        <v>434</v>
      </c>
      <c r="B181" t="s">
        <v>1418</v>
      </c>
      <c r="C181" t="s">
        <v>153</v>
      </c>
      <c r="D181" t="s">
        <v>153</v>
      </c>
      <c r="E181" t="s">
        <v>153</v>
      </c>
      <c r="F181" t="s">
        <v>153</v>
      </c>
      <c r="G181">
        <v>41.75</v>
      </c>
      <c r="H181" t="s">
        <v>153</v>
      </c>
      <c r="I181" t="s">
        <v>153</v>
      </c>
    </row>
    <row r="182" spans="1:9">
      <c r="A182" t="s">
        <v>435</v>
      </c>
      <c r="B182" t="s">
        <v>1418</v>
      </c>
      <c r="C182" t="s">
        <v>153</v>
      </c>
      <c r="D182" t="s">
        <v>153</v>
      </c>
      <c r="E182" t="s">
        <v>153</v>
      </c>
      <c r="F182" t="s">
        <v>153</v>
      </c>
      <c r="G182">
        <v>41.75</v>
      </c>
      <c r="H182" t="s">
        <v>153</v>
      </c>
      <c r="I182" t="s">
        <v>153</v>
      </c>
    </row>
    <row r="183" spans="1:9">
      <c r="A183" t="s">
        <v>436</v>
      </c>
      <c r="B183" t="s">
        <v>1418</v>
      </c>
      <c r="C183" t="s">
        <v>153</v>
      </c>
      <c r="D183" t="s">
        <v>153</v>
      </c>
      <c r="E183" t="s">
        <v>153</v>
      </c>
      <c r="F183" t="s">
        <v>153</v>
      </c>
      <c r="G183">
        <v>41.75</v>
      </c>
      <c r="H183" t="s">
        <v>153</v>
      </c>
      <c r="I183" t="s">
        <v>153</v>
      </c>
    </row>
    <row r="184" spans="1:9">
      <c r="A184" t="s">
        <v>437</v>
      </c>
      <c r="B184" t="s">
        <v>1418</v>
      </c>
      <c r="C184" t="s">
        <v>153</v>
      </c>
      <c r="D184" t="s">
        <v>153</v>
      </c>
      <c r="E184" t="s">
        <v>153</v>
      </c>
      <c r="F184" t="s">
        <v>153</v>
      </c>
      <c r="G184">
        <v>41.75</v>
      </c>
      <c r="H184" t="s">
        <v>153</v>
      </c>
      <c r="I184" t="s">
        <v>153</v>
      </c>
    </row>
    <row r="185" spans="1:9">
      <c r="A185" t="s">
        <v>438</v>
      </c>
      <c r="B185" t="s">
        <v>1418</v>
      </c>
      <c r="C185" t="s">
        <v>153</v>
      </c>
      <c r="D185" t="s">
        <v>153</v>
      </c>
      <c r="E185" t="s">
        <v>153</v>
      </c>
      <c r="F185" t="s">
        <v>153</v>
      </c>
      <c r="G185">
        <v>39.75</v>
      </c>
      <c r="H185" t="s">
        <v>153</v>
      </c>
      <c r="I185" t="s">
        <v>153</v>
      </c>
    </row>
    <row r="186" spans="1:9">
      <c r="A186" t="s">
        <v>439</v>
      </c>
      <c r="B186" t="s">
        <v>1418</v>
      </c>
      <c r="C186" t="s">
        <v>153</v>
      </c>
      <c r="D186" t="s">
        <v>153</v>
      </c>
      <c r="E186" t="s">
        <v>153</v>
      </c>
      <c r="F186" t="s">
        <v>153</v>
      </c>
      <c r="G186">
        <v>33.75</v>
      </c>
      <c r="H186" t="s">
        <v>153</v>
      </c>
      <c r="I186" t="s">
        <v>153</v>
      </c>
    </row>
    <row r="187" spans="1:9">
      <c r="A187" t="s">
        <v>440</v>
      </c>
      <c r="B187" t="s">
        <v>1418</v>
      </c>
      <c r="C187" t="s">
        <v>153</v>
      </c>
      <c r="D187" t="s">
        <v>153</v>
      </c>
      <c r="E187" t="s">
        <v>153</v>
      </c>
      <c r="F187" t="s">
        <v>153</v>
      </c>
      <c r="G187">
        <v>33.75</v>
      </c>
      <c r="H187" t="s">
        <v>153</v>
      </c>
      <c r="I187" t="s">
        <v>153</v>
      </c>
    </row>
    <row r="188" spans="1:9">
      <c r="A188" t="s">
        <v>441</v>
      </c>
      <c r="B188" t="s">
        <v>1418</v>
      </c>
      <c r="C188">
        <v>4.5</v>
      </c>
      <c r="D188" t="s">
        <v>153</v>
      </c>
      <c r="E188" t="s">
        <v>153</v>
      </c>
      <c r="F188" t="s">
        <v>153</v>
      </c>
      <c r="G188">
        <v>16.75</v>
      </c>
      <c r="H188" t="s">
        <v>153</v>
      </c>
      <c r="I188" t="s">
        <v>153</v>
      </c>
    </row>
    <row r="189" spans="1:9">
      <c r="A189" t="s">
        <v>442</v>
      </c>
      <c r="B189" t="s">
        <v>1418</v>
      </c>
      <c r="C189" t="s">
        <v>153</v>
      </c>
      <c r="D189" t="s">
        <v>153</v>
      </c>
      <c r="E189" t="s">
        <v>153</v>
      </c>
      <c r="F189" t="s">
        <v>153</v>
      </c>
      <c r="G189">
        <v>4</v>
      </c>
      <c r="H189" t="s">
        <v>153</v>
      </c>
      <c r="I189" t="s">
        <v>153</v>
      </c>
    </row>
    <row r="190" spans="1:9">
      <c r="A190" t="s">
        <v>443</v>
      </c>
      <c r="B190" t="s">
        <v>1418</v>
      </c>
      <c r="C190" t="s">
        <v>153</v>
      </c>
      <c r="D190" t="s">
        <v>153</v>
      </c>
      <c r="E190" t="s">
        <v>153</v>
      </c>
      <c r="F190" t="s">
        <v>153</v>
      </c>
      <c r="G190">
        <v>83.5</v>
      </c>
      <c r="H190" t="s">
        <v>153</v>
      </c>
      <c r="I190" t="s">
        <v>153</v>
      </c>
    </row>
    <row r="191" spans="1:9">
      <c r="A191" t="s">
        <v>444</v>
      </c>
      <c r="B191" t="s">
        <v>1418</v>
      </c>
      <c r="C191" t="s">
        <v>153</v>
      </c>
      <c r="D191" t="s">
        <v>153</v>
      </c>
      <c r="E191" t="s">
        <v>153</v>
      </c>
      <c r="F191" t="s">
        <v>153</v>
      </c>
      <c r="G191">
        <v>55</v>
      </c>
      <c r="H191" t="s">
        <v>153</v>
      </c>
      <c r="I191" t="s">
        <v>153</v>
      </c>
    </row>
    <row r="192" spans="1:9">
      <c r="A192" t="s">
        <v>445</v>
      </c>
      <c r="B192" t="s">
        <v>1418</v>
      </c>
      <c r="C192" t="s">
        <v>153</v>
      </c>
      <c r="D192" t="s">
        <v>153</v>
      </c>
      <c r="E192" t="s">
        <v>153</v>
      </c>
      <c r="F192" t="s">
        <v>153</v>
      </c>
      <c r="G192">
        <v>58</v>
      </c>
      <c r="H192" t="s">
        <v>153</v>
      </c>
      <c r="I192" t="s">
        <v>153</v>
      </c>
    </row>
    <row r="193" spans="1:9">
      <c r="A193" t="s">
        <v>446</v>
      </c>
      <c r="B193" t="s">
        <v>1418</v>
      </c>
      <c r="C193" t="s">
        <v>153</v>
      </c>
      <c r="D193" t="s">
        <v>153</v>
      </c>
      <c r="E193" t="s">
        <v>153</v>
      </c>
      <c r="F193" t="s">
        <v>153</v>
      </c>
      <c r="G193">
        <v>61.5</v>
      </c>
      <c r="H193" t="s">
        <v>153</v>
      </c>
      <c r="I193" t="s">
        <v>153</v>
      </c>
    </row>
    <row r="194" spans="1:9">
      <c r="A194" t="s">
        <v>447</v>
      </c>
      <c r="B194" t="s">
        <v>1418</v>
      </c>
      <c r="C194" t="s">
        <v>153</v>
      </c>
      <c r="D194" t="s">
        <v>153</v>
      </c>
      <c r="E194" t="s">
        <v>153</v>
      </c>
      <c r="F194" t="s">
        <v>153</v>
      </c>
      <c r="G194">
        <v>55</v>
      </c>
      <c r="H194" t="s">
        <v>153</v>
      </c>
      <c r="I194" t="s">
        <v>153</v>
      </c>
    </row>
    <row r="195" spans="1:9">
      <c r="A195" t="s">
        <v>448</v>
      </c>
      <c r="B195" t="s">
        <v>1418</v>
      </c>
      <c r="C195" t="s">
        <v>153</v>
      </c>
      <c r="D195" t="s">
        <v>153</v>
      </c>
      <c r="E195" t="s">
        <v>153</v>
      </c>
      <c r="F195" t="s">
        <v>153</v>
      </c>
      <c r="G195">
        <v>55</v>
      </c>
      <c r="H195" t="s">
        <v>153</v>
      </c>
      <c r="I195" t="s">
        <v>153</v>
      </c>
    </row>
    <row r="196" spans="1:9">
      <c r="A196" t="s">
        <v>449</v>
      </c>
      <c r="B196" t="s">
        <v>1418</v>
      </c>
      <c r="C196" t="s">
        <v>153</v>
      </c>
      <c r="D196" t="s">
        <v>153</v>
      </c>
      <c r="E196" t="s">
        <v>153</v>
      </c>
      <c r="F196" t="s">
        <v>153</v>
      </c>
      <c r="G196">
        <v>52</v>
      </c>
      <c r="H196" t="s">
        <v>153</v>
      </c>
      <c r="I196" t="s">
        <v>153</v>
      </c>
    </row>
    <row r="197" spans="1:9">
      <c r="A197" t="s">
        <v>450</v>
      </c>
      <c r="B197" t="s">
        <v>1418</v>
      </c>
      <c r="C197" t="s">
        <v>153</v>
      </c>
      <c r="D197" t="s">
        <v>153</v>
      </c>
      <c r="E197" t="s">
        <v>153</v>
      </c>
      <c r="F197" t="s">
        <v>153</v>
      </c>
      <c r="G197">
        <v>52</v>
      </c>
      <c r="H197" t="s">
        <v>153</v>
      </c>
      <c r="I197" t="s">
        <v>153</v>
      </c>
    </row>
    <row r="198" spans="1:9">
      <c r="A198" t="s">
        <v>451</v>
      </c>
      <c r="B198" t="s">
        <v>1418</v>
      </c>
      <c r="C198" t="s">
        <v>153</v>
      </c>
      <c r="D198" t="s">
        <v>153</v>
      </c>
      <c r="E198" t="s">
        <v>153</v>
      </c>
      <c r="F198" t="s">
        <v>153</v>
      </c>
      <c r="G198">
        <v>55</v>
      </c>
      <c r="H198" t="s">
        <v>153</v>
      </c>
      <c r="I198" t="s">
        <v>153</v>
      </c>
    </row>
    <row r="199" spans="1:9">
      <c r="A199" t="s">
        <v>452</v>
      </c>
      <c r="B199" t="s">
        <v>1418</v>
      </c>
      <c r="C199" t="s">
        <v>153</v>
      </c>
      <c r="D199" t="s">
        <v>153</v>
      </c>
      <c r="E199" t="s">
        <v>153</v>
      </c>
      <c r="F199" t="s">
        <v>153</v>
      </c>
      <c r="G199">
        <v>55</v>
      </c>
      <c r="H199" t="s">
        <v>153</v>
      </c>
      <c r="I199" t="s">
        <v>153</v>
      </c>
    </row>
    <row r="200" spans="1:9">
      <c r="A200" t="s">
        <v>453</v>
      </c>
      <c r="B200" t="s">
        <v>1418</v>
      </c>
      <c r="C200" t="s">
        <v>153</v>
      </c>
      <c r="D200" t="s">
        <v>153</v>
      </c>
      <c r="E200" t="s">
        <v>153</v>
      </c>
      <c r="F200" t="s">
        <v>153</v>
      </c>
      <c r="G200">
        <v>65.5</v>
      </c>
      <c r="H200" t="s">
        <v>153</v>
      </c>
      <c r="I200" t="s">
        <v>153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workbookViewId="0">
      <selection activeCell="A59" sqref="A59"/>
    </sheetView>
  </sheetViews>
  <sheetFormatPr baseColWidth="10" defaultColWidth="8.83203125" defaultRowHeight="14" x14ac:dyDescent="0"/>
  <cols>
    <col min="1" max="1" width="23" customWidth="1"/>
    <col min="4" max="4" width="23.83203125" customWidth="1"/>
    <col min="5" max="5" width="25.6640625" customWidth="1"/>
    <col min="6" max="7" width="21.6640625" customWidth="1"/>
    <col min="8" max="8" width="26.33203125" customWidth="1"/>
    <col min="9" max="9" width="25.33203125" customWidth="1"/>
    <col min="11" max="11" width="15.1640625" customWidth="1"/>
    <col min="12" max="12" width="22.5" customWidth="1"/>
  </cols>
  <sheetData>
    <row r="1" spans="1:12">
      <c r="A1" t="s">
        <v>0</v>
      </c>
      <c r="B1" t="s">
        <v>1416</v>
      </c>
      <c r="C1" t="s">
        <v>1</v>
      </c>
      <c r="D1" t="s">
        <v>1415</v>
      </c>
      <c r="E1" t="s">
        <v>1414</v>
      </c>
      <c r="F1" t="s">
        <v>1413</v>
      </c>
      <c r="G1" t="s">
        <v>1412</v>
      </c>
      <c r="H1" t="s">
        <v>1411</v>
      </c>
      <c r="I1" t="s">
        <v>1410</v>
      </c>
      <c r="J1" t="s">
        <v>1409</v>
      </c>
      <c r="K1" t="s">
        <v>1408</v>
      </c>
      <c r="L1" t="s">
        <v>1417</v>
      </c>
    </row>
    <row r="2" spans="1:12">
      <c r="A2" t="s">
        <v>260</v>
      </c>
      <c r="B2" t="s">
        <v>1407</v>
      </c>
      <c r="C2" t="s">
        <v>1407</v>
      </c>
      <c r="D2" t="s">
        <v>1407</v>
      </c>
      <c r="E2" t="s">
        <v>1407</v>
      </c>
      <c r="F2" t="s">
        <v>1407</v>
      </c>
      <c r="G2" t="s">
        <v>1407</v>
      </c>
      <c r="H2" t="s">
        <v>1407</v>
      </c>
      <c r="I2" t="s">
        <v>1407</v>
      </c>
      <c r="J2" t="s">
        <v>1407</v>
      </c>
      <c r="K2">
        <v>26.4</v>
      </c>
      <c r="L2" t="b">
        <f>ISERROR(VLOOKUP(A2,FITS_test_run_analysis!$A$2:$A$195,1,FALSE))</f>
        <v>0</v>
      </c>
    </row>
    <row r="3" spans="1:12">
      <c r="A3" t="s">
        <v>261</v>
      </c>
      <c r="B3" t="s">
        <v>1407</v>
      </c>
      <c r="C3" t="s">
        <v>1407</v>
      </c>
      <c r="D3" t="s">
        <v>1407</v>
      </c>
      <c r="E3" t="s">
        <v>1407</v>
      </c>
      <c r="F3" t="s">
        <v>1407</v>
      </c>
      <c r="G3" t="s">
        <v>1407</v>
      </c>
      <c r="H3" t="s">
        <v>1407</v>
      </c>
      <c r="I3" t="s">
        <v>1407</v>
      </c>
      <c r="J3" t="s">
        <v>1407</v>
      </c>
      <c r="K3">
        <v>26.4</v>
      </c>
      <c r="L3" t="b">
        <f>ISERROR(VLOOKUP(A3,FITS_test_run_analysis!$A$2:$A$195,1,FALSE))</f>
        <v>0</v>
      </c>
    </row>
    <row r="4" spans="1:12">
      <c r="A4" t="s">
        <v>262</v>
      </c>
      <c r="B4" t="s">
        <v>1407</v>
      </c>
      <c r="C4" t="s">
        <v>1407</v>
      </c>
      <c r="D4" t="s">
        <v>1407</v>
      </c>
      <c r="E4" t="s">
        <v>1407</v>
      </c>
      <c r="F4" t="s">
        <v>1407</v>
      </c>
      <c r="G4" t="s">
        <v>1407</v>
      </c>
      <c r="H4" t="s">
        <v>1407</v>
      </c>
      <c r="I4" t="s">
        <v>1407</v>
      </c>
      <c r="J4" t="s">
        <v>1407</v>
      </c>
      <c r="K4">
        <v>30.8</v>
      </c>
      <c r="L4" t="b">
        <f>ISERROR(VLOOKUP(A4,FITS_test_run_analysis!$A$2:$A$195,1,FALSE))</f>
        <v>0</v>
      </c>
    </row>
    <row r="5" spans="1:12">
      <c r="A5" t="s">
        <v>263</v>
      </c>
      <c r="B5" t="s">
        <v>1407</v>
      </c>
      <c r="C5" t="s">
        <v>1407</v>
      </c>
      <c r="D5" t="s">
        <v>1407</v>
      </c>
      <c r="E5" t="s">
        <v>1407</v>
      </c>
      <c r="F5" t="s">
        <v>1407</v>
      </c>
      <c r="G5" t="s">
        <v>1407</v>
      </c>
      <c r="H5" t="s">
        <v>1407</v>
      </c>
      <c r="I5" t="s">
        <v>1407</v>
      </c>
      <c r="J5" t="s">
        <v>1407</v>
      </c>
      <c r="K5">
        <v>36.4</v>
      </c>
      <c r="L5" t="b">
        <f>ISERROR(VLOOKUP(A5,FITS_test_run_analysis!$A$2:$A$195,1,FALSE))</f>
        <v>0</v>
      </c>
    </row>
    <row r="6" spans="1:12">
      <c r="A6" t="s">
        <v>264</v>
      </c>
      <c r="B6" t="s">
        <v>1407</v>
      </c>
      <c r="C6" t="s">
        <v>1407</v>
      </c>
      <c r="D6" t="s">
        <v>1407</v>
      </c>
      <c r="E6" t="s">
        <v>1407</v>
      </c>
      <c r="F6" t="s">
        <v>1407</v>
      </c>
      <c r="G6" t="s">
        <v>1407</v>
      </c>
      <c r="H6" t="s">
        <v>1407</v>
      </c>
      <c r="I6" t="s">
        <v>1407</v>
      </c>
      <c r="J6" t="s">
        <v>1407</v>
      </c>
      <c r="K6">
        <v>35.5</v>
      </c>
      <c r="L6" t="b">
        <f>ISERROR(VLOOKUP(A6,FITS_test_run_analysis!$A$2:$A$195,1,FALSE))</f>
        <v>0</v>
      </c>
    </row>
    <row r="7" spans="1:12">
      <c r="A7" t="s">
        <v>265</v>
      </c>
      <c r="B7" t="s">
        <v>1407</v>
      </c>
      <c r="C7" t="s">
        <v>1407</v>
      </c>
      <c r="D7" t="s">
        <v>1407</v>
      </c>
      <c r="E7" t="s">
        <v>1407</v>
      </c>
      <c r="F7" t="s">
        <v>1407</v>
      </c>
      <c r="G7" t="s">
        <v>1407</v>
      </c>
      <c r="H7" t="s">
        <v>1407</v>
      </c>
      <c r="I7" t="s">
        <v>1407</v>
      </c>
      <c r="J7" t="s">
        <v>1407</v>
      </c>
      <c r="K7">
        <v>22.1</v>
      </c>
      <c r="L7" t="b">
        <f>ISERROR(VLOOKUP(A7,FITS_test_run_analysis!$A$2:$A$195,1,FALSE))</f>
        <v>0</v>
      </c>
    </row>
    <row r="8" spans="1:12">
      <c r="A8" t="s">
        <v>266</v>
      </c>
      <c r="B8" t="s">
        <v>1407</v>
      </c>
      <c r="C8" t="s">
        <v>1407</v>
      </c>
      <c r="D8" t="s">
        <v>1407</v>
      </c>
      <c r="E8" t="s">
        <v>1407</v>
      </c>
      <c r="F8" t="s">
        <v>1407</v>
      </c>
      <c r="G8" t="s">
        <v>1407</v>
      </c>
      <c r="H8" t="s">
        <v>1407</v>
      </c>
      <c r="I8" t="s">
        <v>1407</v>
      </c>
      <c r="J8" t="s">
        <v>1407</v>
      </c>
      <c r="K8">
        <v>22.1</v>
      </c>
      <c r="L8" t="b">
        <f>ISERROR(VLOOKUP(A8,FITS_test_run_analysis!$A$2:$A$195,1,FALSE))</f>
        <v>0</v>
      </c>
    </row>
    <row r="9" spans="1:12">
      <c r="A9" t="s">
        <v>267</v>
      </c>
      <c r="B9" t="s">
        <v>1407</v>
      </c>
      <c r="C9" t="s">
        <v>1407</v>
      </c>
      <c r="D9" t="s">
        <v>1407</v>
      </c>
      <c r="E9" t="s">
        <v>1407</v>
      </c>
      <c r="F9" t="s">
        <v>1407</v>
      </c>
      <c r="G9" t="s">
        <v>1407</v>
      </c>
      <c r="H9" t="s">
        <v>1407</v>
      </c>
      <c r="I9" t="s">
        <v>1407</v>
      </c>
      <c r="J9" t="s">
        <v>1407</v>
      </c>
      <c r="K9">
        <v>11.5</v>
      </c>
      <c r="L9" t="b">
        <f>ISERROR(VLOOKUP(A9,FITS_test_run_analysis!$A$2:$A$195,1,FALSE))</f>
        <v>0</v>
      </c>
    </row>
    <row r="10" spans="1:12">
      <c r="A10" t="s">
        <v>268</v>
      </c>
      <c r="B10" t="s">
        <v>1407</v>
      </c>
      <c r="C10" t="s">
        <v>1407</v>
      </c>
      <c r="D10" t="s">
        <v>1407</v>
      </c>
      <c r="E10" t="s">
        <v>1407</v>
      </c>
      <c r="F10" t="s">
        <v>1407</v>
      </c>
      <c r="G10" t="s">
        <v>1407</v>
      </c>
      <c r="H10" t="s">
        <v>1407</v>
      </c>
      <c r="I10" t="s">
        <v>1407</v>
      </c>
      <c r="J10" t="s">
        <v>1407</v>
      </c>
      <c r="K10">
        <v>11.5</v>
      </c>
      <c r="L10" t="b">
        <f>ISERROR(VLOOKUP(A10,FITS_test_run_analysis!$A$2:$A$195,1,FALSE))</f>
        <v>0</v>
      </c>
    </row>
    <row r="11" spans="1:12">
      <c r="A11" t="s">
        <v>269</v>
      </c>
      <c r="B11" t="s">
        <v>1407</v>
      </c>
      <c r="C11" t="s">
        <v>1407</v>
      </c>
      <c r="D11" t="s">
        <v>1407</v>
      </c>
      <c r="E11" t="s">
        <v>1407</v>
      </c>
      <c r="F11" t="s">
        <v>1407</v>
      </c>
      <c r="G11" t="s">
        <v>1407</v>
      </c>
      <c r="H11" t="s">
        <v>1407</v>
      </c>
      <c r="I11" t="s">
        <v>1407</v>
      </c>
      <c r="J11" t="s">
        <v>1407</v>
      </c>
      <c r="K11">
        <v>28.1</v>
      </c>
      <c r="L11" t="b">
        <f>ISERROR(VLOOKUP(A11,FITS_test_run_analysis!$A$2:$A$195,1,FALSE))</f>
        <v>0</v>
      </c>
    </row>
    <row r="12" spans="1:12">
      <c r="A12" t="s">
        <v>270</v>
      </c>
      <c r="B12" t="s">
        <v>1407</v>
      </c>
      <c r="C12" t="s">
        <v>1407</v>
      </c>
      <c r="D12" t="s">
        <v>1407</v>
      </c>
      <c r="E12" t="s">
        <v>1407</v>
      </c>
      <c r="F12" t="s">
        <v>1407</v>
      </c>
      <c r="G12" t="s">
        <v>1407</v>
      </c>
      <c r="H12" t="s">
        <v>1407</v>
      </c>
      <c r="I12" t="s">
        <v>1407</v>
      </c>
      <c r="J12" t="s">
        <v>1407</v>
      </c>
      <c r="K12">
        <v>28.1</v>
      </c>
      <c r="L12" t="b">
        <f>ISERROR(VLOOKUP(A12,FITS_test_run_analysis!$A$2:$A$195,1,FALSE))</f>
        <v>0</v>
      </c>
    </row>
    <row r="13" spans="1:12">
      <c r="A13" t="s">
        <v>271</v>
      </c>
      <c r="B13" t="s">
        <v>1407</v>
      </c>
      <c r="C13" t="s">
        <v>1407</v>
      </c>
      <c r="D13" t="s">
        <v>1407</v>
      </c>
      <c r="E13" t="s">
        <v>1407</v>
      </c>
      <c r="F13" t="s">
        <v>1407</v>
      </c>
      <c r="G13" t="s">
        <v>1407</v>
      </c>
      <c r="H13" t="s">
        <v>1407</v>
      </c>
      <c r="I13" t="s">
        <v>1407</v>
      </c>
      <c r="J13" t="s">
        <v>1407</v>
      </c>
      <c r="K13">
        <v>27.1</v>
      </c>
      <c r="L13" t="b">
        <f>ISERROR(VLOOKUP(A13,FITS_test_run_analysis!$A$2:$A$195,1,FALSE))</f>
        <v>0</v>
      </c>
    </row>
    <row r="14" spans="1:12">
      <c r="A14" t="s">
        <v>272</v>
      </c>
      <c r="B14" t="s">
        <v>1407</v>
      </c>
      <c r="C14" t="s">
        <v>1407</v>
      </c>
      <c r="D14" t="s">
        <v>1407</v>
      </c>
      <c r="E14" t="s">
        <v>1407</v>
      </c>
      <c r="F14" t="s">
        <v>1407</v>
      </c>
      <c r="G14" t="s">
        <v>1407</v>
      </c>
      <c r="H14" t="s">
        <v>1407</v>
      </c>
      <c r="I14" t="s">
        <v>1407</v>
      </c>
      <c r="J14" t="s">
        <v>1407</v>
      </c>
      <c r="K14">
        <v>34.9</v>
      </c>
      <c r="L14" t="b">
        <f>ISERROR(VLOOKUP(A14,FITS_test_run_analysis!$A$2:$A$195,1,FALSE))</f>
        <v>0</v>
      </c>
    </row>
    <row r="15" spans="1:12">
      <c r="A15" t="s">
        <v>273</v>
      </c>
      <c r="B15" t="s">
        <v>1407</v>
      </c>
      <c r="C15" t="s">
        <v>1407</v>
      </c>
      <c r="D15" t="s">
        <v>1407</v>
      </c>
      <c r="E15" t="s">
        <v>1407</v>
      </c>
      <c r="F15" t="s">
        <v>1407</v>
      </c>
      <c r="G15" t="s">
        <v>1407</v>
      </c>
      <c r="H15" t="s">
        <v>1407</v>
      </c>
      <c r="I15" t="s">
        <v>1407</v>
      </c>
      <c r="J15" t="s">
        <v>1407</v>
      </c>
      <c r="K15">
        <v>22</v>
      </c>
      <c r="L15" t="b">
        <f>ISERROR(VLOOKUP(A15,FITS_test_run_analysis!$A$2:$A$195,1,FALSE))</f>
        <v>0</v>
      </c>
    </row>
    <row r="16" spans="1:12">
      <c r="A16" t="s">
        <v>274</v>
      </c>
      <c r="B16" t="s">
        <v>1407</v>
      </c>
      <c r="C16" t="s">
        <v>1407</v>
      </c>
      <c r="D16" t="s">
        <v>1407</v>
      </c>
      <c r="E16" t="s">
        <v>1407</v>
      </c>
      <c r="F16" t="s">
        <v>1407</v>
      </c>
      <c r="G16" t="s">
        <v>1407</v>
      </c>
      <c r="H16" t="s">
        <v>1407</v>
      </c>
      <c r="I16" t="s">
        <v>1407</v>
      </c>
      <c r="J16" t="s">
        <v>1407</v>
      </c>
      <c r="K16">
        <v>9</v>
      </c>
      <c r="L16" t="b">
        <f>ISERROR(VLOOKUP(A16,FITS_test_run_analysis!$A$2:$A$195,1,FALSE))</f>
        <v>0</v>
      </c>
    </row>
    <row r="17" spans="1:12">
      <c r="A17" t="s">
        <v>275</v>
      </c>
      <c r="B17" t="s">
        <v>1407</v>
      </c>
      <c r="C17" t="s">
        <v>1407</v>
      </c>
      <c r="D17" t="s">
        <v>1407</v>
      </c>
      <c r="E17" t="s">
        <v>1407</v>
      </c>
      <c r="F17" t="s">
        <v>1407</v>
      </c>
      <c r="G17" t="s">
        <v>1407</v>
      </c>
      <c r="H17" t="s">
        <v>1407</v>
      </c>
      <c r="I17" t="s">
        <v>1407</v>
      </c>
      <c r="J17" t="s">
        <v>1407</v>
      </c>
      <c r="K17">
        <v>9</v>
      </c>
      <c r="L17" t="b">
        <f>ISERROR(VLOOKUP(A17,FITS_test_run_analysis!$A$2:$A$195,1,FALSE))</f>
        <v>0</v>
      </c>
    </row>
    <row r="18" spans="1:12">
      <c r="A18" t="s">
        <v>276</v>
      </c>
      <c r="B18" t="s">
        <v>1407</v>
      </c>
      <c r="C18" t="s">
        <v>1407</v>
      </c>
      <c r="D18" t="s">
        <v>1407</v>
      </c>
      <c r="E18" t="s">
        <v>1407</v>
      </c>
      <c r="F18" t="s">
        <v>1407</v>
      </c>
      <c r="G18" t="s">
        <v>1407</v>
      </c>
      <c r="H18" t="s">
        <v>1407</v>
      </c>
      <c r="I18" t="s">
        <v>1407</v>
      </c>
      <c r="J18" t="s">
        <v>1407</v>
      </c>
      <c r="K18">
        <v>31.6</v>
      </c>
      <c r="L18" t="b">
        <f>ISERROR(VLOOKUP(A18,FITS_test_run_analysis!$A$2:$A$195,1,FALSE))</f>
        <v>0</v>
      </c>
    </row>
    <row r="19" spans="1:12">
      <c r="A19" t="s">
        <v>277</v>
      </c>
      <c r="B19" t="s">
        <v>1407</v>
      </c>
      <c r="C19" t="s">
        <v>1407</v>
      </c>
      <c r="D19" t="s">
        <v>1407</v>
      </c>
      <c r="E19" t="s">
        <v>1407</v>
      </c>
      <c r="F19" t="s">
        <v>1407</v>
      </c>
      <c r="G19" t="s">
        <v>1407</v>
      </c>
      <c r="H19" t="s">
        <v>1407</v>
      </c>
      <c r="I19" t="s">
        <v>1407</v>
      </c>
      <c r="J19" t="s">
        <v>1407</v>
      </c>
      <c r="K19">
        <v>31.6</v>
      </c>
      <c r="L19" t="b">
        <f>ISERROR(VLOOKUP(A19,FITS_test_run_analysis!$A$2:$A$195,1,FALSE))</f>
        <v>0</v>
      </c>
    </row>
    <row r="20" spans="1:12">
      <c r="A20" t="s">
        <v>278</v>
      </c>
      <c r="B20" t="s">
        <v>1407</v>
      </c>
      <c r="C20" t="s">
        <v>1407</v>
      </c>
      <c r="D20" t="s">
        <v>1407</v>
      </c>
      <c r="E20" t="s">
        <v>1407</v>
      </c>
      <c r="F20" t="s">
        <v>1407</v>
      </c>
      <c r="G20" t="s">
        <v>1407</v>
      </c>
      <c r="H20" t="s">
        <v>1407</v>
      </c>
      <c r="I20" t="s">
        <v>1407</v>
      </c>
      <c r="J20" t="s">
        <v>1407</v>
      </c>
      <c r="K20">
        <v>36.5</v>
      </c>
      <c r="L20" t="b">
        <f>ISERROR(VLOOKUP(A20,FITS_test_run_analysis!$A$2:$A$195,1,FALSE))</f>
        <v>0</v>
      </c>
    </row>
    <row r="21" spans="1:12">
      <c r="A21" t="s">
        <v>279</v>
      </c>
      <c r="B21" t="s">
        <v>1407</v>
      </c>
      <c r="C21" t="s">
        <v>1407</v>
      </c>
      <c r="D21" t="s">
        <v>1407</v>
      </c>
      <c r="E21" t="s">
        <v>1407</v>
      </c>
      <c r="F21" t="s">
        <v>1407</v>
      </c>
      <c r="G21" t="s">
        <v>1407</v>
      </c>
      <c r="H21" t="s">
        <v>1407</v>
      </c>
      <c r="I21" t="s">
        <v>1407</v>
      </c>
      <c r="J21" t="s">
        <v>1407</v>
      </c>
      <c r="K21">
        <v>24.6</v>
      </c>
      <c r="L21" t="b">
        <f>ISERROR(VLOOKUP(A21,FITS_test_run_analysis!$A$2:$A$195,1,FALSE))</f>
        <v>0</v>
      </c>
    </row>
    <row r="22" spans="1:12">
      <c r="A22" t="s">
        <v>280</v>
      </c>
      <c r="B22" t="s">
        <v>1407</v>
      </c>
      <c r="C22" t="s">
        <v>1407</v>
      </c>
      <c r="D22" t="s">
        <v>1407</v>
      </c>
      <c r="E22" t="s">
        <v>1407</v>
      </c>
      <c r="F22" t="s">
        <v>1407</v>
      </c>
      <c r="G22" t="s">
        <v>1407</v>
      </c>
      <c r="H22" t="s">
        <v>1407</v>
      </c>
      <c r="I22" t="s">
        <v>1407</v>
      </c>
      <c r="J22" t="s">
        <v>1407</v>
      </c>
      <c r="K22">
        <v>24.6</v>
      </c>
      <c r="L22" t="b">
        <f>ISERROR(VLOOKUP(A22,FITS_test_run_analysis!$A$2:$A$195,1,FALSE))</f>
        <v>0</v>
      </c>
    </row>
    <row r="23" spans="1:12">
      <c r="A23" t="s">
        <v>281</v>
      </c>
      <c r="B23" t="s">
        <v>1407</v>
      </c>
      <c r="C23" t="s">
        <v>1407</v>
      </c>
      <c r="D23" t="s">
        <v>1407</v>
      </c>
      <c r="E23" t="s">
        <v>1407</v>
      </c>
      <c r="F23" t="s">
        <v>1407</v>
      </c>
      <c r="G23" t="s">
        <v>1407</v>
      </c>
      <c r="H23" t="s">
        <v>1407</v>
      </c>
      <c r="I23" t="s">
        <v>1407</v>
      </c>
      <c r="J23" t="s">
        <v>1407</v>
      </c>
      <c r="K23">
        <v>10.9</v>
      </c>
      <c r="L23" t="b">
        <f>ISERROR(VLOOKUP(A23,FITS_test_run_analysis!$A$2:$A$195,1,FALSE))</f>
        <v>0</v>
      </c>
    </row>
    <row r="24" spans="1:12">
      <c r="A24" t="s">
        <v>282</v>
      </c>
      <c r="B24" t="s">
        <v>1407</v>
      </c>
      <c r="C24" t="s">
        <v>1407</v>
      </c>
      <c r="D24" t="s">
        <v>1407</v>
      </c>
      <c r="E24" t="s">
        <v>1407</v>
      </c>
      <c r="F24" t="s">
        <v>1407</v>
      </c>
      <c r="G24" t="s">
        <v>1407</v>
      </c>
      <c r="H24" t="s">
        <v>1407</v>
      </c>
      <c r="I24" t="s">
        <v>1407</v>
      </c>
      <c r="J24" t="s">
        <v>1407</v>
      </c>
      <c r="K24">
        <v>16.600000000000001</v>
      </c>
      <c r="L24" t="b">
        <f>ISERROR(VLOOKUP(A24,FITS_test_run_analysis!$A$2:$A$195,1,FALSE))</f>
        <v>0</v>
      </c>
    </row>
    <row r="25" spans="1:12">
      <c r="A25" t="s">
        <v>283</v>
      </c>
      <c r="B25" t="s">
        <v>1407</v>
      </c>
      <c r="C25" t="s">
        <v>1407</v>
      </c>
      <c r="D25" t="s">
        <v>1407</v>
      </c>
      <c r="E25" t="s">
        <v>1407</v>
      </c>
      <c r="F25" t="s">
        <v>1407</v>
      </c>
      <c r="G25" t="s">
        <v>1407</v>
      </c>
      <c r="H25" t="s">
        <v>1407</v>
      </c>
      <c r="I25" t="s">
        <v>1407</v>
      </c>
      <c r="J25" t="s">
        <v>1407</v>
      </c>
      <c r="K25">
        <v>16.600000000000001</v>
      </c>
      <c r="L25" t="b">
        <f>ISERROR(VLOOKUP(A25,FITS_test_run_analysis!$A$2:$A$195,1,FALSE))</f>
        <v>0</v>
      </c>
    </row>
    <row r="26" spans="1:12">
      <c r="A26" t="s">
        <v>284</v>
      </c>
      <c r="B26" t="s">
        <v>1407</v>
      </c>
      <c r="C26" t="s">
        <v>1407</v>
      </c>
      <c r="D26" t="s">
        <v>1407</v>
      </c>
      <c r="E26" t="s">
        <v>1407</v>
      </c>
      <c r="F26" t="s">
        <v>1407</v>
      </c>
      <c r="G26" t="s">
        <v>1407</v>
      </c>
      <c r="H26" t="s">
        <v>1407</v>
      </c>
      <c r="I26" t="s">
        <v>1407</v>
      </c>
      <c r="J26" t="s">
        <v>1407</v>
      </c>
      <c r="K26">
        <v>20.5</v>
      </c>
      <c r="L26" t="b">
        <f>ISERROR(VLOOKUP(A26,FITS_test_run_analysis!$A$2:$A$195,1,FALSE))</f>
        <v>0</v>
      </c>
    </row>
    <row r="27" spans="1:12">
      <c r="A27" t="s">
        <v>285</v>
      </c>
      <c r="B27" t="s">
        <v>1407</v>
      </c>
      <c r="C27" t="s">
        <v>1407</v>
      </c>
      <c r="D27" t="s">
        <v>1407</v>
      </c>
      <c r="E27" t="s">
        <v>1407</v>
      </c>
      <c r="F27" t="s">
        <v>1407</v>
      </c>
      <c r="G27" t="s">
        <v>1407</v>
      </c>
      <c r="H27" t="s">
        <v>1407</v>
      </c>
      <c r="I27" t="s">
        <v>1407</v>
      </c>
      <c r="J27" t="s">
        <v>1407</v>
      </c>
      <c r="K27">
        <v>18.7</v>
      </c>
      <c r="L27" t="b">
        <f>ISERROR(VLOOKUP(A27,FITS_test_run_analysis!$A$2:$A$195,1,FALSE))</f>
        <v>0</v>
      </c>
    </row>
    <row r="28" spans="1:12">
      <c r="A28" t="s">
        <v>1172</v>
      </c>
      <c r="B28" t="s">
        <v>1407</v>
      </c>
      <c r="C28" t="s">
        <v>1407</v>
      </c>
      <c r="D28" t="s">
        <v>1407</v>
      </c>
      <c r="E28" t="s">
        <v>1407</v>
      </c>
      <c r="F28" t="s">
        <v>1407</v>
      </c>
      <c r="G28" t="s">
        <v>1407</v>
      </c>
      <c r="H28" t="s">
        <v>1407</v>
      </c>
      <c r="I28" t="s">
        <v>1407</v>
      </c>
      <c r="J28" t="s">
        <v>1407</v>
      </c>
      <c r="K28">
        <v>1.2</v>
      </c>
      <c r="L28" t="b">
        <f>ISERROR(VLOOKUP(A28,FITS_test_run_analysis!$A$2:$A$195,1,FALSE))</f>
        <v>1</v>
      </c>
    </row>
    <row r="29" spans="1:12">
      <c r="A29" t="s">
        <v>286</v>
      </c>
      <c r="B29" t="s">
        <v>1407</v>
      </c>
      <c r="C29" t="s">
        <v>1407</v>
      </c>
      <c r="D29" t="s">
        <v>1407</v>
      </c>
      <c r="E29" t="s">
        <v>1407</v>
      </c>
      <c r="F29" t="s">
        <v>1407</v>
      </c>
      <c r="G29" t="s">
        <v>1407</v>
      </c>
      <c r="H29" t="s">
        <v>1407</v>
      </c>
      <c r="I29" t="s">
        <v>1407</v>
      </c>
      <c r="J29" t="s">
        <v>1407</v>
      </c>
      <c r="K29">
        <v>17.2</v>
      </c>
      <c r="L29" t="b">
        <f>ISERROR(VLOOKUP(A29,FITS_test_run_analysis!$A$2:$A$195,1,FALSE))</f>
        <v>0</v>
      </c>
    </row>
    <row r="30" spans="1:12">
      <c r="A30" t="s">
        <v>287</v>
      </c>
      <c r="B30" t="s">
        <v>1407</v>
      </c>
      <c r="C30" t="s">
        <v>1407</v>
      </c>
      <c r="D30" t="s">
        <v>1407</v>
      </c>
      <c r="E30" t="s">
        <v>1407</v>
      </c>
      <c r="F30" t="s">
        <v>1407</v>
      </c>
      <c r="G30" t="s">
        <v>1407</v>
      </c>
      <c r="H30" t="s">
        <v>1407</v>
      </c>
      <c r="I30" t="s">
        <v>1407</v>
      </c>
      <c r="J30" t="s">
        <v>1407</v>
      </c>
      <c r="K30">
        <v>17.399999999999999</v>
      </c>
      <c r="L30" t="b">
        <f>ISERROR(VLOOKUP(A30,FITS_test_run_analysis!$A$2:$A$195,1,FALSE))</f>
        <v>0</v>
      </c>
    </row>
    <row r="31" spans="1:12">
      <c r="A31" t="s">
        <v>288</v>
      </c>
      <c r="B31" t="s">
        <v>1407</v>
      </c>
      <c r="C31" t="s">
        <v>1407</v>
      </c>
      <c r="D31" t="s">
        <v>1407</v>
      </c>
      <c r="E31" t="s">
        <v>1407</v>
      </c>
      <c r="F31" t="s">
        <v>1407</v>
      </c>
      <c r="G31" t="s">
        <v>1407</v>
      </c>
      <c r="H31" t="s">
        <v>1407</v>
      </c>
      <c r="I31" t="s">
        <v>1407</v>
      </c>
      <c r="J31" t="s">
        <v>1407</v>
      </c>
      <c r="K31">
        <v>17.399999999999999</v>
      </c>
      <c r="L31" t="b">
        <f>ISERROR(VLOOKUP(A31,FITS_test_run_analysis!$A$2:$A$195,1,FALSE))</f>
        <v>0</v>
      </c>
    </row>
    <row r="32" spans="1:12">
      <c r="A32" t="s">
        <v>289</v>
      </c>
      <c r="B32" t="s">
        <v>1407</v>
      </c>
      <c r="C32" t="s">
        <v>1407</v>
      </c>
      <c r="D32" t="s">
        <v>1407</v>
      </c>
      <c r="E32" t="s">
        <v>1407</v>
      </c>
      <c r="F32" t="s">
        <v>1407</v>
      </c>
      <c r="G32" t="s">
        <v>1407</v>
      </c>
      <c r="H32" t="s">
        <v>1407</v>
      </c>
      <c r="I32" t="s">
        <v>1407</v>
      </c>
      <c r="J32" t="s">
        <v>1407</v>
      </c>
      <c r="K32">
        <v>18.8</v>
      </c>
      <c r="L32" t="b">
        <f>ISERROR(VLOOKUP(A32,FITS_test_run_analysis!$A$2:$A$195,1,FALSE))</f>
        <v>0</v>
      </c>
    </row>
    <row r="33" spans="1:12">
      <c r="A33" t="s">
        <v>290</v>
      </c>
      <c r="B33" t="s">
        <v>1407</v>
      </c>
      <c r="C33" t="s">
        <v>1407</v>
      </c>
      <c r="D33" t="s">
        <v>1407</v>
      </c>
      <c r="E33" t="s">
        <v>1407</v>
      </c>
      <c r="F33" t="s">
        <v>1407</v>
      </c>
      <c r="G33" t="s">
        <v>1407</v>
      </c>
      <c r="H33" t="s">
        <v>1407</v>
      </c>
      <c r="I33" t="s">
        <v>1407</v>
      </c>
      <c r="J33" t="s">
        <v>1407</v>
      </c>
      <c r="K33">
        <v>20.399999999999999</v>
      </c>
      <c r="L33" t="b">
        <f>ISERROR(VLOOKUP(A33,FITS_test_run_analysis!$A$2:$A$195,1,FALSE))</f>
        <v>0</v>
      </c>
    </row>
    <row r="34" spans="1:12">
      <c r="A34" t="s">
        <v>291</v>
      </c>
      <c r="B34" t="s">
        <v>1407</v>
      </c>
      <c r="C34" t="s">
        <v>1407</v>
      </c>
      <c r="D34" t="s">
        <v>1407</v>
      </c>
      <c r="E34" t="s">
        <v>1407</v>
      </c>
      <c r="F34" t="s">
        <v>1407</v>
      </c>
      <c r="G34" t="s">
        <v>1407</v>
      </c>
      <c r="H34" t="s">
        <v>1407</v>
      </c>
      <c r="I34" t="s">
        <v>1407</v>
      </c>
      <c r="J34" t="s">
        <v>1407</v>
      </c>
      <c r="K34">
        <v>0.9</v>
      </c>
      <c r="L34" t="b">
        <f>ISERROR(VLOOKUP(A34,FITS_test_run_analysis!$A$2:$A$195,1,FALSE))</f>
        <v>0</v>
      </c>
    </row>
    <row r="35" spans="1:12">
      <c r="A35" t="s">
        <v>1154</v>
      </c>
      <c r="B35" t="s">
        <v>1407</v>
      </c>
      <c r="C35" t="s">
        <v>1407</v>
      </c>
      <c r="D35" t="s">
        <v>1407</v>
      </c>
      <c r="E35" t="s">
        <v>1407</v>
      </c>
      <c r="F35" t="s">
        <v>1407</v>
      </c>
      <c r="G35" t="s">
        <v>1407</v>
      </c>
      <c r="H35" t="s">
        <v>1407</v>
      </c>
      <c r="I35" t="s">
        <v>1407</v>
      </c>
      <c r="J35" t="s">
        <v>1407</v>
      </c>
      <c r="K35">
        <v>1</v>
      </c>
      <c r="L35" t="b">
        <f>ISERROR(VLOOKUP(A35,FITS_test_run_analysis!$A$2:$A$195,1,FALSE))</f>
        <v>1</v>
      </c>
    </row>
    <row r="36" spans="1:12">
      <c r="A36" t="s">
        <v>292</v>
      </c>
      <c r="B36" t="s">
        <v>1407</v>
      </c>
      <c r="C36" t="s">
        <v>1407</v>
      </c>
      <c r="D36" t="s">
        <v>1407</v>
      </c>
      <c r="E36" t="s">
        <v>1407</v>
      </c>
      <c r="F36" t="s">
        <v>1407</v>
      </c>
      <c r="G36" t="s">
        <v>1407</v>
      </c>
      <c r="H36" t="s">
        <v>1407</v>
      </c>
      <c r="I36" t="s">
        <v>1407</v>
      </c>
      <c r="J36" t="s">
        <v>1407</v>
      </c>
      <c r="K36">
        <v>19.5</v>
      </c>
      <c r="L36" t="b">
        <f>ISERROR(VLOOKUP(A36,FITS_test_run_analysis!$A$2:$A$195,1,FALSE))</f>
        <v>0</v>
      </c>
    </row>
    <row r="37" spans="1:12">
      <c r="A37" t="s">
        <v>293</v>
      </c>
      <c r="B37" t="s">
        <v>1407</v>
      </c>
      <c r="C37" t="s">
        <v>1407</v>
      </c>
      <c r="D37" t="s">
        <v>1407</v>
      </c>
      <c r="E37" t="s">
        <v>1407</v>
      </c>
      <c r="F37" t="s">
        <v>1407</v>
      </c>
      <c r="G37" t="s">
        <v>1407</v>
      </c>
      <c r="H37" t="s">
        <v>1407</v>
      </c>
      <c r="I37" t="s">
        <v>1407</v>
      </c>
      <c r="J37" t="s">
        <v>1407</v>
      </c>
      <c r="K37">
        <v>16.7</v>
      </c>
      <c r="L37" t="b">
        <f>ISERROR(VLOOKUP(A37,FITS_test_run_analysis!$A$2:$A$195,1,FALSE))</f>
        <v>0</v>
      </c>
    </row>
    <row r="38" spans="1:12">
      <c r="A38" t="s">
        <v>294</v>
      </c>
      <c r="B38" t="s">
        <v>1407</v>
      </c>
      <c r="C38" t="s">
        <v>1407</v>
      </c>
      <c r="D38" t="s">
        <v>1407</v>
      </c>
      <c r="E38" t="s">
        <v>1407</v>
      </c>
      <c r="F38" t="s">
        <v>1407</v>
      </c>
      <c r="G38" t="s">
        <v>1407</v>
      </c>
      <c r="H38" t="s">
        <v>1407</v>
      </c>
      <c r="I38" t="s">
        <v>1407</v>
      </c>
      <c r="J38" t="s">
        <v>1407</v>
      </c>
      <c r="K38">
        <v>16.600000000000001</v>
      </c>
      <c r="L38" t="b">
        <f>ISERROR(VLOOKUP(A38,FITS_test_run_analysis!$A$2:$A$195,1,FALSE))</f>
        <v>0</v>
      </c>
    </row>
    <row r="39" spans="1:12">
      <c r="A39" t="s">
        <v>295</v>
      </c>
      <c r="B39" t="s">
        <v>1407</v>
      </c>
      <c r="C39" t="s">
        <v>1407</v>
      </c>
      <c r="D39" t="s">
        <v>1407</v>
      </c>
      <c r="E39" t="s">
        <v>1407</v>
      </c>
      <c r="F39" t="s">
        <v>1407</v>
      </c>
      <c r="G39" t="s">
        <v>1407</v>
      </c>
      <c r="H39" t="s">
        <v>1407</v>
      </c>
      <c r="I39" t="s">
        <v>1407</v>
      </c>
      <c r="J39" t="s">
        <v>1407</v>
      </c>
      <c r="K39">
        <v>17.2</v>
      </c>
      <c r="L39" t="b">
        <f>ISERROR(VLOOKUP(A39,FITS_test_run_analysis!$A$2:$A$195,1,FALSE))</f>
        <v>0</v>
      </c>
    </row>
    <row r="40" spans="1:12">
      <c r="A40" t="s">
        <v>296</v>
      </c>
      <c r="B40" t="s">
        <v>1407</v>
      </c>
      <c r="C40" t="s">
        <v>1407</v>
      </c>
      <c r="D40" t="s">
        <v>1407</v>
      </c>
      <c r="E40" t="s">
        <v>1407</v>
      </c>
      <c r="F40" t="s">
        <v>1407</v>
      </c>
      <c r="G40" t="s">
        <v>1407</v>
      </c>
      <c r="H40" t="s">
        <v>1407</v>
      </c>
      <c r="I40" t="s">
        <v>1407</v>
      </c>
      <c r="J40" t="s">
        <v>1407</v>
      </c>
      <c r="K40">
        <v>17.2</v>
      </c>
      <c r="L40" t="b">
        <f>ISERROR(VLOOKUP(A40,FITS_test_run_analysis!$A$2:$A$195,1,FALSE))</f>
        <v>0</v>
      </c>
    </row>
    <row r="41" spans="1:12">
      <c r="A41" t="s">
        <v>1131</v>
      </c>
      <c r="B41" t="s">
        <v>1407</v>
      </c>
      <c r="C41" t="s">
        <v>1407</v>
      </c>
      <c r="D41" t="s">
        <v>1407</v>
      </c>
      <c r="E41" t="s">
        <v>1407</v>
      </c>
      <c r="F41" t="s">
        <v>1407</v>
      </c>
      <c r="G41" t="s">
        <v>1407</v>
      </c>
      <c r="H41" t="s">
        <v>1407</v>
      </c>
      <c r="I41" t="s">
        <v>1407</v>
      </c>
      <c r="J41" t="s">
        <v>1407</v>
      </c>
      <c r="K41">
        <v>0.4</v>
      </c>
      <c r="L41" t="b">
        <f>ISERROR(VLOOKUP(A41,FITS_test_run_analysis!$A$2:$A$195,1,FALSE))</f>
        <v>1</v>
      </c>
    </row>
    <row r="42" spans="1:12">
      <c r="A42" t="s">
        <v>297</v>
      </c>
      <c r="B42" t="s">
        <v>1407</v>
      </c>
      <c r="C42" t="s">
        <v>1407</v>
      </c>
      <c r="D42" t="s">
        <v>1407</v>
      </c>
      <c r="E42" t="s">
        <v>1407</v>
      </c>
      <c r="F42" t="s">
        <v>1407</v>
      </c>
      <c r="G42" t="s">
        <v>1407</v>
      </c>
      <c r="H42" t="s">
        <v>1407</v>
      </c>
      <c r="I42" t="s">
        <v>1407</v>
      </c>
      <c r="J42" t="s">
        <v>1407</v>
      </c>
      <c r="K42">
        <v>17</v>
      </c>
      <c r="L42" t="b">
        <f>ISERROR(VLOOKUP(A42,FITS_test_run_analysis!$A$2:$A$195,1,FALSE))</f>
        <v>0</v>
      </c>
    </row>
    <row r="43" spans="1:12">
      <c r="A43" t="s">
        <v>298</v>
      </c>
      <c r="B43" t="s">
        <v>1407</v>
      </c>
      <c r="C43" t="s">
        <v>1407</v>
      </c>
      <c r="D43" t="s">
        <v>1407</v>
      </c>
      <c r="E43" t="s">
        <v>1407</v>
      </c>
      <c r="F43" t="s">
        <v>1407</v>
      </c>
      <c r="G43" t="s">
        <v>1407</v>
      </c>
      <c r="H43" t="s">
        <v>1407</v>
      </c>
      <c r="I43" t="s">
        <v>1407</v>
      </c>
      <c r="J43" t="s">
        <v>1407</v>
      </c>
      <c r="K43">
        <v>17</v>
      </c>
      <c r="L43" t="b">
        <f>ISERROR(VLOOKUP(A43,FITS_test_run_analysis!$A$2:$A$195,1,FALSE))</f>
        <v>0</v>
      </c>
    </row>
    <row r="44" spans="1:12">
      <c r="A44" t="s">
        <v>299</v>
      </c>
      <c r="B44" t="s">
        <v>1407</v>
      </c>
      <c r="C44" t="s">
        <v>1407</v>
      </c>
      <c r="D44" t="s">
        <v>1407</v>
      </c>
      <c r="E44" t="s">
        <v>1407</v>
      </c>
      <c r="F44" t="s">
        <v>1407</v>
      </c>
      <c r="G44" t="s">
        <v>1407</v>
      </c>
      <c r="H44" t="s">
        <v>1407</v>
      </c>
      <c r="I44" t="s">
        <v>1407</v>
      </c>
      <c r="J44" t="s">
        <v>1407</v>
      </c>
      <c r="K44">
        <v>19.100000000000001</v>
      </c>
      <c r="L44" t="b">
        <f>ISERROR(VLOOKUP(A44,FITS_test_run_analysis!$A$2:$A$195,1,FALSE))</f>
        <v>0</v>
      </c>
    </row>
    <row r="45" spans="1:12">
      <c r="A45" t="s">
        <v>300</v>
      </c>
      <c r="B45" t="s">
        <v>1407</v>
      </c>
      <c r="C45" t="s">
        <v>1407</v>
      </c>
      <c r="D45" t="s">
        <v>1407</v>
      </c>
      <c r="E45" t="s">
        <v>1407</v>
      </c>
      <c r="F45" t="s">
        <v>1407</v>
      </c>
      <c r="G45" t="s">
        <v>1407</v>
      </c>
      <c r="H45" t="s">
        <v>1407</v>
      </c>
      <c r="I45" t="s">
        <v>1407</v>
      </c>
      <c r="J45" t="s">
        <v>1407</v>
      </c>
      <c r="K45">
        <v>19.100000000000001</v>
      </c>
      <c r="L45" t="b">
        <f>ISERROR(VLOOKUP(A45,FITS_test_run_analysis!$A$2:$A$195,1,FALSE))</f>
        <v>0</v>
      </c>
    </row>
    <row r="46" spans="1:12">
      <c r="A46" t="s">
        <v>301</v>
      </c>
      <c r="B46" t="s">
        <v>1407</v>
      </c>
      <c r="C46" t="s">
        <v>1407</v>
      </c>
      <c r="D46" t="s">
        <v>1407</v>
      </c>
      <c r="E46" t="s">
        <v>1407</v>
      </c>
      <c r="F46" t="s">
        <v>1407</v>
      </c>
      <c r="G46" t="s">
        <v>1407</v>
      </c>
      <c r="H46" t="s">
        <v>1407</v>
      </c>
      <c r="I46" t="s">
        <v>1407</v>
      </c>
      <c r="J46" t="s">
        <v>1407</v>
      </c>
      <c r="K46">
        <v>16.600000000000001</v>
      </c>
      <c r="L46" t="b">
        <f>ISERROR(VLOOKUP(A46,FITS_test_run_analysis!$A$2:$A$195,1,FALSE))</f>
        <v>0</v>
      </c>
    </row>
    <row r="47" spans="1:12">
      <c r="A47" t="s">
        <v>302</v>
      </c>
      <c r="B47" t="s">
        <v>1407</v>
      </c>
      <c r="C47" t="s">
        <v>1407</v>
      </c>
      <c r="D47" t="s">
        <v>1407</v>
      </c>
      <c r="E47" t="s">
        <v>1407</v>
      </c>
      <c r="F47" t="s">
        <v>1407</v>
      </c>
      <c r="G47" t="s">
        <v>1407</v>
      </c>
      <c r="H47" t="s">
        <v>1407</v>
      </c>
      <c r="I47" t="s">
        <v>1407</v>
      </c>
      <c r="J47" t="s">
        <v>1407</v>
      </c>
      <c r="K47">
        <v>16.600000000000001</v>
      </c>
      <c r="L47" t="b">
        <f>ISERROR(VLOOKUP(A47,FITS_test_run_analysis!$A$2:$A$195,1,FALSE))</f>
        <v>0</v>
      </c>
    </row>
    <row r="48" spans="1:12">
      <c r="A48" t="s">
        <v>1113</v>
      </c>
      <c r="B48" t="s">
        <v>1407</v>
      </c>
      <c r="C48" t="s">
        <v>1407</v>
      </c>
      <c r="D48" t="s">
        <v>1407</v>
      </c>
      <c r="E48" t="s">
        <v>1407</v>
      </c>
      <c r="F48" t="s">
        <v>1407</v>
      </c>
      <c r="G48" t="s">
        <v>1407</v>
      </c>
      <c r="H48" t="s">
        <v>1407</v>
      </c>
      <c r="I48" t="s">
        <v>1407</v>
      </c>
      <c r="J48" t="s">
        <v>1407</v>
      </c>
      <c r="K48">
        <v>1.1000000000000001</v>
      </c>
      <c r="L48" t="b">
        <f>ISERROR(VLOOKUP(A48,FITS_test_run_analysis!$A$2:$A$195,1,FALSE))</f>
        <v>1</v>
      </c>
    </row>
    <row r="49" spans="1:12">
      <c r="A49" t="s">
        <v>303</v>
      </c>
      <c r="B49" t="s">
        <v>1407</v>
      </c>
      <c r="C49" t="s">
        <v>1407</v>
      </c>
      <c r="D49" t="s">
        <v>1407</v>
      </c>
      <c r="E49" t="s">
        <v>1407</v>
      </c>
      <c r="F49" t="s">
        <v>1407</v>
      </c>
      <c r="G49" t="s">
        <v>1407</v>
      </c>
      <c r="H49" t="s">
        <v>1407</v>
      </c>
      <c r="I49" t="s">
        <v>1407</v>
      </c>
      <c r="J49" t="s">
        <v>1407</v>
      </c>
      <c r="K49">
        <v>16.899999999999999</v>
      </c>
      <c r="L49" t="b">
        <f>ISERROR(VLOOKUP(A49,FITS_test_run_analysis!$A$2:$A$195,1,FALSE))</f>
        <v>0</v>
      </c>
    </row>
    <row r="50" spans="1:12">
      <c r="A50" t="s">
        <v>304</v>
      </c>
      <c r="B50" t="s">
        <v>1407</v>
      </c>
      <c r="C50" t="s">
        <v>1407</v>
      </c>
      <c r="D50" t="s">
        <v>1407</v>
      </c>
      <c r="E50" t="s">
        <v>1407</v>
      </c>
      <c r="F50" t="s">
        <v>1407</v>
      </c>
      <c r="G50" t="s">
        <v>1407</v>
      </c>
      <c r="H50" t="s">
        <v>1407</v>
      </c>
      <c r="I50" t="s">
        <v>1407</v>
      </c>
      <c r="J50" t="s">
        <v>1407</v>
      </c>
      <c r="K50">
        <v>16.3</v>
      </c>
      <c r="L50" t="b">
        <f>ISERROR(VLOOKUP(A50,FITS_test_run_analysis!$A$2:$A$195,1,FALSE))</f>
        <v>0</v>
      </c>
    </row>
    <row r="51" spans="1:12">
      <c r="A51" t="s">
        <v>305</v>
      </c>
      <c r="B51" t="s">
        <v>1407</v>
      </c>
      <c r="C51" t="s">
        <v>1407</v>
      </c>
      <c r="D51" t="s">
        <v>1407</v>
      </c>
      <c r="E51" t="s">
        <v>1407</v>
      </c>
      <c r="F51" t="s">
        <v>1407</v>
      </c>
      <c r="G51" t="s">
        <v>1407</v>
      </c>
      <c r="H51" t="s">
        <v>1407</v>
      </c>
      <c r="I51" t="s">
        <v>1407</v>
      </c>
      <c r="J51" t="s">
        <v>1407</v>
      </c>
      <c r="K51">
        <v>17.3</v>
      </c>
      <c r="L51" t="b">
        <f>ISERROR(VLOOKUP(A51,FITS_test_run_analysis!$A$2:$A$195,1,FALSE))</f>
        <v>0</v>
      </c>
    </row>
    <row r="52" spans="1:12">
      <c r="A52" t="s">
        <v>306</v>
      </c>
      <c r="B52" t="s">
        <v>1407</v>
      </c>
      <c r="C52" t="s">
        <v>1407</v>
      </c>
      <c r="D52" t="s">
        <v>1407</v>
      </c>
      <c r="E52" t="s">
        <v>1407</v>
      </c>
      <c r="F52" t="s">
        <v>1407</v>
      </c>
      <c r="G52" t="s">
        <v>1407</v>
      </c>
      <c r="H52" t="s">
        <v>1407</v>
      </c>
      <c r="I52" t="s">
        <v>1407</v>
      </c>
      <c r="J52" t="s">
        <v>1407</v>
      </c>
      <c r="K52">
        <v>16.7</v>
      </c>
      <c r="L52" t="b">
        <f>ISERROR(VLOOKUP(A52,FITS_test_run_analysis!$A$2:$A$195,1,FALSE))</f>
        <v>0</v>
      </c>
    </row>
    <row r="53" spans="1:12">
      <c r="A53" t="s">
        <v>307</v>
      </c>
      <c r="B53" t="s">
        <v>1407</v>
      </c>
      <c r="C53" t="s">
        <v>1407</v>
      </c>
      <c r="D53" t="s">
        <v>1407</v>
      </c>
      <c r="E53" t="s">
        <v>1407</v>
      </c>
      <c r="F53" t="s">
        <v>1407</v>
      </c>
      <c r="G53" t="s">
        <v>1407</v>
      </c>
      <c r="H53" t="s">
        <v>1407</v>
      </c>
      <c r="I53" t="s">
        <v>1407</v>
      </c>
      <c r="J53" t="s">
        <v>1407</v>
      </c>
      <c r="K53">
        <v>16.7</v>
      </c>
      <c r="L53" t="b">
        <f>ISERROR(VLOOKUP(A53,FITS_test_run_analysis!$A$2:$A$195,1,FALSE))</f>
        <v>0</v>
      </c>
    </row>
    <row r="54" spans="1:12">
      <c r="A54" t="s">
        <v>308</v>
      </c>
      <c r="B54" t="s">
        <v>1407</v>
      </c>
      <c r="C54" t="s">
        <v>1407</v>
      </c>
      <c r="D54" t="s">
        <v>1407</v>
      </c>
      <c r="E54" t="s">
        <v>1407</v>
      </c>
      <c r="F54" t="s">
        <v>1407</v>
      </c>
      <c r="G54" t="s">
        <v>1407</v>
      </c>
      <c r="H54" t="s">
        <v>1407</v>
      </c>
      <c r="I54" t="s">
        <v>1407</v>
      </c>
      <c r="J54" t="s">
        <v>1407</v>
      </c>
      <c r="K54">
        <v>18.2</v>
      </c>
      <c r="L54" t="b">
        <f>ISERROR(VLOOKUP(A54,FITS_test_run_analysis!$A$2:$A$195,1,FALSE))</f>
        <v>0</v>
      </c>
    </row>
    <row r="55" spans="1:12">
      <c r="A55" t="s">
        <v>309</v>
      </c>
      <c r="B55" t="s">
        <v>1407</v>
      </c>
      <c r="C55" t="s">
        <v>1407</v>
      </c>
      <c r="D55" t="s">
        <v>1407</v>
      </c>
      <c r="E55" t="s">
        <v>1407</v>
      </c>
      <c r="F55" t="s">
        <v>1407</v>
      </c>
      <c r="G55" t="s">
        <v>1407</v>
      </c>
      <c r="H55" t="s">
        <v>1407</v>
      </c>
      <c r="I55" t="s">
        <v>1407</v>
      </c>
      <c r="J55" t="s">
        <v>1407</v>
      </c>
      <c r="K55">
        <v>18.2</v>
      </c>
      <c r="L55" t="b">
        <f>ISERROR(VLOOKUP(A55,FITS_test_run_analysis!$A$2:$A$195,1,FALSE))</f>
        <v>0</v>
      </c>
    </row>
    <row r="56" spans="1:12">
      <c r="A56" t="s">
        <v>310</v>
      </c>
      <c r="B56" t="s">
        <v>1407</v>
      </c>
      <c r="C56" t="s">
        <v>1407</v>
      </c>
      <c r="D56" t="s">
        <v>1407</v>
      </c>
      <c r="E56" t="s">
        <v>1407</v>
      </c>
      <c r="F56" t="s">
        <v>1407</v>
      </c>
      <c r="G56" t="s">
        <v>1407</v>
      </c>
      <c r="H56" t="s">
        <v>1407</v>
      </c>
      <c r="I56" t="s">
        <v>1407</v>
      </c>
      <c r="J56" t="s">
        <v>1407</v>
      </c>
      <c r="K56">
        <v>17.899999999999999</v>
      </c>
      <c r="L56" t="b">
        <f>ISERROR(VLOOKUP(A56,FITS_test_run_analysis!$A$2:$A$195,1,FALSE))</f>
        <v>0</v>
      </c>
    </row>
    <row r="57" spans="1:12">
      <c r="A57" t="s">
        <v>311</v>
      </c>
      <c r="B57" t="s">
        <v>1407</v>
      </c>
      <c r="C57" t="s">
        <v>1407</v>
      </c>
      <c r="D57" t="s">
        <v>1407</v>
      </c>
      <c r="E57" t="s">
        <v>1407</v>
      </c>
      <c r="F57" t="s">
        <v>1407</v>
      </c>
      <c r="G57" t="s">
        <v>1407</v>
      </c>
      <c r="H57" t="s">
        <v>1407</v>
      </c>
      <c r="I57" t="s">
        <v>1407</v>
      </c>
      <c r="J57" t="s">
        <v>1407</v>
      </c>
      <c r="K57">
        <v>17.899999999999999</v>
      </c>
      <c r="L57" t="b">
        <f>ISERROR(VLOOKUP(A57,FITS_test_run_analysis!$A$2:$A$195,1,FALSE))</f>
        <v>0</v>
      </c>
    </row>
    <row r="58" spans="1:12">
      <c r="A58" t="s">
        <v>312</v>
      </c>
      <c r="B58" t="s">
        <v>1407</v>
      </c>
      <c r="C58" t="s">
        <v>1407</v>
      </c>
      <c r="D58" t="s">
        <v>1407</v>
      </c>
      <c r="E58" t="s">
        <v>1407</v>
      </c>
      <c r="F58" t="s">
        <v>1407</v>
      </c>
      <c r="G58" t="s">
        <v>1407</v>
      </c>
      <c r="H58" t="s">
        <v>1407</v>
      </c>
      <c r="I58" t="s">
        <v>1407</v>
      </c>
      <c r="J58" t="s">
        <v>1407</v>
      </c>
      <c r="K58">
        <v>17</v>
      </c>
      <c r="L58" t="b">
        <f>ISERROR(VLOOKUP(A58,FITS_test_run_analysis!$A$2:$A$195,1,FALSE))</f>
        <v>0</v>
      </c>
    </row>
    <row r="59" spans="1:12">
      <c r="A59" t="s">
        <v>313</v>
      </c>
      <c r="B59" t="s">
        <v>1407</v>
      </c>
      <c r="C59" t="s">
        <v>1407</v>
      </c>
      <c r="D59" t="s">
        <v>1407</v>
      </c>
      <c r="E59" t="s">
        <v>1407</v>
      </c>
      <c r="F59" t="s">
        <v>1407</v>
      </c>
      <c r="G59" t="s">
        <v>1407</v>
      </c>
      <c r="H59" t="s">
        <v>1407</v>
      </c>
      <c r="I59" t="s">
        <v>1407</v>
      </c>
      <c r="J59" t="s">
        <v>1407</v>
      </c>
      <c r="K59">
        <v>17</v>
      </c>
      <c r="L59" t="b">
        <f>ISERROR(VLOOKUP(A59,FITS_test_run_analysis!$A$2:$A$195,1,FALSE))</f>
        <v>0</v>
      </c>
    </row>
    <row r="60" spans="1:12">
      <c r="A60" t="s">
        <v>1090</v>
      </c>
      <c r="B60" t="s">
        <v>1407</v>
      </c>
      <c r="C60" t="s">
        <v>1407</v>
      </c>
      <c r="D60" t="s">
        <v>1407</v>
      </c>
      <c r="E60" t="s">
        <v>1407</v>
      </c>
      <c r="F60" t="s">
        <v>1407</v>
      </c>
      <c r="G60" t="s">
        <v>1407</v>
      </c>
      <c r="H60" t="s">
        <v>1407</v>
      </c>
      <c r="I60" t="s">
        <v>1407</v>
      </c>
      <c r="J60" t="s">
        <v>1407</v>
      </c>
      <c r="K60">
        <v>1.6</v>
      </c>
      <c r="L60" t="b">
        <f>ISERROR(VLOOKUP(A60,FITS_test_run_analysis!$A$2:$A$195,1,FALSE))</f>
        <v>1</v>
      </c>
    </row>
    <row r="61" spans="1:12">
      <c r="A61" t="s">
        <v>314</v>
      </c>
      <c r="B61" t="s">
        <v>1407</v>
      </c>
      <c r="C61" t="s">
        <v>1407</v>
      </c>
      <c r="D61" t="s">
        <v>1407</v>
      </c>
      <c r="E61" t="s">
        <v>1407</v>
      </c>
      <c r="F61" t="s">
        <v>1407</v>
      </c>
      <c r="G61" t="s">
        <v>1407</v>
      </c>
      <c r="H61" t="s">
        <v>1407</v>
      </c>
      <c r="I61" t="s">
        <v>1407</v>
      </c>
      <c r="J61" t="s">
        <v>1407</v>
      </c>
      <c r="K61">
        <v>1.5</v>
      </c>
      <c r="L61" t="b">
        <f>ISERROR(VLOOKUP(A61,FITS_test_run_analysis!$A$2:$A$195,1,FALSE))</f>
        <v>0</v>
      </c>
    </row>
    <row r="62" spans="1:12">
      <c r="A62" t="s">
        <v>1067</v>
      </c>
      <c r="B62" t="s">
        <v>1407</v>
      </c>
      <c r="C62" t="s">
        <v>1407</v>
      </c>
      <c r="D62" t="s">
        <v>1407</v>
      </c>
      <c r="E62" t="s">
        <v>1407</v>
      </c>
      <c r="F62" t="s">
        <v>1407</v>
      </c>
      <c r="G62" t="s">
        <v>1407</v>
      </c>
      <c r="H62" t="s">
        <v>1407</v>
      </c>
      <c r="I62" t="s">
        <v>1407</v>
      </c>
      <c r="J62" t="s">
        <v>1407</v>
      </c>
      <c r="K62">
        <v>0.8</v>
      </c>
      <c r="L62" t="b">
        <f>ISERROR(VLOOKUP(A62,FITS_test_run_analysis!$A$2:$A$195,1,FALSE))</f>
        <v>1</v>
      </c>
    </row>
    <row r="63" spans="1:12">
      <c r="A63" t="s">
        <v>1057</v>
      </c>
      <c r="B63" t="s">
        <v>1407</v>
      </c>
      <c r="C63" t="s">
        <v>1407</v>
      </c>
      <c r="D63" t="s">
        <v>1407</v>
      </c>
      <c r="E63" t="s">
        <v>1407</v>
      </c>
      <c r="F63" t="s">
        <v>1407</v>
      </c>
      <c r="G63" t="s">
        <v>1407</v>
      </c>
      <c r="H63" t="s">
        <v>1407</v>
      </c>
      <c r="I63" t="s">
        <v>1407</v>
      </c>
      <c r="J63" t="s">
        <v>1407</v>
      </c>
      <c r="K63">
        <v>1.6</v>
      </c>
      <c r="L63" t="b">
        <f>ISERROR(VLOOKUP(A63,FITS_test_run_analysis!$A$2:$A$195,1,FALSE))</f>
        <v>1</v>
      </c>
    </row>
    <row r="64" spans="1:12">
      <c r="A64" t="s">
        <v>315</v>
      </c>
      <c r="B64" t="s">
        <v>1407</v>
      </c>
      <c r="C64" t="s">
        <v>1407</v>
      </c>
      <c r="D64" t="s">
        <v>1407</v>
      </c>
      <c r="E64" t="s">
        <v>1407</v>
      </c>
      <c r="F64" t="s">
        <v>1407</v>
      </c>
      <c r="G64" t="s">
        <v>1407</v>
      </c>
      <c r="H64" t="s">
        <v>1407</v>
      </c>
      <c r="I64" t="s">
        <v>1407</v>
      </c>
      <c r="J64" t="s">
        <v>1407</v>
      </c>
      <c r="K64">
        <v>1.9</v>
      </c>
      <c r="L64" t="b">
        <f>ISERROR(VLOOKUP(A64,FITS_test_run_analysis!$A$2:$A$195,1,FALSE))</f>
        <v>0</v>
      </c>
    </row>
    <row r="65" spans="1:12">
      <c r="A65" t="s">
        <v>1048</v>
      </c>
      <c r="B65" t="s">
        <v>1407</v>
      </c>
      <c r="C65" t="s">
        <v>1407</v>
      </c>
      <c r="D65" t="s">
        <v>1407</v>
      </c>
      <c r="E65" t="s">
        <v>1407</v>
      </c>
      <c r="F65" t="s">
        <v>1407</v>
      </c>
      <c r="G65" t="s">
        <v>1407</v>
      </c>
      <c r="H65" t="s">
        <v>1407</v>
      </c>
      <c r="I65" t="s">
        <v>1407</v>
      </c>
      <c r="J65" t="s">
        <v>1407</v>
      </c>
      <c r="K65">
        <v>2.1</v>
      </c>
      <c r="L65" t="b">
        <f>ISERROR(VLOOKUP(A65,FITS_test_run_analysis!$A$2:$A$195,1,FALSE))</f>
        <v>1</v>
      </c>
    </row>
    <row r="66" spans="1:12">
      <c r="A66" t="s">
        <v>316</v>
      </c>
      <c r="B66" t="s">
        <v>1407</v>
      </c>
      <c r="C66" t="s">
        <v>1407</v>
      </c>
      <c r="D66" t="s">
        <v>1407</v>
      </c>
      <c r="E66" t="s">
        <v>1407</v>
      </c>
      <c r="F66" t="s">
        <v>1407</v>
      </c>
      <c r="G66" t="s">
        <v>1407</v>
      </c>
      <c r="H66" t="s">
        <v>1407</v>
      </c>
      <c r="I66" t="s">
        <v>1407</v>
      </c>
      <c r="J66" t="s">
        <v>1407</v>
      </c>
      <c r="K66">
        <v>1.5</v>
      </c>
      <c r="L66" t="b">
        <f>ISERROR(VLOOKUP(A66,FITS_test_run_analysis!$A$2:$A$195,1,FALSE))</f>
        <v>0</v>
      </c>
    </row>
    <row r="67" spans="1:12">
      <c r="A67" t="s">
        <v>1039</v>
      </c>
      <c r="B67" t="s">
        <v>1407</v>
      </c>
      <c r="C67" t="s">
        <v>1407</v>
      </c>
      <c r="D67" t="s">
        <v>1407</v>
      </c>
      <c r="E67" t="s">
        <v>1407</v>
      </c>
      <c r="F67" t="s">
        <v>1407</v>
      </c>
      <c r="G67" t="s">
        <v>1407</v>
      </c>
      <c r="H67" t="s">
        <v>1407</v>
      </c>
      <c r="I67" t="s">
        <v>1407</v>
      </c>
      <c r="J67" t="s">
        <v>1407</v>
      </c>
      <c r="K67">
        <v>1.8</v>
      </c>
      <c r="L67" t="b">
        <f>ISERROR(VLOOKUP(A67,FITS_test_run_analysis!$A$2:$A$195,1,FALSE))</f>
        <v>1</v>
      </c>
    </row>
    <row r="68" spans="1:12">
      <c r="A68" t="s">
        <v>1025</v>
      </c>
      <c r="B68" t="s">
        <v>1407</v>
      </c>
      <c r="C68" t="s">
        <v>1407</v>
      </c>
      <c r="D68" t="s">
        <v>1407</v>
      </c>
      <c r="E68" t="s">
        <v>1407</v>
      </c>
      <c r="F68" t="s">
        <v>1407</v>
      </c>
      <c r="G68" t="s">
        <v>1407</v>
      </c>
      <c r="H68" t="s">
        <v>1407</v>
      </c>
      <c r="I68" t="s">
        <v>1407</v>
      </c>
      <c r="J68" t="s">
        <v>1407</v>
      </c>
      <c r="K68">
        <v>0.8</v>
      </c>
      <c r="L68" t="b">
        <f>ISERROR(VLOOKUP(A68,FITS_test_run_analysis!$A$2:$A$195,1,FALSE))</f>
        <v>1</v>
      </c>
    </row>
    <row r="69" spans="1:12">
      <c r="A69" t="s">
        <v>1017</v>
      </c>
      <c r="B69" t="s">
        <v>1407</v>
      </c>
      <c r="C69" t="s">
        <v>1407</v>
      </c>
      <c r="D69" t="s">
        <v>1407</v>
      </c>
      <c r="E69" t="s">
        <v>1407</v>
      </c>
      <c r="F69" t="s">
        <v>1407</v>
      </c>
      <c r="G69" t="s">
        <v>1407</v>
      </c>
      <c r="H69" t="s">
        <v>1407</v>
      </c>
      <c r="I69" t="s">
        <v>1407</v>
      </c>
      <c r="J69" t="s">
        <v>1407</v>
      </c>
      <c r="K69">
        <v>1.4</v>
      </c>
      <c r="L69" t="b">
        <f>ISERROR(VLOOKUP(A69,FITS_test_run_analysis!$A$2:$A$195,1,FALSE))</f>
        <v>1</v>
      </c>
    </row>
    <row r="70" spans="1:12">
      <c r="A70" t="s">
        <v>1003</v>
      </c>
      <c r="B70" t="s">
        <v>1407</v>
      </c>
      <c r="C70" t="s">
        <v>1407</v>
      </c>
      <c r="D70" t="s">
        <v>1407</v>
      </c>
      <c r="E70" t="s">
        <v>1407</v>
      </c>
      <c r="F70" t="s">
        <v>1407</v>
      </c>
      <c r="G70" t="s">
        <v>1407</v>
      </c>
      <c r="H70" t="s">
        <v>1407</v>
      </c>
      <c r="I70" t="s">
        <v>1407</v>
      </c>
      <c r="J70" t="s">
        <v>1407</v>
      </c>
      <c r="K70">
        <v>2</v>
      </c>
      <c r="L70" t="b">
        <f>ISERROR(VLOOKUP(A70,FITS_test_run_analysis!$A$2:$A$195,1,FALSE))</f>
        <v>1</v>
      </c>
    </row>
    <row r="71" spans="1:12">
      <c r="A71" t="s">
        <v>999</v>
      </c>
      <c r="B71" t="s">
        <v>1407</v>
      </c>
      <c r="C71" t="s">
        <v>1407</v>
      </c>
      <c r="D71" t="s">
        <v>1407</v>
      </c>
      <c r="E71" t="s">
        <v>1407</v>
      </c>
      <c r="F71" t="s">
        <v>1407</v>
      </c>
      <c r="G71" t="s">
        <v>1407</v>
      </c>
      <c r="H71" t="s">
        <v>1407</v>
      </c>
      <c r="I71" t="s">
        <v>1407</v>
      </c>
      <c r="J71" t="s">
        <v>1407</v>
      </c>
      <c r="K71">
        <v>0.6</v>
      </c>
      <c r="L71" t="b">
        <f>ISERROR(VLOOKUP(A71,FITS_test_run_analysis!$A$2:$A$195,1,FALSE))</f>
        <v>1</v>
      </c>
    </row>
    <row r="72" spans="1:12">
      <c r="A72" t="s">
        <v>317</v>
      </c>
      <c r="B72" t="s">
        <v>1407</v>
      </c>
      <c r="C72" t="s">
        <v>1407</v>
      </c>
      <c r="D72" t="s">
        <v>1407</v>
      </c>
      <c r="E72" t="s">
        <v>1407</v>
      </c>
      <c r="F72" t="s">
        <v>1407</v>
      </c>
      <c r="G72" t="s">
        <v>1407</v>
      </c>
      <c r="H72" t="s">
        <v>1407</v>
      </c>
      <c r="I72" t="s">
        <v>1407</v>
      </c>
      <c r="J72" t="s">
        <v>1407</v>
      </c>
      <c r="K72">
        <v>2.6</v>
      </c>
      <c r="L72" t="b">
        <f>ISERROR(VLOOKUP(A72,FITS_test_run_analysis!$A$2:$A$195,1,FALSE))</f>
        <v>0</v>
      </c>
    </row>
    <row r="73" spans="1:12">
      <c r="A73" t="s">
        <v>974</v>
      </c>
      <c r="B73" t="s">
        <v>1407</v>
      </c>
      <c r="C73" t="s">
        <v>1407</v>
      </c>
      <c r="D73" t="s">
        <v>1407</v>
      </c>
      <c r="E73" t="s">
        <v>1407</v>
      </c>
      <c r="F73" t="s">
        <v>1407</v>
      </c>
      <c r="G73" t="s">
        <v>1407</v>
      </c>
      <c r="H73" t="s">
        <v>1407</v>
      </c>
      <c r="I73" t="s">
        <v>1407</v>
      </c>
      <c r="J73" t="s">
        <v>1407</v>
      </c>
      <c r="K73">
        <v>1.2</v>
      </c>
      <c r="L73" t="b">
        <f>ISERROR(VLOOKUP(A73,FITS_test_run_analysis!$A$2:$A$195,1,FALSE))</f>
        <v>1</v>
      </c>
    </row>
    <row r="74" spans="1:12">
      <c r="A74" t="s">
        <v>968</v>
      </c>
      <c r="B74" t="s">
        <v>1407</v>
      </c>
      <c r="C74" t="s">
        <v>1407</v>
      </c>
      <c r="D74" t="s">
        <v>1407</v>
      </c>
      <c r="E74" t="s">
        <v>1407</v>
      </c>
      <c r="F74" t="s">
        <v>1407</v>
      </c>
      <c r="G74" t="s">
        <v>1407</v>
      </c>
      <c r="H74" t="s">
        <v>1407</v>
      </c>
      <c r="I74" t="s">
        <v>1407</v>
      </c>
      <c r="J74" t="s">
        <v>1407</v>
      </c>
      <c r="K74">
        <v>2.5</v>
      </c>
      <c r="L74" t="b">
        <f>ISERROR(VLOOKUP(A74,FITS_test_run_analysis!$A$2:$A$195,1,FALSE))</f>
        <v>1</v>
      </c>
    </row>
    <row r="75" spans="1:12">
      <c r="A75" t="s">
        <v>318</v>
      </c>
      <c r="B75" t="s">
        <v>1407</v>
      </c>
      <c r="C75" t="s">
        <v>1407</v>
      </c>
      <c r="D75" t="s">
        <v>1407</v>
      </c>
      <c r="E75" t="s">
        <v>1407</v>
      </c>
      <c r="F75" t="s">
        <v>1407</v>
      </c>
      <c r="G75" t="s">
        <v>1407</v>
      </c>
      <c r="H75" t="s">
        <v>1407</v>
      </c>
      <c r="I75" t="s">
        <v>1407</v>
      </c>
      <c r="J75" t="s">
        <v>1407</v>
      </c>
      <c r="K75">
        <v>1.2</v>
      </c>
      <c r="L75" t="b">
        <f>ISERROR(VLOOKUP(A75,FITS_test_run_analysis!$A$2:$A$195,1,FALSE))</f>
        <v>0</v>
      </c>
    </row>
    <row r="76" spans="1:12">
      <c r="A76" t="s">
        <v>319</v>
      </c>
      <c r="B76" t="s">
        <v>1407</v>
      </c>
      <c r="C76" t="s">
        <v>1407</v>
      </c>
      <c r="D76" t="s">
        <v>1407</v>
      </c>
      <c r="E76" t="s">
        <v>1407</v>
      </c>
      <c r="F76" t="s">
        <v>1407</v>
      </c>
      <c r="G76" t="s">
        <v>1407</v>
      </c>
      <c r="H76" t="s">
        <v>1407</v>
      </c>
      <c r="I76" t="s">
        <v>1407</v>
      </c>
      <c r="J76" t="s">
        <v>1407</v>
      </c>
      <c r="K76">
        <v>1.1000000000000001</v>
      </c>
      <c r="L76" t="b">
        <f>ISERROR(VLOOKUP(A76,FITS_test_run_analysis!$A$2:$A$195,1,FALSE))</f>
        <v>0</v>
      </c>
    </row>
    <row r="77" spans="1:12">
      <c r="A77" t="s">
        <v>320</v>
      </c>
      <c r="B77" t="s">
        <v>1407</v>
      </c>
      <c r="C77" t="s">
        <v>1407</v>
      </c>
      <c r="D77" t="s">
        <v>1407</v>
      </c>
      <c r="E77" t="s">
        <v>1407</v>
      </c>
      <c r="F77" t="s">
        <v>1407</v>
      </c>
      <c r="G77" t="s">
        <v>1407</v>
      </c>
      <c r="H77" t="s">
        <v>1407</v>
      </c>
      <c r="I77" t="s">
        <v>1407</v>
      </c>
      <c r="J77" t="s">
        <v>1407</v>
      </c>
      <c r="K77">
        <v>2.1</v>
      </c>
      <c r="L77" t="b">
        <f>ISERROR(VLOOKUP(A77,FITS_test_run_analysis!$A$2:$A$195,1,FALSE))</f>
        <v>0</v>
      </c>
    </row>
    <row r="78" spans="1:12">
      <c r="A78" t="s">
        <v>321</v>
      </c>
      <c r="B78" t="s">
        <v>1407</v>
      </c>
      <c r="C78" t="s">
        <v>1407</v>
      </c>
      <c r="D78" t="s">
        <v>1407</v>
      </c>
      <c r="E78" t="s">
        <v>1407</v>
      </c>
      <c r="F78" t="s">
        <v>1407</v>
      </c>
      <c r="G78" t="s">
        <v>1407</v>
      </c>
      <c r="H78" t="s">
        <v>1407</v>
      </c>
      <c r="I78" t="s">
        <v>1407</v>
      </c>
      <c r="J78" t="s">
        <v>1407</v>
      </c>
      <c r="K78">
        <v>1.2</v>
      </c>
      <c r="L78" t="b">
        <f>ISERROR(VLOOKUP(A78,FITS_test_run_analysis!$A$2:$A$195,1,FALSE))</f>
        <v>0</v>
      </c>
    </row>
    <row r="79" spans="1:12">
      <c r="A79" t="s">
        <v>948</v>
      </c>
      <c r="B79" t="s">
        <v>1407</v>
      </c>
      <c r="C79" t="s">
        <v>1407</v>
      </c>
      <c r="D79" t="s">
        <v>1407</v>
      </c>
      <c r="E79" t="s">
        <v>1407</v>
      </c>
      <c r="F79" t="s">
        <v>1407</v>
      </c>
      <c r="G79" t="s">
        <v>1407</v>
      </c>
      <c r="H79" t="s">
        <v>1407</v>
      </c>
      <c r="I79" t="s">
        <v>1407</v>
      </c>
      <c r="J79" t="s">
        <v>1407</v>
      </c>
      <c r="K79">
        <v>0.7</v>
      </c>
      <c r="L79" t="b">
        <f>ISERROR(VLOOKUP(A79,FITS_test_run_analysis!$A$2:$A$195,1,FALSE))</f>
        <v>1</v>
      </c>
    </row>
    <row r="80" spans="1:12">
      <c r="A80" t="s">
        <v>322</v>
      </c>
      <c r="B80" t="s">
        <v>1407</v>
      </c>
      <c r="C80" t="s">
        <v>1407</v>
      </c>
      <c r="D80" t="s">
        <v>1407</v>
      </c>
      <c r="E80" t="s">
        <v>1407</v>
      </c>
      <c r="F80" t="s">
        <v>1407</v>
      </c>
      <c r="G80" t="s">
        <v>1407</v>
      </c>
      <c r="H80" t="s">
        <v>1407</v>
      </c>
      <c r="I80" t="s">
        <v>1407</v>
      </c>
      <c r="J80" t="s">
        <v>1407</v>
      </c>
      <c r="K80">
        <v>0.9</v>
      </c>
      <c r="L80" t="b">
        <f>ISERROR(VLOOKUP(A80,FITS_test_run_analysis!$A$2:$A$195,1,FALSE))</f>
        <v>0</v>
      </c>
    </row>
    <row r="81" spans="1:12">
      <c r="A81" t="s">
        <v>943</v>
      </c>
      <c r="B81" t="s">
        <v>1407</v>
      </c>
      <c r="C81" t="s">
        <v>1407</v>
      </c>
      <c r="D81" t="s">
        <v>1407</v>
      </c>
      <c r="E81" t="s">
        <v>1407</v>
      </c>
      <c r="F81" t="s">
        <v>1407</v>
      </c>
      <c r="G81" t="s">
        <v>1407</v>
      </c>
      <c r="H81" t="s">
        <v>1407</v>
      </c>
      <c r="I81" t="s">
        <v>1407</v>
      </c>
      <c r="J81" t="s">
        <v>1407</v>
      </c>
      <c r="K81">
        <v>0.7</v>
      </c>
      <c r="L81" t="b">
        <f>ISERROR(VLOOKUP(A81,FITS_test_run_analysis!$A$2:$A$195,1,FALSE))</f>
        <v>1</v>
      </c>
    </row>
    <row r="82" spans="1:12">
      <c r="A82" t="s">
        <v>925</v>
      </c>
      <c r="B82" t="s">
        <v>1407</v>
      </c>
      <c r="C82" t="s">
        <v>1407</v>
      </c>
      <c r="D82" t="s">
        <v>1407</v>
      </c>
      <c r="E82" t="s">
        <v>1407</v>
      </c>
      <c r="F82" t="s">
        <v>1407</v>
      </c>
      <c r="G82" t="s">
        <v>1407</v>
      </c>
      <c r="H82" t="s">
        <v>1407</v>
      </c>
      <c r="I82" t="s">
        <v>1407</v>
      </c>
      <c r="J82" t="s">
        <v>1407</v>
      </c>
      <c r="K82">
        <v>1</v>
      </c>
      <c r="L82" t="b">
        <f>ISERROR(VLOOKUP(A82,FITS_test_run_analysis!$A$2:$A$195,1,FALSE))</f>
        <v>1</v>
      </c>
    </row>
    <row r="83" spans="1:12">
      <c r="A83" t="s">
        <v>323</v>
      </c>
      <c r="B83" t="s">
        <v>1407</v>
      </c>
      <c r="C83" t="s">
        <v>1407</v>
      </c>
      <c r="D83" t="s">
        <v>1407</v>
      </c>
      <c r="E83" t="s">
        <v>1407</v>
      </c>
      <c r="F83" t="s">
        <v>1407</v>
      </c>
      <c r="G83" t="s">
        <v>1407</v>
      </c>
      <c r="H83" t="s">
        <v>1407</v>
      </c>
      <c r="I83" t="s">
        <v>1407</v>
      </c>
      <c r="J83" t="s">
        <v>1407</v>
      </c>
      <c r="K83">
        <v>2.1</v>
      </c>
      <c r="L83" t="b">
        <f>ISERROR(VLOOKUP(A83,FITS_test_run_analysis!$A$2:$A$195,1,FALSE))</f>
        <v>0</v>
      </c>
    </row>
    <row r="84" spans="1:12">
      <c r="A84" t="s">
        <v>324</v>
      </c>
      <c r="B84" t="s">
        <v>1407</v>
      </c>
      <c r="C84" t="s">
        <v>1407</v>
      </c>
      <c r="D84" t="s">
        <v>1407</v>
      </c>
      <c r="E84" t="s">
        <v>1407</v>
      </c>
      <c r="F84" t="s">
        <v>1407</v>
      </c>
      <c r="G84" t="s">
        <v>1407</v>
      </c>
      <c r="H84" t="s">
        <v>1407</v>
      </c>
      <c r="I84" t="s">
        <v>1407</v>
      </c>
      <c r="J84" t="s">
        <v>1407</v>
      </c>
      <c r="K84">
        <v>1.6</v>
      </c>
      <c r="L84" t="b">
        <f>ISERROR(VLOOKUP(A84,FITS_test_run_analysis!$A$2:$A$195,1,FALSE))</f>
        <v>0</v>
      </c>
    </row>
    <row r="85" spans="1:12">
      <c r="A85" t="s">
        <v>325</v>
      </c>
      <c r="B85" t="s">
        <v>1407</v>
      </c>
      <c r="C85" t="s">
        <v>1407</v>
      </c>
      <c r="D85" t="s">
        <v>1407</v>
      </c>
      <c r="E85" t="s">
        <v>1407</v>
      </c>
      <c r="F85" t="s">
        <v>1407</v>
      </c>
      <c r="G85" t="s">
        <v>1407</v>
      </c>
      <c r="H85" t="s">
        <v>1407</v>
      </c>
      <c r="I85" t="s">
        <v>1407</v>
      </c>
      <c r="J85" t="s">
        <v>1407</v>
      </c>
      <c r="K85">
        <v>1.9</v>
      </c>
      <c r="L85" t="b">
        <f>ISERROR(VLOOKUP(A85,FITS_test_run_analysis!$A$2:$A$195,1,FALSE))</f>
        <v>0</v>
      </c>
    </row>
    <row r="86" spans="1:12">
      <c r="A86" t="s">
        <v>326</v>
      </c>
      <c r="B86" t="s">
        <v>1407</v>
      </c>
      <c r="C86" t="s">
        <v>1407</v>
      </c>
      <c r="D86" t="s">
        <v>1407</v>
      </c>
      <c r="E86" t="s">
        <v>1407</v>
      </c>
      <c r="F86" t="s">
        <v>1407</v>
      </c>
      <c r="G86" t="s">
        <v>1407</v>
      </c>
      <c r="H86" t="s">
        <v>1407</v>
      </c>
      <c r="I86" t="s">
        <v>1407</v>
      </c>
      <c r="J86" t="s">
        <v>1407</v>
      </c>
      <c r="K86">
        <v>0.2</v>
      </c>
      <c r="L86" t="b">
        <f>ISERROR(VLOOKUP(A86,FITS_test_run_analysis!$A$2:$A$195,1,FALSE))</f>
        <v>0</v>
      </c>
    </row>
    <row r="87" spans="1:12">
      <c r="A87" t="s">
        <v>327</v>
      </c>
      <c r="B87" t="s">
        <v>1407</v>
      </c>
      <c r="C87" t="s">
        <v>1407</v>
      </c>
      <c r="D87" t="s">
        <v>1407</v>
      </c>
      <c r="E87" t="s">
        <v>1407</v>
      </c>
      <c r="F87" t="s">
        <v>1407</v>
      </c>
      <c r="G87" t="s">
        <v>1407</v>
      </c>
      <c r="H87" t="s">
        <v>1407</v>
      </c>
      <c r="I87" t="s">
        <v>1407</v>
      </c>
      <c r="J87" t="s">
        <v>1407</v>
      </c>
      <c r="K87">
        <v>1.6</v>
      </c>
      <c r="L87" t="b">
        <f>ISERROR(VLOOKUP(A87,FITS_test_run_analysis!$A$2:$A$195,1,FALSE))</f>
        <v>0</v>
      </c>
    </row>
    <row r="88" spans="1:12">
      <c r="A88" t="s">
        <v>328</v>
      </c>
      <c r="B88" t="s">
        <v>1407</v>
      </c>
      <c r="C88" t="s">
        <v>1407</v>
      </c>
      <c r="D88" t="s">
        <v>1407</v>
      </c>
      <c r="E88" t="s">
        <v>1407</v>
      </c>
      <c r="F88" t="s">
        <v>1407</v>
      </c>
      <c r="G88" t="s">
        <v>1407</v>
      </c>
      <c r="H88" t="s">
        <v>1407</v>
      </c>
      <c r="I88" t="s">
        <v>1407</v>
      </c>
      <c r="J88" t="s">
        <v>1407</v>
      </c>
      <c r="K88">
        <v>1</v>
      </c>
      <c r="L88" t="b">
        <f>ISERROR(VLOOKUP(A88,FITS_test_run_analysis!$A$2:$A$195,1,FALSE))</f>
        <v>0</v>
      </c>
    </row>
    <row r="89" spans="1:12">
      <c r="A89" t="s">
        <v>329</v>
      </c>
      <c r="B89" t="s">
        <v>1407</v>
      </c>
      <c r="C89" t="s">
        <v>1407</v>
      </c>
      <c r="D89" t="s">
        <v>1407</v>
      </c>
      <c r="E89" t="s">
        <v>1407</v>
      </c>
      <c r="F89" t="s">
        <v>1407</v>
      </c>
      <c r="G89" t="s">
        <v>1407</v>
      </c>
      <c r="H89" t="s">
        <v>1407</v>
      </c>
      <c r="I89" t="s">
        <v>1407</v>
      </c>
      <c r="J89" t="s">
        <v>1407</v>
      </c>
      <c r="K89">
        <v>3.6</v>
      </c>
      <c r="L89" t="b">
        <f>ISERROR(VLOOKUP(A89,FITS_test_run_analysis!$A$2:$A$195,1,FALSE))</f>
        <v>0</v>
      </c>
    </row>
    <row r="90" spans="1:12">
      <c r="A90" t="s">
        <v>788</v>
      </c>
      <c r="B90" t="s">
        <v>1407</v>
      </c>
      <c r="C90" t="s">
        <v>1407</v>
      </c>
      <c r="D90" t="s">
        <v>1407</v>
      </c>
      <c r="E90" t="s">
        <v>1407</v>
      </c>
      <c r="F90" t="s">
        <v>1407</v>
      </c>
      <c r="G90" t="s">
        <v>1407</v>
      </c>
      <c r="H90" t="s">
        <v>1407</v>
      </c>
      <c r="I90" t="s">
        <v>1407</v>
      </c>
      <c r="J90" t="s">
        <v>1407</v>
      </c>
      <c r="K90">
        <v>5</v>
      </c>
      <c r="L90" t="b">
        <f>ISERROR(VLOOKUP(A90,FITS_test_run_analysis!$A$2:$A$195,1,FALSE))</f>
        <v>1</v>
      </c>
    </row>
    <row r="91" spans="1:12">
      <c r="A91" t="s">
        <v>330</v>
      </c>
      <c r="B91" t="s">
        <v>1407</v>
      </c>
      <c r="C91" t="s">
        <v>1407</v>
      </c>
      <c r="D91" t="s">
        <v>1407</v>
      </c>
      <c r="E91" t="s">
        <v>1407</v>
      </c>
      <c r="F91" t="s">
        <v>1407</v>
      </c>
      <c r="G91" t="s">
        <v>1407</v>
      </c>
      <c r="H91" t="s">
        <v>1407</v>
      </c>
      <c r="I91" t="s">
        <v>1407</v>
      </c>
      <c r="J91" t="s">
        <v>1407</v>
      </c>
      <c r="K91">
        <v>9.8000000000000007</v>
      </c>
      <c r="L91" t="b">
        <f>ISERROR(VLOOKUP(A91,FITS_test_run_analysis!$A$2:$A$195,1,FALSE))</f>
        <v>0</v>
      </c>
    </row>
    <row r="92" spans="1:12">
      <c r="A92" t="s">
        <v>331</v>
      </c>
      <c r="B92" t="s">
        <v>1407</v>
      </c>
      <c r="C92" t="s">
        <v>1407</v>
      </c>
      <c r="D92" t="s">
        <v>1407</v>
      </c>
      <c r="E92" t="s">
        <v>1407</v>
      </c>
      <c r="F92" t="s">
        <v>1407</v>
      </c>
      <c r="G92" t="s">
        <v>1407</v>
      </c>
      <c r="H92" t="s">
        <v>1407</v>
      </c>
      <c r="I92" t="s">
        <v>1407</v>
      </c>
      <c r="J92" t="s">
        <v>1407</v>
      </c>
      <c r="K92">
        <v>9.8000000000000007</v>
      </c>
      <c r="L92" t="b">
        <f>ISERROR(VLOOKUP(A92,FITS_test_run_analysis!$A$2:$A$195,1,FALSE))</f>
        <v>0</v>
      </c>
    </row>
    <row r="93" spans="1:12">
      <c r="A93" t="s">
        <v>332</v>
      </c>
      <c r="B93" t="s">
        <v>1407</v>
      </c>
      <c r="C93" t="s">
        <v>1407</v>
      </c>
      <c r="D93" t="s">
        <v>1407</v>
      </c>
      <c r="E93" t="s">
        <v>1407</v>
      </c>
      <c r="F93" t="s">
        <v>1407</v>
      </c>
      <c r="G93" t="s">
        <v>1407</v>
      </c>
      <c r="H93" t="s">
        <v>1407</v>
      </c>
      <c r="I93" t="s">
        <v>1407</v>
      </c>
      <c r="J93" t="s">
        <v>1407</v>
      </c>
      <c r="K93">
        <v>9.5</v>
      </c>
      <c r="L93" t="b">
        <f>ISERROR(VLOOKUP(A93,FITS_test_run_analysis!$A$2:$A$195,1,FALSE))</f>
        <v>0</v>
      </c>
    </row>
    <row r="94" spans="1:12">
      <c r="A94" t="s">
        <v>333</v>
      </c>
      <c r="B94" t="s">
        <v>1407</v>
      </c>
      <c r="C94" t="s">
        <v>1407</v>
      </c>
      <c r="D94" t="s">
        <v>1407</v>
      </c>
      <c r="E94" t="s">
        <v>1407</v>
      </c>
      <c r="F94" t="s">
        <v>1407</v>
      </c>
      <c r="G94" t="s">
        <v>1407</v>
      </c>
      <c r="H94" t="s">
        <v>1407</v>
      </c>
      <c r="I94" t="s">
        <v>1407</v>
      </c>
      <c r="J94" t="s">
        <v>1407</v>
      </c>
      <c r="K94">
        <v>9.9</v>
      </c>
      <c r="L94" t="b">
        <f>ISERROR(VLOOKUP(A94,FITS_test_run_analysis!$A$2:$A$195,1,FALSE))</f>
        <v>0</v>
      </c>
    </row>
    <row r="95" spans="1:12">
      <c r="A95" t="s">
        <v>334</v>
      </c>
      <c r="B95" t="s">
        <v>1407</v>
      </c>
      <c r="C95" t="s">
        <v>1407</v>
      </c>
      <c r="D95" t="s">
        <v>1407</v>
      </c>
      <c r="E95" t="s">
        <v>1407</v>
      </c>
      <c r="F95" t="s">
        <v>1407</v>
      </c>
      <c r="G95" t="s">
        <v>1407</v>
      </c>
      <c r="H95" t="s">
        <v>1407</v>
      </c>
      <c r="I95" t="s">
        <v>1407</v>
      </c>
      <c r="J95" t="s">
        <v>1407</v>
      </c>
      <c r="K95">
        <v>5.9</v>
      </c>
      <c r="L95" t="b">
        <f>ISERROR(VLOOKUP(A95,FITS_test_run_analysis!$A$2:$A$195,1,FALSE))</f>
        <v>0</v>
      </c>
    </row>
    <row r="96" spans="1:12">
      <c r="A96" t="s">
        <v>335</v>
      </c>
      <c r="B96" t="s">
        <v>1407</v>
      </c>
      <c r="C96" t="s">
        <v>1407</v>
      </c>
      <c r="D96" t="s">
        <v>1407</v>
      </c>
      <c r="E96" t="s">
        <v>1407</v>
      </c>
      <c r="F96" t="s">
        <v>1407</v>
      </c>
      <c r="G96" t="s">
        <v>1407</v>
      </c>
      <c r="H96" t="s">
        <v>1407</v>
      </c>
      <c r="I96" t="s">
        <v>1407</v>
      </c>
      <c r="J96" t="s">
        <v>1407</v>
      </c>
      <c r="K96">
        <v>14.8</v>
      </c>
      <c r="L96" t="b">
        <f>ISERROR(VLOOKUP(A96,FITS_test_run_analysis!$A$2:$A$195,1,FALSE))</f>
        <v>0</v>
      </c>
    </row>
    <row r="97" spans="1:12">
      <c r="A97" t="s">
        <v>336</v>
      </c>
      <c r="B97" t="s">
        <v>1407</v>
      </c>
      <c r="C97" t="s">
        <v>1407</v>
      </c>
      <c r="D97" t="s">
        <v>1407</v>
      </c>
      <c r="E97" t="s">
        <v>1407</v>
      </c>
      <c r="F97" t="s">
        <v>1407</v>
      </c>
      <c r="G97" t="s">
        <v>1407</v>
      </c>
      <c r="H97" t="s">
        <v>1407</v>
      </c>
      <c r="I97" t="s">
        <v>1407</v>
      </c>
      <c r="J97" t="s">
        <v>1407</v>
      </c>
      <c r="K97">
        <v>10</v>
      </c>
      <c r="L97" t="b">
        <f>ISERROR(VLOOKUP(A97,FITS_test_run_analysis!$A$2:$A$195,1,FALSE))</f>
        <v>0</v>
      </c>
    </row>
    <row r="98" spans="1:12">
      <c r="A98" t="s">
        <v>337</v>
      </c>
      <c r="B98" t="s">
        <v>1407</v>
      </c>
      <c r="C98" t="s">
        <v>1407</v>
      </c>
      <c r="D98" t="s">
        <v>1407</v>
      </c>
      <c r="E98" t="s">
        <v>1407</v>
      </c>
      <c r="F98" t="s">
        <v>1407</v>
      </c>
      <c r="G98" t="s">
        <v>1407</v>
      </c>
      <c r="H98" t="s">
        <v>1407</v>
      </c>
      <c r="I98" t="s">
        <v>1407</v>
      </c>
      <c r="J98" t="s">
        <v>1407</v>
      </c>
      <c r="K98">
        <v>10</v>
      </c>
      <c r="L98" t="b">
        <f>ISERROR(VLOOKUP(A98,FITS_test_run_analysis!$A$2:$A$195,1,FALSE))</f>
        <v>0</v>
      </c>
    </row>
    <row r="99" spans="1:12">
      <c r="A99" t="s">
        <v>338</v>
      </c>
      <c r="B99" t="s">
        <v>1407</v>
      </c>
      <c r="C99" t="s">
        <v>1407</v>
      </c>
      <c r="D99" t="s">
        <v>1407</v>
      </c>
      <c r="E99" t="s">
        <v>1407</v>
      </c>
      <c r="F99" t="s">
        <v>1407</v>
      </c>
      <c r="G99" t="s">
        <v>1407</v>
      </c>
      <c r="H99" t="s">
        <v>1407</v>
      </c>
      <c r="I99" t="s">
        <v>1407</v>
      </c>
      <c r="J99" t="s">
        <v>1407</v>
      </c>
      <c r="K99">
        <v>8.9</v>
      </c>
      <c r="L99" t="b">
        <f>ISERROR(VLOOKUP(A99,FITS_test_run_analysis!$A$2:$A$195,1,FALSE))</f>
        <v>0</v>
      </c>
    </row>
    <row r="100" spans="1:12">
      <c r="A100" t="s">
        <v>339</v>
      </c>
      <c r="B100" t="s">
        <v>1407</v>
      </c>
      <c r="C100" t="s">
        <v>1407</v>
      </c>
      <c r="D100" t="s">
        <v>1407</v>
      </c>
      <c r="E100" t="s">
        <v>1407</v>
      </c>
      <c r="F100" t="s">
        <v>1407</v>
      </c>
      <c r="G100" t="s">
        <v>1407</v>
      </c>
      <c r="H100" t="s">
        <v>1407</v>
      </c>
      <c r="I100" t="s">
        <v>1407</v>
      </c>
      <c r="J100" t="s">
        <v>1407</v>
      </c>
      <c r="K100">
        <v>8.9</v>
      </c>
      <c r="L100" t="b">
        <f>ISERROR(VLOOKUP(A100,FITS_test_run_analysis!$A$2:$A$195,1,FALSE))</f>
        <v>0</v>
      </c>
    </row>
    <row r="101" spans="1:12">
      <c r="A101" t="s">
        <v>340</v>
      </c>
      <c r="B101" t="s">
        <v>1407</v>
      </c>
      <c r="C101" t="s">
        <v>1407</v>
      </c>
      <c r="D101" t="s">
        <v>1407</v>
      </c>
      <c r="E101" t="s">
        <v>1407</v>
      </c>
      <c r="F101" t="s">
        <v>1407</v>
      </c>
      <c r="G101" t="s">
        <v>1407</v>
      </c>
      <c r="H101" t="s">
        <v>1407</v>
      </c>
      <c r="I101" t="s">
        <v>1407</v>
      </c>
      <c r="J101" t="s">
        <v>1407</v>
      </c>
      <c r="K101">
        <v>9.5</v>
      </c>
      <c r="L101" t="b">
        <f>ISERROR(VLOOKUP(A101,FITS_test_run_analysis!$A$2:$A$195,1,FALSE))</f>
        <v>0</v>
      </c>
    </row>
    <row r="102" spans="1:12">
      <c r="A102" t="s">
        <v>341</v>
      </c>
      <c r="B102" t="s">
        <v>1407</v>
      </c>
      <c r="C102" t="s">
        <v>1407</v>
      </c>
      <c r="D102" t="s">
        <v>1407</v>
      </c>
      <c r="E102" t="s">
        <v>1407</v>
      </c>
      <c r="F102" t="s">
        <v>1407</v>
      </c>
      <c r="G102" t="s">
        <v>1407</v>
      </c>
      <c r="H102" t="s">
        <v>1407</v>
      </c>
      <c r="I102" t="s">
        <v>1407</v>
      </c>
      <c r="J102" t="s">
        <v>1407</v>
      </c>
      <c r="K102">
        <v>9.5</v>
      </c>
      <c r="L102" t="b">
        <f>ISERROR(VLOOKUP(A102,FITS_test_run_analysis!$A$2:$A$195,1,FALSE))</f>
        <v>0</v>
      </c>
    </row>
    <row r="103" spans="1:12">
      <c r="A103" t="s">
        <v>342</v>
      </c>
      <c r="B103" t="s">
        <v>1407</v>
      </c>
      <c r="C103" t="s">
        <v>1407</v>
      </c>
      <c r="D103" t="s">
        <v>1407</v>
      </c>
      <c r="E103" t="s">
        <v>1407</v>
      </c>
      <c r="F103" t="s">
        <v>1407</v>
      </c>
      <c r="G103" t="s">
        <v>1407</v>
      </c>
      <c r="H103" t="s">
        <v>1407</v>
      </c>
      <c r="I103" t="s">
        <v>1407</v>
      </c>
      <c r="J103" t="s">
        <v>1407</v>
      </c>
      <c r="K103">
        <v>9.5</v>
      </c>
      <c r="L103" t="b">
        <f>ISERROR(VLOOKUP(A103,FITS_test_run_analysis!$A$2:$A$195,1,FALSE))</f>
        <v>0</v>
      </c>
    </row>
    <row r="104" spans="1:12">
      <c r="A104" t="s">
        <v>343</v>
      </c>
      <c r="B104" t="s">
        <v>1407</v>
      </c>
      <c r="C104" t="s">
        <v>1407</v>
      </c>
      <c r="D104" t="s">
        <v>1407</v>
      </c>
      <c r="E104" t="s">
        <v>1407</v>
      </c>
      <c r="F104" t="s">
        <v>1407</v>
      </c>
      <c r="G104" t="s">
        <v>1407</v>
      </c>
      <c r="H104" t="s">
        <v>1407</v>
      </c>
      <c r="I104" t="s">
        <v>1407</v>
      </c>
      <c r="J104" t="s">
        <v>1407</v>
      </c>
      <c r="K104">
        <v>9.5</v>
      </c>
      <c r="L104" t="b">
        <f>ISERROR(VLOOKUP(A104,FITS_test_run_analysis!$A$2:$A$195,1,FALSE))</f>
        <v>0</v>
      </c>
    </row>
    <row r="105" spans="1:12">
      <c r="A105" t="s">
        <v>756</v>
      </c>
      <c r="B105" t="s">
        <v>1407</v>
      </c>
      <c r="C105" t="s">
        <v>1407</v>
      </c>
      <c r="D105" t="s">
        <v>1407</v>
      </c>
      <c r="E105" t="s">
        <v>1407</v>
      </c>
      <c r="F105" t="s">
        <v>1407</v>
      </c>
      <c r="G105" t="s">
        <v>1407</v>
      </c>
      <c r="H105" t="s">
        <v>1407</v>
      </c>
      <c r="I105" t="s">
        <v>1407</v>
      </c>
      <c r="J105" t="s">
        <v>1407</v>
      </c>
      <c r="K105">
        <v>2.6</v>
      </c>
      <c r="L105" t="b">
        <f>ISERROR(VLOOKUP(A105,FITS_test_run_analysis!$A$2:$A$195,1,FALSE))</f>
        <v>1</v>
      </c>
    </row>
    <row r="106" spans="1:12">
      <c r="A106" t="s">
        <v>344</v>
      </c>
      <c r="B106" t="s">
        <v>1407</v>
      </c>
      <c r="C106" t="s">
        <v>1407</v>
      </c>
      <c r="D106" t="s">
        <v>1407</v>
      </c>
      <c r="E106" t="s">
        <v>1407</v>
      </c>
      <c r="F106" t="s">
        <v>1407</v>
      </c>
      <c r="G106" t="s">
        <v>1407</v>
      </c>
      <c r="H106" t="s">
        <v>1407</v>
      </c>
      <c r="I106" t="s">
        <v>1407</v>
      </c>
      <c r="J106" t="s">
        <v>1407</v>
      </c>
      <c r="K106">
        <v>12.1</v>
      </c>
      <c r="L106" t="b">
        <f>ISERROR(VLOOKUP(A106,FITS_test_run_analysis!$A$2:$A$195,1,FALSE))</f>
        <v>0</v>
      </c>
    </row>
    <row r="107" spans="1:12">
      <c r="A107" t="s">
        <v>345</v>
      </c>
      <c r="B107" t="s">
        <v>1407</v>
      </c>
      <c r="C107" t="s">
        <v>1407</v>
      </c>
      <c r="D107" t="s">
        <v>1407</v>
      </c>
      <c r="E107" t="s">
        <v>1407</v>
      </c>
      <c r="F107" t="s">
        <v>1407</v>
      </c>
      <c r="G107" t="s">
        <v>1407</v>
      </c>
      <c r="H107" t="s">
        <v>1407</v>
      </c>
      <c r="I107" t="s">
        <v>1407</v>
      </c>
      <c r="J107" t="s">
        <v>1407</v>
      </c>
      <c r="K107">
        <v>11.4</v>
      </c>
      <c r="L107" t="b">
        <f>ISERROR(VLOOKUP(A107,FITS_test_run_analysis!$A$2:$A$195,1,FALSE))</f>
        <v>0</v>
      </c>
    </row>
    <row r="108" spans="1:12">
      <c r="A108" t="s">
        <v>346</v>
      </c>
      <c r="B108" t="s">
        <v>1407</v>
      </c>
      <c r="C108" t="s">
        <v>1407</v>
      </c>
      <c r="D108" t="s">
        <v>1407</v>
      </c>
      <c r="E108" t="s">
        <v>1407</v>
      </c>
      <c r="F108" t="s">
        <v>1407</v>
      </c>
      <c r="G108" t="s">
        <v>1407</v>
      </c>
      <c r="H108" t="s">
        <v>1407</v>
      </c>
      <c r="I108" t="s">
        <v>1407</v>
      </c>
      <c r="J108" t="s">
        <v>1407</v>
      </c>
      <c r="K108">
        <v>18.100000000000001</v>
      </c>
      <c r="L108" t="b">
        <f>ISERROR(VLOOKUP(A108,FITS_test_run_analysis!$A$2:$A$195,1,FALSE))</f>
        <v>0</v>
      </c>
    </row>
    <row r="109" spans="1:12">
      <c r="A109" t="s">
        <v>347</v>
      </c>
      <c r="B109" t="s">
        <v>1407</v>
      </c>
      <c r="C109" t="s">
        <v>1407</v>
      </c>
      <c r="D109" t="s">
        <v>1407</v>
      </c>
      <c r="E109" t="s">
        <v>1407</v>
      </c>
      <c r="F109" t="s">
        <v>1407</v>
      </c>
      <c r="G109" t="s">
        <v>1407</v>
      </c>
      <c r="H109" t="s">
        <v>1407</v>
      </c>
      <c r="I109" t="s">
        <v>1407</v>
      </c>
      <c r="J109" t="s">
        <v>1407</v>
      </c>
      <c r="K109">
        <v>11.4</v>
      </c>
      <c r="L109" t="b">
        <f>ISERROR(VLOOKUP(A109,FITS_test_run_analysis!$A$2:$A$195,1,FALSE))</f>
        <v>0</v>
      </c>
    </row>
    <row r="110" spans="1:12">
      <c r="A110" t="s">
        <v>348</v>
      </c>
      <c r="B110" t="s">
        <v>1407</v>
      </c>
      <c r="C110" t="s">
        <v>1407</v>
      </c>
      <c r="D110" t="s">
        <v>1407</v>
      </c>
      <c r="E110" t="s">
        <v>1407</v>
      </c>
      <c r="F110" t="s">
        <v>1407</v>
      </c>
      <c r="G110" t="s">
        <v>1407</v>
      </c>
      <c r="H110" t="s">
        <v>1407</v>
      </c>
      <c r="I110" t="s">
        <v>1407</v>
      </c>
      <c r="J110" t="s">
        <v>1407</v>
      </c>
      <c r="K110">
        <v>11.6</v>
      </c>
      <c r="L110" t="b">
        <f>ISERROR(VLOOKUP(A110,FITS_test_run_analysis!$A$2:$A$195,1,FALSE))</f>
        <v>0</v>
      </c>
    </row>
    <row r="111" spans="1:12">
      <c r="A111" t="s">
        <v>733</v>
      </c>
      <c r="B111" t="s">
        <v>1407</v>
      </c>
      <c r="C111" t="s">
        <v>1407</v>
      </c>
      <c r="D111" t="s">
        <v>1407</v>
      </c>
      <c r="E111" t="s">
        <v>1407</v>
      </c>
      <c r="F111" t="s">
        <v>1407</v>
      </c>
      <c r="G111" t="s">
        <v>1407</v>
      </c>
      <c r="H111" t="s">
        <v>1407</v>
      </c>
      <c r="I111" t="s">
        <v>1407</v>
      </c>
      <c r="J111" t="s">
        <v>1407</v>
      </c>
      <c r="K111">
        <v>1.9</v>
      </c>
      <c r="L111" t="b">
        <f>ISERROR(VLOOKUP(A111,FITS_test_run_analysis!$A$2:$A$195,1,FALSE))</f>
        <v>1</v>
      </c>
    </row>
    <row r="112" spans="1:12">
      <c r="A112" t="s">
        <v>731</v>
      </c>
      <c r="B112" t="s">
        <v>1407</v>
      </c>
      <c r="C112" t="s">
        <v>1407</v>
      </c>
      <c r="D112" t="s">
        <v>1407</v>
      </c>
      <c r="E112" t="s">
        <v>1407</v>
      </c>
      <c r="F112" t="s">
        <v>1407</v>
      </c>
      <c r="G112" t="s">
        <v>1407</v>
      </c>
      <c r="H112" t="s">
        <v>1407</v>
      </c>
      <c r="I112" t="s">
        <v>1407</v>
      </c>
      <c r="J112" t="s">
        <v>1407</v>
      </c>
      <c r="K112">
        <v>4.5999999999999996</v>
      </c>
      <c r="L112" t="b">
        <f>ISERROR(VLOOKUP(A112,FITS_test_run_analysis!$A$2:$A$195,1,FALSE))</f>
        <v>1</v>
      </c>
    </row>
    <row r="113" spans="1:12">
      <c r="A113" t="s">
        <v>349</v>
      </c>
      <c r="B113" t="s">
        <v>1407</v>
      </c>
      <c r="C113" t="s">
        <v>1407</v>
      </c>
      <c r="D113" t="s">
        <v>1407</v>
      </c>
      <c r="E113" t="s">
        <v>1407</v>
      </c>
      <c r="F113" t="s">
        <v>1407</v>
      </c>
      <c r="G113" t="s">
        <v>1407</v>
      </c>
      <c r="H113" t="s">
        <v>1407</v>
      </c>
      <c r="I113" t="s">
        <v>1407</v>
      </c>
      <c r="J113" t="s">
        <v>1407</v>
      </c>
      <c r="K113">
        <v>16.399999999999999</v>
      </c>
      <c r="L113" t="b">
        <f>ISERROR(VLOOKUP(A113,FITS_test_run_analysis!$A$2:$A$195,1,FALSE))</f>
        <v>0</v>
      </c>
    </row>
    <row r="114" spans="1:12">
      <c r="A114" t="s">
        <v>350</v>
      </c>
      <c r="B114" t="s">
        <v>1407</v>
      </c>
      <c r="C114" t="s">
        <v>1407</v>
      </c>
      <c r="D114" t="s">
        <v>1407</v>
      </c>
      <c r="E114" t="s">
        <v>1407</v>
      </c>
      <c r="F114" t="s">
        <v>1407</v>
      </c>
      <c r="G114" t="s">
        <v>1407</v>
      </c>
      <c r="H114" t="s">
        <v>1407</v>
      </c>
      <c r="I114" t="s">
        <v>1407</v>
      </c>
      <c r="J114" t="s">
        <v>1407</v>
      </c>
      <c r="K114">
        <v>16.399999999999999</v>
      </c>
      <c r="L114" t="b">
        <f>ISERROR(VLOOKUP(A114,FITS_test_run_analysis!$A$2:$A$195,1,FALSE))</f>
        <v>0</v>
      </c>
    </row>
    <row r="115" spans="1:12">
      <c r="A115" t="s">
        <v>351</v>
      </c>
      <c r="B115" t="s">
        <v>1407</v>
      </c>
      <c r="C115" t="s">
        <v>1407</v>
      </c>
      <c r="D115" t="s">
        <v>1407</v>
      </c>
      <c r="E115" t="s">
        <v>1407</v>
      </c>
      <c r="F115" t="s">
        <v>1407</v>
      </c>
      <c r="G115" t="s">
        <v>1407</v>
      </c>
      <c r="H115" t="s">
        <v>1407</v>
      </c>
      <c r="I115" t="s">
        <v>1407</v>
      </c>
      <c r="J115" t="s">
        <v>1407</v>
      </c>
      <c r="K115">
        <v>12.1</v>
      </c>
      <c r="L115" t="b">
        <f>ISERROR(VLOOKUP(A115,FITS_test_run_analysis!$A$2:$A$195,1,FALSE))</f>
        <v>0</v>
      </c>
    </row>
    <row r="116" spans="1:12">
      <c r="A116" t="s">
        <v>352</v>
      </c>
      <c r="B116" t="s">
        <v>1407</v>
      </c>
      <c r="C116" t="s">
        <v>1407</v>
      </c>
      <c r="D116" t="s">
        <v>1407</v>
      </c>
      <c r="E116" t="s">
        <v>1407</v>
      </c>
      <c r="F116" t="s">
        <v>1407</v>
      </c>
      <c r="G116" t="s">
        <v>1407</v>
      </c>
      <c r="H116" t="s">
        <v>1407</v>
      </c>
      <c r="I116" t="s">
        <v>1407</v>
      </c>
      <c r="J116" t="s">
        <v>1407</v>
      </c>
      <c r="K116">
        <v>10.199999999999999</v>
      </c>
      <c r="L116" t="b">
        <f>ISERROR(VLOOKUP(A116,FITS_test_run_analysis!$A$2:$A$195,1,FALSE))</f>
        <v>0</v>
      </c>
    </row>
    <row r="117" spans="1:12">
      <c r="A117" t="s">
        <v>353</v>
      </c>
      <c r="B117" t="s">
        <v>1407</v>
      </c>
      <c r="C117" t="s">
        <v>1407</v>
      </c>
      <c r="D117" t="s">
        <v>1407</v>
      </c>
      <c r="E117" t="s">
        <v>1407</v>
      </c>
      <c r="F117" t="s">
        <v>1407</v>
      </c>
      <c r="G117" t="s">
        <v>1407</v>
      </c>
      <c r="H117" t="s">
        <v>1407</v>
      </c>
      <c r="I117" t="s">
        <v>1407</v>
      </c>
      <c r="J117" t="s">
        <v>1407</v>
      </c>
      <c r="K117">
        <v>15.1</v>
      </c>
      <c r="L117" t="b">
        <f>ISERROR(VLOOKUP(A117,FITS_test_run_analysis!$A$2:$A$195,1,FALSE))</f>
        <v>0</v>
      </c>
    </row>
    <row r="118" spans="1:12">
      <c r="A118" t="s">
        <v>354</v>
      </c>
      <c r="B118" t="s">
        <v>1407</v>
      </c>
      <c r="C118" t="s">
        <v>1407</v>
      </c>
      <c r="D118" t="s">
        <v>1407</v>
      </c>
      <c r="E118" t="s">
        <v>1407</v>
      </c>
      <c r="F118" t="s">
        <v>1407</v>
      </c>
      <c r="G118" t="s">
        <v>1407</v>
      </c>
      <c r="H118" t="s">
        <v>1407</v>
      </c>
      <c r="I118" t="s">
        <v>1407</v>
      </c>
      <c r="J118" t="s">
        <v>1407</v>
      </c>
      <c r="K118">
        <v>15.1</v>
      </c>
      <c r="L118" t="b">
        <f>ISERROR(VLOOKUP(A118,FITS_test_run_analysis!$A$2:$A$195,1,FALSE))</f>
        <v>0</v>
      </c>
    </row>
    <row r="119" spans="1:12">
      <c r="A119" t="s">
        <v>355</v>
      </c>
      <c r="B119" t="s">
        <v>1407</v>
      </c>
      <c r="C119" t="s">
        <v>1407</v>
      </c>
      <c r="D119" t="s">
        <v>1407</v>
      </c>
      <c r="E119" t="s">
        <v>1407</v>
      </c>
      <c r="F119" t="s">
        <v>1407</v>
      </c>
      <c r="G119" t="s">
        <v>1407</v>
      </c>
      <c r="H119" t="s">
        <v>1407</v>
      </c>
      <c r="I119" t="s">
        <v>1407</v>
      </c>
      <c r="J119" t="s">
        <v>1407</v>
      </c>
      <c r="K119">
        <v>10.8</v>
      </c>
      <c r="L119" t="b">
        <f>ISERROR(VLOOKUP(A119,FITS_test_run_analysis!$A$2:$A$195,1,FALSE))</f>
        <v>0</v>
      </c>
    </row>
    <row r="120" spans="1:12">
      <c r="A120" t="s">
        <v>356</v>
      </c>
      <c r="B120" t="s">
        <v>1407</v>
      </c>
      <c r="C120" t="s">
        <v>1407</v>
      </c>
      <c r="D120" t="s">
        <v>1407</v>
      </c>
      <c r="E120" t="s">
        <v>1407</v>
      </c>
      <c r="F120" t="s">
        <v>1407</v>
      </c>
      <c r="G120" t="s">
        <v>1407</v>
      </c>
      <c r="H120" t="s">
        <v>1407</v>
      </c>
      <c r="I120" t="s">
        <v>1407</v>
      </c>
      <c r="J120" t="s">
        <v>1407</v>
      </c>
      <c r="K120">
        <v>10.3</v>
      </c>
      <c r="L120" t="b">
        <f>ISERROR(VLOOKUP(A120,FITS_test_run_analysis!$A$2:$A$195,1,FALSE))</f>
        <v>0</v>
      </c>
    </row>
    <row r="121" spans="1:12">
      <c r="A121" t="s">
        <v>357</v>
      </c>
      <c r="B121" t="s">
        <v>1407</v>
      </c>
      <c r="C121" t="s">
        <v>1407</v>
      </c>
      <c r="D121" t="s">
        <v>1407</v>
      </c>
      <c r="E121" t="s">
        <v>1407</v>
      </c>
      <c r="F121" t="s">
        <v>1407</v>
      </c>
      <c r="G121" t="s">
        <v>1407</v>
      </c>
      <c r="H121" t="s">
        <v>1407</v>
      </c>
      <c r="I121" t="s">
        <v>1407</v>
      </c>
      <c r="J121" t="s">
        <v>1407</v>
      </c>
      <c r="K121">
        <v>17.3</v>
      </c>
      <c r="L121" t="b">
        <f>ISERROR(VLOOKUP(A121,FITS_test_run_analysis!$A$2:$A$195,1,FALSE))</f>
        <v>0</v>
      </c>
    </row>
    <row r="122" spans="1:12">
      <c r="A122" t="s">
        <v>358</v>
      </c>
      <c r="B122" t="s">
        <v>1407</v>
      </c>
      <c r="C122" t="s">
        <v>1407</v>
      </c>
      <c r="D122" t="s">
        <v>1407</v>
      </c>
      <c r="E122" t="s">
        <v>1407</v>
      </c>
      <c r="F122" t="s">
        <v>1407</v>
      </c>
      <c r="G122" t="s">
        <v>1407</v>
      </c>
      <c r="H122" t="s">
        <v>1407</v>
      </c>
      <c r="I122" t="s">
        <v>1407</v>
      </c>
      <c r="J122" t="s">
        <v>1407</v>
      </c>
      <c r="K122">
        <v>17.3</v>
      </c>
      <c r="L122" t="b">
        <f>ISERROR(VLOOKUP(A122,FITS_test_run_analysis!$A$2:$A$195,1,FALSE))</f>
        <v>0</v>
      </c>
    </row>
    <row r="123" spans="1:12">
      <c r="A123" t="s">
        <v>359</v>
      </c>
      <c r="B123" t="s">
        <v>1407</v>
      </c>
      <c r="C123" t="s">
        <v>1407</v>
      </c>
      <c r="D123" t="s">
        <v>1407</v>
      </c>
      <c r="E123" t="s">
        <v>1407</v>
      </c>
      <c r="F123" t="s">
        <v>1407</v>
      </c>
      <c r="G123" t="s">
        <v>1407</v>
      </c>
      <c r="H123" t="s">
        <v>1407</v>
      </c>
      <c r="I123" t="s">
        <v>1407</v>
      </c>
      <c r="J123" t="s">
        <v>1407</v>
      </c>
      <c r="K123">
        <v>12.4</v>
      </c>
      <c r="L123" t="b">
        <f>ISERROR(VLOOKUP(A123,FITS_test_run_analysis!$A$2:$A$195,1,FALSE))</f>
        <v>0</v>
      </c>
    </row>
    <row r="124" spans="1:12">
      <c r="A124" t="s">
        <v>360</v>
      </c>
      <c r="B124" t="s">
        <v>1407</v>
      </c>
      <c r="C124" t="s">
        <v>1407</v>
      </c>
      <c r="D124" t="s">
        <v>1407</v>
      </c>
      <c r="E124" t="s">
        <v>1407</v>
      </c>
      <c r="F124" t="s">
        <v>1407</v>
      </c>
      <c r="G124" t="s">
        <v>1407</v>
      </c>
      <c r="H124" t="s">
        <v>1407</v>
      </c>
      <c r="I124" t="s">
        <v>1407</v>
      </c>
      <c r="J124" t="s">
        <v>1407</v>
      </c>
      <c r="K124">
        <v>11.6</v>
      </c>
      <c r="L124" t="b">
        <f>ISERROR(VLOOKUP(A124,FITS_test_run_analysis!$A$2:$A$195,1,FALSE))</f>
        <v>0</v>
      </c>
    </row>
    <row r="125" spans="1:12">
      <c r="A125" t="s">
        <v>361</v>
      </c>
      <c r="B125" t="s">
        <v>1407</v>
      </c>
      <c r="C125" t="s">
        <v>1407</v>
      </c>
      <c r="D125" t="s">
        <v>1407</v>
      </c>
      <c r="E125" t="s">
        <v>1407</v>
      </c>
      <c r="F125" t="s">
        <v>1407</v>
      </c>
      <c r="G125" t="s">
        <v>1407</v>
      </c>
      <c r="H125" t="s">
        <v>1407</v>
      </c>
      <c r="I125" t="s">
        <v>1407</v>
      </c>
      <c r="J125" t="s">
        <v>1407</v>
      </c>
      <c r="K125">
        <v>11.6</v>
      </c>
      <c r="L125" t="b">
        <f>ISERROR(VLOOKUP(A125,FITS_test_run_analysis!$A$2:$A$195,1,FALSE))</f>
        <v>0</v>
      </c>
    </row>
    <row r="126" spans="1:12">
      <c r="A126" t="s">
        <v>362</v>
      </c>
      <c r="B126" t="s">
        <v>1407</v>
      </c>
      <c r="C126" t="s">
        <v>1407</v>
      </c>
      <c r="D126" t="s">
        <v>1407</v>
      </c>
      <c r="E126" t="s">
        <v>1407</v>
      </c>
      <c r="F126" t="s">
        <v>1407</v>
      </c>
      <c r="G126" t="s">
        <v>1407</v>
      </c>
      <c r="H126" t="s">
        <v>1407</v>
      </c>
      <c r="I126" t="s">
        <v>1407</v>
      </c>
      <c r="J126" t="s">
        <v>1407</v>
      </c>
      <c r="K126">
        <v>12.1</v>
      </c>
      <c r="L126" t="b">
        <f>ISERROR(VLOOKUP(A126,FITS_test_run_analysis!$A$2:$A$195,1,FALSE))</f>
        <v>0</v>
      </c>
    </row>
    <row r="127" spans="1:12">
      <c r="A127" t="s">
        <v>714</v>
      </c>
      <c r="B127" t="s">
        <v>1407</v>
      </c>
      <c r="C127" t="s">
        <v>1407</v>
      </c>
      <c r="D127" t="s">
        <v>1407</v>
      </c>
      <c r="E127" t="s">
        <v>1407</v>
      </c>
      <c r="F127" t="s">
        <v>1407</v>
      </c>
      <c r="G127" t="s">
        <v>1407</v>
      </c>
      <c r="H127" t="s">
        <v>1407</v>
      </c>
      <c r="I127" t="s">
        <v>1407</v>
      </c>
      <c r="J127" t="s">
        <v>1407</v>
      </c>
      <c r="K127">
        <v>6.3</v>
      </c>
      <c r="L127" t="b">
        <f>ISERROR(VLOOKUP(A127,FITS_test_run_analysis!$A$2:$A$195,1,FALSE))</f>
        <v>1</v>
      </c>
    </row>
    <row r="128" spans="1:12">
      <c r="A128" t="s">
        <v>363</v>
      </c>
      <c r="B128" t="s">
        <v>1407</v>
      </c>
      <c r="C128" t="s">
        <v>1407</v>
      </c>
      <c r="D128" t="s">
        <v>1407</v>
      </c>
      <c r="E128" t="s">
        <v>1407</v>
      </c>
      <c r="F128" t="s">
        <v>1407</v>
      </c>
      <c r="G128" t="s">
        <v>1407</v>
      </c>
      <c r="H128" t="s">
        <v>1407</v>
      </c>
      <c r="I128" t="s">
        <v>1407</v>
      </c>
      <c r="J128" t="s">
        <v>1407</v>
      </c>
      <c r="K128">
        <v>11.3</v>
      </c>
      <c r="L128" t="b">
        <f>ISERROR(VLOOKUP(A128,FITS_test_run_analysis!$A$2:$A$195,1,FALSE))</f>
        <v>0</v>
      </c>
    </row>
    <row r="129" spans="1:12">
      <c r="A129" t="s">
        <v>364</v>
      </c>
      <c r="B129" t="s">
        <v>1407</v>
      </c>
      <c r="C129" t="s">
        <v>1407</v>
      </c>
      <c r="D129" t="s">
        <v>1407</v>
      </c>
      <c r="E129" t="s">
        <v>1407</v>
      </c>
      <c r="F129" t="s">
        <v>1407</v>
      </c>
      <c r="G129" t="s">
        <v>1407</v>
      </c>
      <c r="H129" t="s">
        <v>1407</v>
      </c>
      <c r="I129" t="s">
        <v>1407</v>
      </c>
      <c r="J129" t="s">
        <v>1407</v>
      </c>
      <c r="K129">
        <v>10.8</v>
      </c>
      <c r="L129" t="b">
        <f>ISERROR(VLOOKUP(A129,FITS_test_run_analysis!$A$2:$A$195,1,FALSE))</f>
        <v>0</v>
      </c>
    </row>
    <row r="130" spans="1:12">
      <c r="A130" t="s">
        <v>365</v>
      </c>
      <c r="B130" t="s">
        <v>1407</v>
      </c>
      <c r="C130" t="s">
        <v>1407</v>
      </c>
      <c r="D130" t="s">
        <v>1407</v>
      </c>
      <c r="E130" t="s">
        <v>1407</v>
      </c>
      <c r="F130" t="s">
        <v>1407</v>
      </c>
      <c r="G130" t="s">
        <v>1407</v>
      </c>
      <c r="H130" t="s">
        <v>1407</v>
      </c>
      <c r="I130" t="s">
        <v>1407</v>
      </c>
      <c r="J130" t="s">
        <v>1407</v>
      </c>
      <c r="K130">
        <v>10.9</v>
      </c>
      <c r="L130" t="b">
        <f>ISERROR(VLOOKUP(A130,FITS_test_run_analysis!$A$2:$A$195,1,FALSE))</f>
        <v>0</v>
      </c>
    </row>
    <row r="131" spans="1:12">
      <c r="A131" t="s">
        <v>366</v>
      </c>
      <c r="B131" t="s">
        <v>1407</v>
      </c>
      <c r="C131" t="s">
        <v>1407</v>
      </c>
      <c r="D131" t="s">
        <v>1407</v>
      </c>
      <c r="E131" t="s">
        <v>1407</v>
      </c>
      <c r="F131" t="s">
        <v>1407</v>
      </c>
      <c r="G131" t="s">
        <v>1407</v>
      </c>
      <c r="H131" t="s">
        <v>1407</v>
      </c>
      <c r="I131" t="s">
        <v>1407</v>
      </c>
      <c r="J131" t="s">
        <v>1407</v>
      </c>
      <c r="K131">
        <v>14.9</v>
      </c>
      <c r="L131" t="b">
        <f>ISERROR(VLOOKUP(A131,FITS_test_run_analysis!$A$2:$A$195,1,FALSE))</f>
        <v>0</v>
      </c>
    </row>
    <row r="132" spans="1:12">
      <c r="A132" t="s">
        <v>367</v>
      </c>
      <c r="B132" t="s">
        <v>1407</v>
      </c>
      <c r="C132" t="s">
        <v>1407</v>
      </c>
      <c r="D132" t="s">
        <v>1407</v>
      </c>
      <c r="E132" t="s">
        <v>1407</v>
      </c>
      <c r="F132" t="s">
        <v>1407</v>
      </c>
      <c r="G132" t="s">
        <v>1407</v>
      </c>
      <c r="H132" t="s">
        <v>1407</v>
      </c>
      <c r="I132" t="s">
        <v>1407</v>
      </c>
      <c r="J132" t="s">
        <v>1407</v>
      </c>
      <c r="K132">
        <v>14.9</v>
      </c>
      <c r="L132" t="b">
        <f>ISERROR(VLOOKUP(A132,FITS_test_run_analysis!$A$2:$A$195,1,FALSE))</f>
        <v>0</v>
      </c>
    </row>
    <row r="133" spans="1:12">
      <c r="A133" t="s">
        <v>368</v>
      </c>
      <c r="B133" t="s">
        <v>1407</v>
      </c>
      <c r="C133" t="s">
        <v>1407</v>
      </c>
      <c r="D133" t="s">
        <v>1407</v>
      </c>
      <c r="E133" t="s">
        <v>1407</v>
      </c>
      <c r="F133" t="s">
        <v>1407</v>
      </c>
      <c r="G133" t="s">
        <v>1407</v>
      </c>
      <c r="H133" t="s">
        <v>1407</v>
      </c>
      <c r="I133" t="s">
        <v>1407</v>
      </c>
      <c r="J133" t="s">
        <v>1407</v>
      </c>
      <c r="K133">
        <v>9.4</v>
      </c>
      <c r="L133" t="b">
        <f>ISERROR(VLOOKUP(A133,FITS_test_run_analysis!$A$2:$A$195,1,FALSE))</f>
        <v>0</v>
      </c>
    </row>
    <row r="134" spans="1:12">
      <c r="A134" t="s">
        <v>369</v>
      </c>
      <c r="B134" t="s">
        <v>1407</v>
      </c>
      <c r="C134" t="s">
        <v>1407</v>
      </c>
      <c r="D134" t="s">
        <v>1407</v>
      </c>
      <c r="E134" t="s">
        <v>1407</v>
      </c>
      <c r="F134" t="s">
        <v>1407</v>
      </c>
      <c r="G134" t="s">
        <v>1407</v>
      </c>
      <c r="H134" t="s">
        <v>1407</v>
      </c>
      <c r="I134" t="s">
        <v>1407</v>
      </c>
      <c r="J134" t="s">
        <v>1407</v>
      </c>
      <c r="K134">
        <v>11.2</v>
      </c>
      <c r="L134" t="b">
        <f>ISERROR(VLOOKUP(A134,FITS_test_run_analysis!$A$2:$A$195,1,FALSE))</f>
        <v>0</v>
      </c>
    </row>
    <row r="135" spans="1:12">
      <c r="A135" t="s">
        <v>370</v>
      </c>
      <c r="B135" t="s">
        <v>1407</v>
      </c>
      <c r="C135" t="s">
        <v>1407</v>
      </c>
      <c r="D135" t="s">
        <v>1407</v>
      </c>
      <c r="E135" t="s">
        <v>1407</v>
      </c>
      <c r="F135" t="s">
        <v>1407</v>
      </c>
      <c r="G135" t="s">
        <v>1407</v>
      </c>
      <c r="H135" t="s">
        <v>1407</v>
      </c>
      <c r="I135" t="s">
        <v>1407</v>
      </c>
      <c r="J135" t="s">
        <v>1407</v>
      </c>
      <c r="K135">
        <v>11.2</v>
      </c>
      <c r="L135" t="b">
        <f>ISERROR(VLOOKUP(A135,FITS_test_run_analysis!$A$2:$A$195,1,FALSE))</f>
        <v>0</v>
      </c>
    </row>
    <row r="136" spans="1:12">
      <c r="A136" t="s">
        <v>371</v>
      </c>
      <c r="B136" t="s">
        <v>1407</v>
      </c>
      <c r="C136" t="s">
        <v>1407</v>
      </c>
      <c r="D136" t="s">
        <v>1407</v>
      </c>
      <c r="E136" t="s">
        <v>1407</v>
      </c>
      <c r="F136" t="s">
        <v>1407</v>
      </c>
      <c r="G136" t="s">
        <v>1407</v>
      </c>
      <c r="H136" t="s">
        <v>1407</v>
      </c>
      <c r="I136" t="s">
        <v>1407</v>
      </c>
      <c r="J136" t="s">
        <v>1407</v>
      </c>
      <c r="K136">
        <v>17.3</v>
      </c>
      <c r="L136" t="b">
        <f>ISERROR(VLOOKUP(A136,FITS_test_run_analysis!$A$2:$A$195,1,FALSE))</f>
        <v>0</v>
      </c>
    </row>
    <row r="137" spans="1:12">
      <c r="A137" t="s">
        <v>372</v>
      </c>
      <c r="B137" t="s">
        <v>1407</v>
      </c>
      <c r="C137" t="s">
        <v>1407</v>
      </c>
      <c r="D137" t="s">
        <v>1407</v>
      </c>
      <c r="E137" t="s">
        <v>1407</v>
      </c>
      <c r="F137" t="s">
        <v>1407</v>
      </c>
      <c r="G137" t="s">
        <v>1407</v>
      </c>
      <c r="H137" t="s">
        <v>1407</v>
      </c>
      <c r="I137" t="s">
        <v>1407</v>
      </c>
      <c r="J137" t="s">
        <v>1407</v>
      </c>
      <c r="K137">
        <v>17.3</v>
      </c>
      <c r="L137" t="b">
        <f>ISERROR(VLOOKUP(A137,FITS_test_run_analysis!$A$2:$A$195,1,FALSE))</f>
        <v>0</v>
      </c>
    </row>
    <row r="138" spans="1:12">
      <c r="A138" t="s">
        <v>373</v>
      </c>
      <c r="B138" t="s">
        <v>1407</v>
      </c>
      <c r="C138" t="s">
        <v>1407</v>
      </c>
      <c r="D138" t="s">
        <v>1407</v>
      </c>
      <c r="E138" t="s">
        <v>1407</v>
      </c>
      <c r="F138" t="s">
        <v>1407</v>
      </c>
      <c r="G138" t="s">
        <v>1407</v>
      </c>
      <c r="H138" t="s">
        <v>1407</v>
      </c>
      <c r="I138" t="s">
        <v>1407</v>
      </c>
      <c r="J138" t="s">
        <v>1407</v>
      </c>
      <c r="K138">
        <v>10.3</v>
      </c>
      <c r="L138" t="b">
        <f>ISERROR(VLOOKUP(A138,FITS_test_run_analysis!$A$2:$A$195,1,FALSE))</f>
        <v>0</v>
      </c>
    </row>
    <row r="139" spans="1:12">
      <c r="A139" t="s">
        <v>695</v>
      </c>
      <c r="B139" t="s">
        <v>1407</v>
      </c>
      <c r="C139" t="s">
        <v>1407</v>
      </c>
      <c r="D139" t="s">
        <v>1407</v>
      </c>
      <c r="E139" t="s">
        <v>1407</v>
      </c>
      <c r="F139" t="s">
        <v>1407</v>
      </c>
      <c r="G139" t="s">
        <v>1407</v>
      </c>
      <c r="H139" t="s">
        <v>1407</v>
      </c>
      <c r="I139" t="s">
        <v>1407</v>
      </c>
      <c r="J139" t="s">
        <v>1407</v>
      </c>
      <c r="K139">
        <v>6.3</v>
      </c>
      <c r="L139" t="b">
        <f>ISERROR(VLOOKUP(A139,FITS_test_run_analysis!$A$2:$A$195,1,FALSE))</f>
        <v>1</v>
      </c>
    </row>
    <row r="140" spans="1:12">
      <c r="A140" t="s">
        <v>374</v>
      </c>
      <c r="B140" t="s">
        <v>1407</v>
      </c>
      <c r="C140" t="s">
        <v>1407</v>
      </c>
      <c r="D140" t="s">
        <v>1407</v>
      </c>
      <c r="E140" t="s">
        <v>1407</v>
      </c>
      <c r="F140" t="s">
        <v>1407</v>
      </c>
      <c r="G140" t="s">
        <v>1407</v>
      </c>
      <c r="H140" t="s">
        <v>1407</v>
      </c>
      <c r="I140" t="s">
        <v>1407</v>
      </c>
      <c r="J140" t="s">
        <v>1407</v>
      </c>
      <c r="K140">
        <v>10.9</v>
      </c>
      <c r="L140" t="b">
        <f>ISERROR(VLOOKUP(A140,FITS_test_run_analysis!$A$2:$A$195,1,FALSE))</f>
        <v>0</v>
      </c>
    </row>
    <row r="141" spans="1:12">
      <c r="A141" t="s">
        <v>375</v>
      </c>
      <c r="B141" t="s">
        <v>1407</v>
      </c>
      <c r="C141" t="s">
        <v>1407</v>
      </c>
      <c r="D141" t="s">
        <v>1407</v>
      </c>
      <c r="E141" t="s">
        <v>1407</v>
      </c>
      <c r="F141" t="s">
        <v>1407</v>
      </c>
      <c r="G141" t="s">
        <v>1407</v>
      </c>
      <c r="H141" t="s">
        <v>1407</v>
      </c>
      <c r="I141" t="s">
        <v>1407</v>
      </c>
      <c r="J141" t="s">
        <v>1407</v>
      </c>
      <c r="K141">
        <v>12.5</v>
      </c>
      <c r="L141" t="b">
        <f>ISERROR(VLOOKUP(A141,FITS_test_run_analysis!$A$2:$A$195,1,FALSE))</f>
        <v>0</v>
      </c>
    </row>
    <row r="142" spans="1:12">
      <c r="A142" t="s">
        <v>376</v>
      </c>
      <c r="B142" t="s">
        <v>1407</v>
      </c>
      <c r="C142" t="s">
        <v>1407</v>
      </c>
      <c r="D142" t="s">
        <v>1407</v>
      </c>
      <c r="E142" t="s">
        <v>1407</v>
      </c>
      <c r="F142" t="s">
        <v>1407</v>
      </c>
      <c r="G142" t="s">
        <v>1407</v>
      </c>
      <c r="H142" t="s">
        <v>1407</v>
      </c>
      <c r="I142" t="s">
        <v>1407</v>
      </c>
      <c r="J142" t="s">
        <v>1407</v>
      </c>
      <c r="K142">
        <v>12.5</v>
      </c>
      <c r="L142" t="b">
        <f>ISERROR(VLOOKUP(A142,FITS_test_run_analysis!$A$2:$A$195,1,FALSE))</f>
        <v>0</v>
      </c>
    </row>
    <row r="143" spans="1:12">
      <c r="A143" t="s">
        <v>377</v>
      </c>
      <c r="B143" t="s">
        <v>1407</v>
      </c>
      <c r="C143" t="s">
        <v>1407</v>
      </c>
      <c r="D143" t="s">
        <v>1407</v>
      </c>
      <c r="E143" t="s">
        <v>1407</v>
      </c>
      <c r="F143" t="s">
        <v>1407</v>
      </c>
      <c r="G143" t="s">
        <v>1407</v>
      </c>
      <c r="H143" t="s">
        <v>1407</v>
      </c>
      <c r="I143" t="s">
        <v>1407</v>
      </c>
      <c r="J143" t="s">
        <v>1407</v>
      </c>
      <c r="K143">
        <v>12.5</v>
      </c>
      <c r="L143" t="b">
        <f>ISERROR(VLOOKUP(A143,FITS_test_run_analysis!$A$2:$A$195,1,FALSE))</f>
        <v>0</v>
      </c>
    </row>
    <row r="144" spans="1:12">
      <c r="A144" t="s">
        <v>378</v>
      </c>
      <c r="B144" t="s">
        <v>1407</v>
      </c>
      <c r="C144" t="s">
        <v>1407</v>
      </c>
      <c r="D144" t="s">
        <v>1407</v>
      </c>
      <c r="E144" t="s">
        <v>1407</v>
      </c>
      <c r="F144" t="s">
        <v>1407</v>
      </c>
      <c r="G144" t="s">
        <v>1407</v>
      </c>
      <c r="H144" t="s">
        <v>1407</v>
      </c>
      <c r="I144" t="s">
        <v>1407</v>
      </c>
      <c r="J144" t="s">
        <v>1407</v>
      </c>
      <c r="K144">
        <v>17.3</v>
      </c>
      <c r="L144" t="b">
        <f>ISERROR(VLOOKUP(A144,FITS_test_run_analysis!$A$2:$A$195,1,FALSE))</f>
        <v>0</v>
      </c>
    </row>
    <row r="145" spans="1:12">
      <c r="A145" t="s">
        <v>379</v>
      </c>
      <c r="B145" t="s">
        <v>1407</v>
      </c>
      <c r="C145" t="s">
        <v>1407</v>
      </c>
      <c r="D145" t="s">
        <v>1407</v>
      </c>
      <c r="E145" t="s">
        <v>1407</v>
      </c>
      <c r="F145" t="s">
        <v>1407</v>
      </c>
      <c r="G145" t="s">
        <v>1407</v>
      </c>
      <c r="H145" t="s">
        <v>1407</v>
      </c>
      <c r="I145" t="s">
        <v>1407</v>
      </c>
      <c r="J145" t="s">
        <v>1407</v>
      </c>
      <c r="K145">
        <v>17.3</v>
      </c>
      <c r="L145" t="b">
        <f>ISERROR(VLOOKUP(A145,FITS_test_run_analysis!$A$2:$A$195,1,FALSE))</f>
        <v>0</v>
      </c>
    </row>
    <row r="146" spans="1:12">
      <c r="A146" t="s">
        <v>380</v>
      </c>
      <c r="B146" t="s">
        <v>1407</v>
      </c>
      <c r="C146" t="s">
        <v>1407</v>
      </c>
      <c r="D146" t="s">
        <v>1407</v>
      </c>
      <c r="E146" t="s">
        <v>1407</v>
      </c>
      <c r="F146" t="s">
        <v>1407</v>
      </c>
      <c r="G146" t="s">
        <v>1407</v>
      </c>
      <c r="H146" t="s">
        <v>1407</v>
      </c>
      <c r="I146" t="s">
        <v>1407</v>
      </c>
      <c r="J146" t="s">
        <v>1407</v>
      </c>
      <c r="K146">
        <v>17.899999999999999</v>
      </c>
      <c r="L146" t="b">
        <f>ISERROR(VLOOKUP(A146,FITS_test_run_analysis!$A$2:$A$195,1,FALSE))</f>
        <v>0</v>
      </c>
    </row>
    <row r="147" spans="1:12">
      <c r="A147" t="s">
        <v>381</v>
      </c>
      <c r="B147" t="s">
        <v>1407</v>
      </c>
      <c r="C147" t="s">
        <v>1407</v>
      </c>
      <c r="D147" t="s">
        <v>1407</v>
      </c>
      <c r="E147" t="s">
        <v>1407</v>
      </c>
      <c r="F147" t="s">
        <v>1407</v>
      </c>
      <c r="G147" t="s">
        <v>1407</v>
      </c>
      <c r="H147" t="s">
        <v>1407</v>
      </c>
      <c r="I147" t="s">
        <v>1407</v>
      </c>
      <c r="J147" t="s">
        <v>1407</v>
      </c>
      <c r="K147">
        <v>11</v>
      </c>
      <c r="L147" t="b">
        <f>ISERROR(VLOOKUP(A147,FITS_test_run_analysis!$A$2:$A$195,1,FALSE))</f>
        <v>0</v>
      </c>
    </row>
    <row r="148" spans="1:12">
      <c r="A148" t="s">
        <v>666</v>
      </c>
      <c r="B148" t="s">
        <v>1407</v>
      </c>
      <c r="C148" t="s">
        <v>1407</v>
      </c>
      <c r="D148" t="s">
        <v>1407</v>
      </c>
      <c r="E148" t="s">
        <v>1407</v>
      </c>
      <c r="F148" t="s">
        <v>1407</v>
      </c>
      <c r="G148" t="s">
        <v>1407</v>
      </c>
      <c r="H148" t="s">
        <v>1407</v>
      </c>
      <c r="I148" t="s">
        <v>1407</v>
      </c>
      <c r="J148" t="s">
        <v>1407</v>
      </c>
      <c r="K148">
        <v>3.4</v>
      </c>
      <c r="L148" t="b">
        <f>ISERROR(VLOOKUP(A148,FITS_test_run_analysis!$A$2:$A$195,1,FALSE))</f>
        <v>1</v>
      </c>
    </row>
    <row r="149" spans="1:12">
      <c r="A149" t="s">
        <v>382</v>
      </c>
      <c r="B149" t="s">
        <v>1407</v>
      </c>
      <c r="C149" t="s">
        <v>1407</v>
      </c>
      <c r="D149" t="s">
        <v>1407</v>
      </c>
      <c r="E149" t="s">
        <v>1407</v>
      </c>
      <c r="F149" t="s">
        <v>1407</v>
      </c>
      <c r="G149" t="s">
        <v>1407</v>
      </c>
      <c r="H149" t="s">
        <v>1407</v>
      </c>
      <c r="I149" t="s">
        <v>1407</v>
      </c>
      <c r="J149" t="s">
        <v>1407</v>
      </c>
      <c r="K149">
        <v>11.7</v>
      </c>
      <c r="L149" t="b">
        <f>ISERROR(VLOOKUP(A149,FITS_test_run_analysis!$A$2:$A$195,1,FALSE))</f>
        <v>0</v>
      </c>
    </row>
    <row r="150" spans="1:12">
      <c r="A150" t="s">
        <v>383</v>
      </c>
      <c r="B150" t="s">
        <v>1407</v>
      </c>
      <c r="C150" t="s">
        <v>1407</v>
      </c>
      <c r="D150" t="s">
        <v>1407</v>
      </c>
      <c r="E150" t="s">
        <v>1407</v>
      </c>
      <c r="F150" t="s">
        <v>1407</v>
      </c>
      <c r="G150" t="s">
        <v>1407</v>
      </c>
      <c r="H150" t="s">
        <v>1407</v>
      </c>
      <c r="I150" t="s">
        <v>1407</v>
      </c>
      <c r="J150" t="s">
        <v>1407</v>
      </c>
      <c r="K150">
        <v>10.3</v>
      </c>
      <c r="L150" t="b">
        <f>ISERROR(VLOOKUP(A150,FITS_test_run_analysis!$A$2:$A$195,1,FALSE))</f>
        <v>0</v>
      </c>
    </row>
    <row r="151" spans="1:12">
      <c r="A151" t="s">
        <v>384</v>
      </c>
      <c r="B151" t="s">
        <v>1407</v>
      </c>
      <c r="C151" t="s">
        <v>1407</v>
      </c>
      <c r="D151" t="s">
        <v>1407</v>
      </c>
      <c r="E151" t="s">
        <v>1407</v>
      </c>
      <c r="F151" t="s">
        <v>1407</v>
      </c>
      <c r="G151" t="s">
        <v>1407</v>
      </c>
      <c r="H151" t="s">
        <v>1407</v>
      </c>
      <c r="I151" t="s">
        <v>1407</v>
      </c>
      <c r="J151" t="s">
        <v>1407</v>
      </c>
      <c r="K151">
        <v>11.2</v>
      </c>
      <c r="L151" t="b">
        <f>ISERROR(VLOOKUP(A151,FITS_test_run_analysis!$A$2:$A$195,1,FALSE))</f>
        <v>0</v>
      </c>
    </row>
    <row r="152" spans="1:12">
      <c r="A152" t="s">
        <v>385</v>
      </c>
      <c r="B152" t="s">
        <v>1407</v>
      </c>
      <c r="C152" t="s">
        <v>1407</v>
      </c>
      <c r="D152" t="s">
        <v>1407</v>
      </c>
      <c r="E152" t="s">
        <v>1407</v>
      </c>
      <c r="F152" t="s">
        <v>1407</v>
      </c>
      <c r="G152" t="s">
        <v>1407</v>
      </c>
      <c r="H152" t="s">
        <v>1407</v>
      </c>
      <c r="I152" t="s">
        <v>1407</v>
      </c>
      <c r="J152" t="s">
        <v>1407</v>
      </c>
      <c r="K152">
        <v>11.5</v>
      </c>
      <c r="L152" t="b">
        <f>ISERROR(VLOOKUP(A152,FITS_test_run_analysis!$A$2:$A$195,1,FALSE))</f>
        <v>0</v>
      </c>
    </row>
    <row r="153" spans="1:12">
      <c r="A153" t="s">
        <v>386</v>
      </c>
      <c r="B153" t="s">
        <v>1407</v>
      </c>
      <c r="C153" t="s">
        <v>1407</v>
      </c>
      <c r="D153" t="s">
        <v>1407</v>
      </c>
      <c r="E153" t="s">
        <v>1407</v>
      </c>
      <c r="F153" t="s">
        <v>1407</v>
      </c>
      <c r="G153" t="s">
        <v>1407</v>
      </c>
      <c r="H153" t="s">
        <v>1407</v>
      </c>
      <c r="I153" t="s">
        <v>1407</v>
      </c>
      <c r="J153" t="s">
        <v>1407</v>
      </c>
      <c r="K153">
        <v>11.5</v>
      </c>
      <c r="L153" t="b">
        <f>ISERROR(VLOOKUP(A153,FITS_test_run_analysis!$A$2:$A$195,1,FALSE))</f>
        <v>0</v>
      </c>
    </row>
    <row r="154" spans="1:12">
      <c r="A154" t="s">
        <v>387</v>
      </c>
      <c r="B154" t="s">
        <v>1407</v>
      </c>
      <c r="C154" t="s">
        <v>1407</v>
      </c>
      <c r="D154" t="s">
        <v>1407</v>
      </c>
      <c r="E154" t="s">
        <v>1407</v>
      </c>
      <c r="F154" t="s">
        <v>1407</v>
      </c>
      <c r="G154" t="s">
        <v>1407</v>
      </c>
      <c r="H154" t="s">
        <v>1407</v>
      </c>
      <c r="I154" t="s">
        <v>1407</v>
      </c>
      <c r="J154" t="s">
        <v>1407</v>
      </c>
      <c r="K154">
        <v>12.8</v>
      </c>
      <c r="L154" t="b">
        <f>ISERROR(VLOOKUP(A154,FITS_test_run_analysis!$A$2:$A$195,1,FALSE))</f>
        <v>0</v>
      </c>
    </row>
    <row r="155" spans="1:12">
      <c r="A155" t="s">
        <v>388</v>
      </c>
      <c r="B155" t="s">
        <v>1407</v>
      </c>
      <c r="C155" t="s">
        <v>1407</v>
      </c>
      <c r="D155" t="s">
        <v>1407</v>
      </c>
      <c r="E155" t="s">
        <v>1407</v>
      </c>
      <c r="F155" t="s">
        <v>1407</v>
      </c>
      <c r="G155" t="s">
        <v>1407</v>
      </c>
      <c r="H155" t="s">
        <v>1407</v>
      </c>
      <c r="I155" t="s">
        <v>1407</v>
      </c>
      <c r="J155" t="s">
        <v>1407</v>
      </c>
      <c r="K155">
        <v>10.9</v>
      </c>
      <c r="L155" t="b">
        <f>ISERROR(VLOOKUP(A155,FITS_test_run_analysis!$A$2:$A$195,1,FALSE))</f>
        <v>0</v>
      </c>
    </row>
    <row r="156" spans="1:12">
      <c r="A156" t="s">
        <v>389</v>
      </c>
      <c r="B156" t="s">
        <v>1407</v>
      </c>
      <c r="C156" t="s">
        <v>1407</v>
      </c>
      <c r="D156" t="s">
        <v>1407</v>
      </c>
      <c r="E156" t="s">
        <v>1407</v>
      </c>
      <c r="F156" t="s">
        <v>1407</v>
      </c>
      <c r="G156" t="s">
        <v>1407</v>
      </c>
      <c r="H156" t="s">
        <v>1407</v>
      </c>
      <c r="I156" t="s">
        <v>1407</v>
      </c>
      <c r="J156" t="s">
        <v>1407</v>
      </c>
      <c r="K156">
        <v>12.2</v>
      </c>
      <c r="L156" t="b">
        <f>ISERROR(VLOOKUP(A156,FITS_test_run_analysis!$A$2:$A$195,1,FALSE))</f>
        <v>0</v>
      </c>
    </row>
    <row r="157" spans="1:12">
      <c r="A157" t="s">
        <v>644</v>
      </c>
      <c r="B157" t="s">
        <v>1407</v>
      </c>
      <c r="C157" t="s">
        <v>1407</v>
      </c>
      <c r="D157" t="s">
        <v>1407</v>
      </c>
      <c r="E157" t="s">
        <v>1407</v>
      </c>
      <c r="F157" t="s">
        <v>1407</v>
      </c>
      <c r="G157" t="s">
        <v>1407</v>
      </c>
      <c r="H157" t="s">
        <v>1407</v>
      </c>
      <c r="I157" t="s">
        <v>1407</v>
      </c>
      <c r="J157" t="s">
        <v>1407</v>
      </c>
      <c r="K157">
        <v>1.4</v>
      </c>
      <c r="L157" t="b">
        <f>ISERROR(VLOOKUP(A157,FITS_test_run_analysis!$A$2:$A$195,1,FALSE))</f>
        <v>1</v>
      </c>
    </row>
    <row r="158" spans="1:12">
      <c r="A158" t="s">
        <v>640</v>
      </c>
      <c r="B158" t="s">
        <v>1407</v>
      </c>
      <c r="C158" t="s">
        <v>1407</v>
      </c>
      <c r="D158" t="s">
        <v>1407</v>
      </c>
      <c r="E158" t="s">
        <v>1407</v>
      </c>
      <c r="F158" t="s">
        <v>1407</v>
      </c>
      <c r="G158" t="s">
        <v>1407</v>
      </c>
      <c r="H158" t="s">
        <v>1407</v>
      </c>
      <c r="I158" t="s">
        <v>1407</v>
      </c>
      <c r="J158" t="s">
        <v>1407</v>
      </c>
      <c r="K158">
        <v>5.6</v>
      </c>
      <c r="L158" t="b">
        <f>ISERROR(VLOOKUP(A158,FITS_test_run_analysis!$A$2:$A$195,1,FALSE))</f>
        <v>1</v>
      </c>
    </row>
    <row r="159" spans="1:12">
      <c r="A159" t="s">
        <v>390</v>
      </c>
      <c r="B159" t="s">
        <v>1407</v>
      </c>
      <c r="C159" t="s">
        <v>1407</v>
      </c>
      <c r="D159" t="s">
        <v>1407</v>
      </c>
      <c r="E159" t="s">
        <v>1407</v>
      </c>
      <c r="F159" t="s">
        <v>1407</v>
      </c>
      <c r="G159" t="s">
        <v>1407</v>
      </c>
      <c r="H159" t="s">
        <v>1407</v>
      </c>
      <c r="I159" t="s">
        <v>1407</v>
      </c>
      <c r="J159" t="s">
        <v>1407</v>
      </c>
      <c r="K159">
        <v>6.1</v>
      </c>
      <c r="L159" t="b">
        <f>ISERROR(VLOOKUP(A159,FITS_test_run_analysis!$A$2:$A$195,1,FALSE))</f>
        <v>0</v>
      </c>
    </row>
    <row r="160" spans="1:12">
      <c r="A160" t="s">
        <v>609</v>
      </c>
      <c r="B160" t="s">
        <v>1407</v>
      </c>
      <c r="C160" t="s">
        <v>1407</v>
      </c>
      <c r="D160" t="s">
        <v>1407</v>
      </c>
      <c r="E160" t="s">
        <v>1407</v>
      </c>
      <c r="F160" t="s">
        <v>1407</v>
      </c>
      <c r="G160" t="s">
        <v>1407</v>
      </c>
      <c r="H160" t="s">
        <v>1407</v>
      </c>
      <c r="I160" t="s">
        <v>1407</v>
      </c>
      <c r="J160" t="s">
        <v>1407</v>
      </c>
      <c r="K160">
        <v>5.4</v>
      </c>
      <c r="L160" t="b">
        <f>ISERROR(VLOOKUP(A160,FITS_test_run_analysis!$A$2:$A$195,1,FALSE))</f>
        <v>1</v>
      </c>
    </row>
    <row r="161" spans="1:12">
      <c r="A161" t="s">
        <v>391</v>
      </c>
      <c r="B161" t="s">
        <v>1407</v>
      </c>
      <c r="C161" t="s">
        <v>1407</v>
      </c>
      <c r="D161" t="s">
        <v>1407</v>
      </c>
      <c r="E161" t="s">
        <v>1407</v>
      </c>
      <c r="F161" t="s">
        <v>1407</v>
      </c>
      <c r="G161" t="s">
        <v>1407</v>
      </c>
      <c r="H161" t="s">
        <v>1407</v>
      </c>
      <c r="I161" t="s">
        <v>1407</v>
      </c>
      <c r="J161" t="s">
        <v>1407</v>
      </c>
      <c r="K161">
        <v>5.5</v>
      </c>
      <c r="L161" t="b">
        <f>ISERROR(VLOOKUP(A161,FITS_test_run_analysis!$A$2:$A$195,1,FALSE))</f>
        <v>0</v>
      </c>
    </row>
    <row r="162" spans="1:12">
      <c r="A162" t="s">
        <v>392</v>
      </c>
      <c r="B162" t="s">
        <v>1407</v>
      </c>
      <c r="C162" t="s">
        <v>1407</v>
      </c>
      <c r="D162" t="s">
        <v>1407</v>
      </c>
      <c r="E162" t="s">
        <v>1407</v>
      </c>
      <c r="F162" t="s">
        <v>1407</v>
      </c>
      <c r="G162" t="s">
        <v>1407</v>
      </c>
      <c r="H162" t="s">
        <v>1407</v>
      </c>
      <c r="I162" t="s">
        <v>1407</v>
      </c>
      <c r="J162" t="s">
        <v>1407</v>
      </c>
      <c r="K162">
        <v>5.5</v>
      </c>
      <c r="L162" t="b">
        <f>ISERROR(VLOOKUP(A162,FITS_test_run_analysis!$A$2:$A$195,1,FALSE))</f>
        <v>0</v>
      </c>
    </row>
    <row r="163" spans="1:12">
      <c r="A163" t="s">
        <v>393</v>
      </c>
      <c r="B163" t="s">
        <v>1407</v>
      </c>
      <c r="C163" t="s">
        <v>1407</v>
      </c>
      <c r="D163" t="s">
        <v>1407</v>
      </c>
      <c r="E163" t="s">
        <v>1407</v>
      </c>
      <c r="F163" t="s">
        <v>1407</v>
      </c>
      <c r="G163" t="s">
        <v>1407</v>
      </c>
      <c r="H163" t="s">
        <v>1407</v>
      </c>
      <c r="I163" t="s">
        <v>1407</v>
      </c>
      <c r="J163" t="s">
        <v>1407</v>
      </c>
      <c r="K163">
        <v>5.7</v>
      </c>
      <c r="L163" t="b">
        <f>ISERROR(VLOOKUP(A163,FITS_test_run_analysis!$A$2:$A$195,1,FALSE))</f>
        <v>0</v>
      </c>
    </row>
    <row r="164" spans="1:12">
      <c r="A164" t="s">
        <v>582</v>
      </c>
      <c r="B164" t="s">
        <v>1407</v>
      </c>
      <c r="C164" t="s">
        <v>1407</v>
      </c>
      <c r="D164" t="s">
        <v>1407</v>
      </c>
      <c r="E164" t="s">
        <v>1407</v>
      </c>
      <c r="F164" t="s">
        <v>1407</v>
      </c>
      <c r="G164" t="s">
        <v>1407</v>
      </c>
      <c r="H164" t="s">
        <v>1407</v>
      </c>
      <c r="I164" t="s">
        <v>1407</v>
      </c>
      <c r="J164" t="s">
        <v>1407</v>
      </c>
      <c r="K164">
        <v>5.6</v>
      </c>
      <c r="L164" t="b">
        <f>ISERROR(VLOOKUP(A164,FITS_test_run_analysis!$A$2:$A$195,1,FALSE))</f>
        <v>1</v>
      </c>
    </row>
    <row r="165" spans="1:12">
      <c r="A165" t="s">
        <v>394</v>
      </c>
      <c r="B165" t="s">
        <v>1407</v>
      </c>
      <c r="C165" t="s">
        <v>1407</v>
      </c>
      <c r="D165" t="s">
        <v>1407</v>
      </c>
      <c r="E165" t="s">
        <v>1407</v>
      </c>
      <c r="F165" t="s">
        <v>1407</v>
      </c>
      <c r="G165" t="s">
        <v>1407</v>
      </c>
      <c r="H165" t="s">
        <v>1407</v>
      </c>
      <c r="I165" t="s">
        <v>1407</v>
      </c>
      <c r="J165" t="s">
        <v>1407</v>
      </c>
      <c r="K165">
        <v>7.8</v>
      </c>
      <c r="L165" t="b">
        <f>ISERROR(VLOOKUP(A165,FITS_test_run_analysis!$A$2:$A$195,1,FALSE))</f>
        <v>0</v>
      </c>
    </row>
    <row r="166" spans="1:12">
      <c r="A166" t="s">
        <v>395</v>
      </c>
      <c r="B166" t="s">
        <v>1407</v>
      </c>
      <c r="C166" t="s">
        <v>1407</v>
      </c>
      <c r="D166" t="s">
        <v>1407</v>
      </c>
      <c r="E166" t="s">
        <v>1407</v>
      </c>
      <c r="F166" t="s">
        <v>1407</v>
      </c>
      <c r="G166" t="s">
        <v>1407</v>
      </c>
      <c r="H166" t="s">
        <v>1407</v>
      </c>
      <c r="I166" t="s">
        <v>1407</v>
      </c>
      <c r="J166" t="s">
        <v>1407</v>
      </c>
      <c r="K166">
        <v>9</v>
      </c>
      <c r="L166" t="b">
        <f>ISERROR(VLOOKUP(A166,FITS_test_run_analysis!$A$2:$A$195,1,FALSE))</f>
        <v>0</v>
      </c>
    </row>
    <row r="167" spans="1:12">
      <c r="A167" t="s">
        <v>396</v>
      </c>
      <c r="B167" t="s">
        <v>1407</v>
      </c>
      <c r="C167" t="s">
        <v>1407</v>
      </c>
      <c r="D167" t="s">
        <v>1407</v>
      </c>
      <c r="E167" t="s">
        <v>1407</v>
      </c>
      <c r="F167" t="s">
        <v>1407</v>
      </c>
      <c r="G167" t="s">
        <v>1407</v>
      </c>
      <c r="H167" t="s">
        <v>1407</v>
      </c>
      <c r="I167" t="s">
        <v>1407</v>
      </c>
      <c r="J167" t="s">
        <v>1407</v>
      </c>
      <c r="K167">
        <v>31.4</v>
      </c>
      <c r="L167" t="b">
        <f>ISERROR(VLOOKUP(A167,FITS_test_run_analysis!$A$2:$A$195,1,FALSE))</f>
        <v>0</v>
      </c>
    </row>
    <row r="168" spans="1:12">
      <c r="A168" t="s">
        <v>397</v>
      </c>
      <c r="B168" t="s">
        <v>1407</v>
      </c>
      <c r="C168" t="s">
        <v>1407</v>
      </c>
      <c r="D168" t="s">
        <v>1407</v>
      </c>
      <c r="E168" t="s">
        <v>1407</v>
      </c>
      <c r="F168" t="s">
        <v>1407</v>
      </c>
      <c r="G168" t="s">
        <v>1407</v>
      </c>
      <c r="H168" t="s">
        <v>1407</v>
      </c>
      <c r="I168" t="s">
        <v>1407</v>
      </c>
      <c r="J168" t="s">
        <v>1407</v>
      </c>
      <c r="K168">
        <v>24.2</v>
      </c>
      <c r="L168" t="b">
        <f>ISERROR(VLOOKUP(A168,FITS_test_run_analysis!$A$2:$A$195,1,FALSE))</f>
        <v>0</v>
      </c>
    </row>
    <row r="169" spans="1:12">
      <c r="A169" t="s">
        <v>398</v>
      </c>
      <c r="B169" t="s">
        <v>1407</v>
      </c>
      <c r="C169" t="s">
        <v>1407</v>
      </c>
      <c r="D169" t="s">
        <v>1407</v>
      </c>
      <c r="E169" t="s">
        <v>1407</v>
      </c>
      <c r="F169" t="s">
        <v>1407</v>
      </c>
      <c r="G169" t="s">
        <v>1407</v>
      </c>
      <c r="H169" t="s">
        <v>1407</v>
      </c>
      <c r="I169" t="s">
        <v>1407</v>
      </c>
      <c r="J169" t="s">
        <v>1407</v>
      </c>
      <c r="K169">
        <v>24.2</v>
      </c>
      <c r="L169" t="b">
        <f>ISERROR(VLOOKUP(A169,FITS_test_run_analysis!$A$2:$A$195,1,FALSE))</f>
        <v>0</v>
      </c>
    </row>
    <row r="170" spans="1:12">
      <c r="A170" t="s">
        <v>399</v>
      </c>
      <c r="B170" t="s">
        <v>1407</v>
      </c>
      <c r="C170" t="s">
        <v>1407</v>
      </c>
      <c r="D170" t="s">
        <v>1407</v>
      </c>
      <c r="E170" t="s">
        <v>1407</v>
      </c>
      <c r="F170" t="s">
        <v>1407</v>
      </c>
      <c r="G170" t="s">
        <v>1407</v>
      </c>
      <c r="H170" t="s">
        <v>1407</v>
      </c>
      <c r="I170" t="s">
        <v>1407</v>
      </c>
      <c r="J170" t="s">
        <v>1407</v>
      </c>
      <c r="K170">
        <v>17.5</v>
      </c>
      <c r="L170" t="b">
        <f>ISERROR(VLOOKUP(A170,FITS_test_run_analysis!$A$2:$A$195,1,FALSE))</f>
        <v>0</v>
      </c>
    </row>
    <row r="171" spans="1:12">
      <c r="A171" t="s">
        <v>400</v>
      </c>
      <c r="B171" t="s">
        <v>1407</v>
      </c>
      <c r="C171" t="s">
        <v>1407</v>
      </c>
      <c r="D171" t="s">
        <v>1407</v>
      </c>
      <c r="E171" t="s">
        <v>1407</v>
      </c>
      <c r="F171" t="s">
        <v>1407</v>
      </c>
      <c r="G171" t="s">
        <v>1407</v>
      </c>
      <c r="H171" t="s">
        <v>1407</v>
      </c>
      <c r="I171" t="s">
        <v>1407</v>
      </c>
      <c r="J171" t="s">
        <v>1407</v>
      </c>
      <c r="K171">
        <v>21.9</v>
      </c>
      <c r="L171" t="b">
        <f>ISERROR(VLOOKUP(A171,FITS_test_run_analysis!$A$2:$A$195,1,FALSE))</f>
        <v>0</v>
      </c>
    </row>
    <row r="172" spans="1:12">
      <c r="A172" t="s">
        <v>401</v>
      </c>
      <c r="B172" t="s">
        <v>1407</v>
      </c>
      <c r="C172" t="s">
        <v>1407</v>
      </c>
      <c r="D172" t="s">
        <v>1407</v>
      </c>
      <c r="E172" t="s">
        <v>1407</v>
      </c>
      <c r="F172" t="s">
        <v>1407</v>
      </c>
      <c r="G172" t="s">
        <v>1407</v>
      </c>
      <c r="H172" t="s">
        <v>1407</v>
      </c>
      <c r="I172" t="s">
        <v>1407</v>
      </c>
      <c r="J172" t="s">
        <v>1407</v>
      </c>
      <c r="K172">
        <v>17.3</v>
      </c>
      <c r="L172" t="b">
        <f>ISERROR(VLOOKUP(A172,FITS_test_run_analysis!$A$2:$A$195,1,FALSE))</f>
        <v>0</v>
      </c>
    </row>
    <row r="173" spans="1:12">
      <c r="A173" t="s">
        <v>402</v>
      </c>
      <c r="B173" t="s">
        <v>1407</v>
      </c>
      <c r="C173" t="s">
        <v>1407</v>
      </c>
      <c r="D173" t="s">
        <v>1407</v>
      </c>
      <c r="E173" t="s">
        <v>1407</v>
      </c>
      <c r="F173" t="s">
        <v>1407</v>
      </c>
      <c r="G173" t="s">
        <v>1407</v>
      </c>
      <c r="H173" t="s">
        <v>1407</v>
      </c>
      <c r="I173" t="s">
        <v>1407</v>
      </c>
      <c r="J173" t="s">
        <v>1407</v>
      </c>
      <c r="K173">
        <v>17.5</v>
      </c>
      <c r="L173" t="b">
        <f>ISERROR(VLOOKUP(A173,FITS_test_run_analysis!$A$2:$A$195,1,FALSE))</f>
        <v>0</v>
      </c>
    </row>
    <row r="174" spans="1:12">
      <c r="A174" t="s">
        <v>403</v>
      </c>
      <c r="B174" t="s">
        <v>1407</v>
      </c>
      <c r="C174" t="s">
        <v>1407</v>
      </c>
      <c r="D174" t="s">
        <v>1407</v>
      </c>
      <c r="E174" t="s">
        <v>1407</v>
      </c>
      <c r="F174" t="s">
        <v>1407</v>
      </c>
      <c r="G174" t="s">
        <v>1407</v>
      </c>
      <c r="H174" t="s">
        <v>1407</v>
      </c>
      <c r="I174" t="s">
        <v>1407</v>
      </c>
      <c r="J174" t="s">
        <v>1407</v>
      </c>
      <c r="K174">
        <v>16.600000000000001</v>
      </c>
      <c r="L174" t="b">
        <f>ISERROR(VLOOKUP(A174,FITS_test_run_analysis!$A$2:$A$195,1,FALSE))</f>
        <v>0</v>
      </c>
    </row>
    <row r="175" spans="1:12">
      <c r="A175" t="s">
        <v>404</v>
      </c>
      <c r="B175" t="s">
        <v>1407</v>
      </c>
      <c r="C175" t="s">
        <v>1407</v>
      </c>
      <c r="D175" t="s">
        <v>1407</v>
      </c>
      <c r="E175" t="s">
        <v>1407</v>
      </c>
      <c r="F175" t="s">
        <v>1407</v>
      </c>
      <c r="G175" t="s">
        <v>1407</v>
      </c>
      <c r="H175" t="s">
        <v>1407</v>
      </c>
      <c r="I175" t="s">
        <v>1407</v>
      </c>
      <c r="J175" t="s">
        <v>1407</v>
      </c>
      <c r="K175">
        <v>16</v>
      </c>
      <c r="L175" t="b">
        <f>ISERROR(VLOOKUP(A175,FITS_test_run_analysis!$A$2:$A$195,1,FALSE))</f>
        <v>0</v>
      </c>
    </row>
    <row r="176" spans="1:12">
      <c r="A176" t="s">
        <v>405</v>
      </c>
      <c r="B176" t="s">
        <v>1407</v>
      </c>
      <c r="C176" t="s">
        <v>1407</v>
      </c>
      <c r="D176" t="s">
        <v>1407</v>
      </c>
      <c r="E176" t="s">
        <v>1407</v>
      </c>
      <c r="F176" t="s">
        <v>1407</v>
      </c>
      <c r="G176" t="s">
        <v>1407</v>
      </c>
      <c r="H176" t="s">
        <v>1407</v>
      </c>
      <c r="I176" t="s">
        <v>1407</v>
      </c>
      <c r="J176" t="s">
        <v>1407</v>
      </c>
      <c r="K176">
        <v>16</v>
      </c>
      <c r="L176" t="b">
        <f>ISERROR(VLOOKUP(A176,FITS_test_run_analysis!$A$2:$A$195,1,FALSE))</f>
        <v>0</v>
      </c>
    </row>
    <row r="177" spans="1:12">
      <c r="A177" t="s">
        <v>406</v>
      </c>
      <c r="B177" t="s">
        <v>1407</v>
      </c>
      <c r="C177" t="s">
        <v>1407</v>
      </c>
      <c r="D177" t="s">
        <v>1407</v>
      </c>
      <c r="E177" t="s">
        <v>1407</v>
      </c>
      <c r="F177" t="s">
        <v>1407</v>
      </c>
      <c r="G177" t="s">
        <v>1407</v>
      </c>
      <c r="H177" t="s">
        <v>1407</v>
      </c>
      <c r="I177" t="s">
        <v>1407</v>
      </c>
      <c r="J177" t="s">
        <v>1407</v>
      </c>
      <c r="K177">
        <v>17.8</v>
      </c>
      <c r="L177" t="b">
        <f>ISERROR(VLOOKUP(A177,FITS_test_run_analysis!$A$2:$A$195,1,FALSE))</f>
        <v>0</v>
      </c>
    </row>
    <row r="178" spans="1:12">
      <c r="A178" t="s">
        <v>407</v>
      </c>
      <c r="B178" t="s">
        <v>1407</v>
      </c>
      <c r="C178" t="s">
        <v>1407</v>
      </c>
      <c r="D178" t="s">
        <v>1407</v>
      </c>
      <c r="E178" t="s">
        <v>1407</v>
      </c>
      <c r="F178" t="s">
        <v>1407</v>
      </c>
      <c r="G178" t="s">
        <v>1407</v>
      </c>
      <c r="H178" t="s">
        <v>1407</v>
      </c>
      <c r="I178" t="s">
        <v>1407</v>
      </c>
      <c r="J178" t="s">
        <v>1407</v>
      </c>
      <c r="K178">
        <v>17.8</v>
      </c>
      <c r="L178" t="b">
        <f>ISERROR(VLOOKUP(A178,FITS_test_run_analysis!$A$2:$A$195,1,FALSE))</f>
        <v>0</v>
      </c>
    </row>
    <row r="179" spans="1:12">
      <c r="A179" t="s">
        <v>408</v>
      </c>
      <c r="B179" t="s">
        <v>1407</v>
      </c>
      <c r="C179" t="s">
        <v>1407</v>
      </c>
      <c r="D179" t="s">
        <v>1407</v>
      </c>
      <c r="E179" t="s">
        <v>1407</v>
      </c>
      <c r="F179" t="s">
        <v>1407</v>
      </c>
      <c r="G179" t="s">
        <v>1407</v>
      </c>
      <c r="H179" t="s">
        <v>1407</v>
      </c>
      <c r="I179" t="s">
        <v>1407</v>
      </c>
      <c r="J179" t="s">
        <v>1407</v>
      </c>
      <c r="K179">
        <v>17.5</v>
      </c>
      <c r="L179" t="b">
        <f>ISERROR(VLOOKUP(A179,FITS_test_run_analysis!$A$2:$A$195,1,FALSE))</f>
        <v>0</v>
      </c>
    </row>
    <row r="180" spans="1:12">
      <c r="A180" t="s">
        <v>409</v>
      </c>
      <c r="B180" t="s">
        <v>1407</v>
      </c>
      <c r="C180" t="s">
        <v>1407</v>
      </c>
      <c r="D180" t="s">
        <v>1407</v>
      </c>
      <c r="E180" t="s">
        <v>1407</v>
      </c>
      <c r="F180" t="s">
        <v>1407</v>
      </c>
      <c r="G180" t="s">
        <v>1407</v>
      </c>
      <c r="H180" t="s">
        <v>1407</v>
      </c>
      <c r="I180" t="s">
        <v>1407</v>
      </c>
      <c r="J180" t="s">
        <v>1407</v>
      </c>
      <c r="K180">
        <v>17.5</v>
      </c>
      <c r="L180" t="b">
        <f>ISERROR(VLOOKUP(A180,FITS_test_run_analysis!$A$2:$A$195,1,FALSE))</f>
        <v>0</v>
      </c>
    </row>
    <row r="181" spans="1:12">
      <c r="A181" t="s">
        <v>410</v>
      </c>
      <c r="B181" t="s">
        <v>1407</v>
      </c>
      <c r="C181" t="s">
        <v>1407</v>
      </c>
      <c r="D181" t="s">
        <v>1407</v>
      </c>
      <c r="E181" t="s">
        <v>1407</v>
      </c>
      <c r="F181" t="s">
        <v>1407</v>
      </c>
      <c r="G181" t="s">
        <v>1407</v>
      </c>
      <c r="H181" t="s">
        <v>1407</v>
      </c>
      <c r="I181" t="s">
        <v>1407</v>
      </c>
      <c r="J181" t="s">
        <v>1407</v>
      </c>
      <c r="K181">
        <v>17.100000000000001</v>
      </c>
      <c r="L181" t="b">
        <f>ISERROR(VLOOKUP(A181,FITS_test_run_analysis!$A$2:$A$195,1,FALSE))</f>
        <v>0</v>
      </c>
    </row>
    <row r="182" spans="1:12">
      <c r="A182" t="s">
        <v>411</v>
      </c>
      <c r="B182" t="s">
        <v>1407</v>
      </c>
      <c r="C182" t="s">
        <v>1407</v>
      </c>
      <c r="D182" t="s">
        <v>1407</v>
      </c>
      <c r="E182" t="s">
        <v>1407</v>
      </c>
      <c r="F182" t="s">
        <v>1407</v>
      </c>
      <c r="G182" t="s">
        <v>1407</v>
      </c>
      <c r="H182" t="s">
        <v>1407</v>
      </c>
      <c r="I182" t="s">
        <v>1407</v>
      </c>
      <c r="J182" t="s">
        <v>1407</v>
      </c>
      <c r="K182">
        <v>21.6</v>
      </c>
      <c r="L182" t="b">
        <f>ISERROR(VLOOKUP(A182,FITS_test_run_analysis!$A$2:$A$195,1,FALSE))</f>
        <v>0</v>
      </c>
    </row>
    <row r="183" spans="1:12">
      <c r="A183" t="s">
        <v>412</v>
      </c>
      <c r="B183" t="s">
        <v>1407</v>
      </c>
      <c r="C183" t="s">
        <v>1407</v>
      </c>
      <c r="D183" t="s">
        <v>1407</v>
      </c>
      <c r="E183" t="s">
        <v>1407</v>
      </c>
      <c r="F183" t="s">
        <v>1407</v>
      </c>
      <c r="G183" t="s">
        <v>1407</v>
      </c>
      <c r="H183" t="s">
        <v>1407</v>
      </c>
      <c r="I183" t="s">
        <v>1407</v>
      </c>
      <c r="J183" t="s">
        <v>1407</v>
      </c>
      <c r="K183">
        <v>21.6</v>
      </c>
      <c r="L183" t="b">
        <f>ISERROR(VLOOKUP(A183,FITS_test_run_analysis!$A$2:$A$195,1,FALSE))</f>
        <v>0</v>
      </c>
    </row>
    <row r="184" spans="1:12">
      <c r="A184" t="s">
        <v>413</v>
      </c>
      <c r="B184" t="s">
        <v>1407</v>
      </c>
      <c r="C184" t="s">
        <v>1407</v>
      </c>
      <c r="D184" t="s">
        <v>1407</v>
      </c>
      <c r="E184" t="s">
        <v>1407</v>
      </c>
      <c r="F184" t="s">
        <v>1407</v>
      </c>
      <c r="G184" t="s">
        <v>1407</v>
      </c>
      <c r="H184" t="s">
        <v>1407</v>
      </c>
      <c r="I184" t="s">
        <v>1407</v>
      </c>
      <c r="J184" t="s">
        <v>1407</v>
      </c>
      <c r="K184">
        <v>16.600000000000001</v>
      </c>
      <c r="L184" t="b">
        <f>ISERROR(VLOOKUP(A184,FITS_test_run_analysis!$A$2:$A$195,1,FALSE))</f>
        <v>0</v>
      </c>
    </row>
    <row r="185" spans="1:12">
      <c r="A185" t="s">
        <v>537</v>
      </c>
      <c r="B185" t="s">
        <v>1407</v>
      </c>
      <c r="C185" t="s">
        <v>1407</v>
      </c>
      <c r="D185" t="s">
        <v>1407</v>
      </c>
      <c r="E185" t="s">
        <v>1407</v>
      </c>
      <c r="F185" t="s">
        <v>1407</v>
      </c>
      <c r="G185" t="s">
        <v>1407</v>
      </c>
      <c r="H185" t="s">
        <v>1407</v>
      </c>
      <c r="I185" t="s">
        <v>1407</v>
      </c>
      <c r="J185" t="s">
        <v>1407</v>
      </c>
      <c r="K185">
        <v>4.0999999999999996</v>
      </c>
      <c r="L185" t="b">
        <f>ISERROR(VLOOKUP(A185,FITS_test_run_analysis!$A$2:$A$195,1,FALSE))</f>
        <v>1</v>
      </c>
    </row>
    <row r="186" spans="1:12">
      <c r="A186" t="s">
        <v>414</v>
      </c>
      <c r="B186" t="s">
        <v>1407</v>
      </c>
      <c r="C186" t="s">
        <v>1407</v>
      </c>
      <c r="D186" t="s">
        <v>1407</v>
      </c>
      <c r="E186" t="s">
        <v>1407</v>
      </c>
      <c r="F186" t="s">
        <v>1407</v>
      </c>
      <c r="G186" t="s">
        <v>1407</v>
      </c>
      <c r="H186" t="s">
        <v>1407</v>
      </c>
      <c r="I186" t="s">
        <v>1407</v>
      </c>
      <c r="J186" t="s">
        <v>1407</v>
      </c>
      <c r="K186">
        <v>20.399999999999999</v>
      </c>
      <c r="L186" t="b">
        <f>ISERROR(VLOOKUP(A186,FITS_test_run_analysis!$A$2:$A$195,1,FALSE))</f>
        <v>0</v>
      </c>
    </row>
    <row r="187" spans="1:12">
      <c r="A187" t="s">
        <v>415</v>
      </c>
      <c r="B187" t="s">
        <v>1407</v>
      </c>
      <c r="C187" t="s">
        <v>1407</v>
      </c>
      <c r="D187" t="s">
        <v>1407</v>
      </c>
      <c r="E187" t="s">
        <v>1407</v>
      </c>
      <c r="F187" t="s">
        <v>1407</v>
      </c>
      <c r="G187" t="s">
        <v>1407</v>
      </c>
      <c r="H187" t="s">
        <v>1407</v>
      </c>
      <c r="I187" t="s">
        <v>1407</v>
      </c>
      <c r="J187" t="s">
        <v>1407</v>
      </c>
      <c r="K187">
        <v>20.399999999999999</v>
      </c>
      <c r="L187" t="b">
        <f>ISERROR(VLOOKUP(A187,FITS_test_run_analysis!$A$2:$A$195,1,FALSE))</f>
        <v>0</v>
      </c>
    </row>
    <row r="188" spans="1:12">
      <c r="A188" t="s">
        <v>416</v>
      </c>
      <c r="B188" t="s">
        <v>1407</v>
      </c>
      <c r="C188" t="s">
        <v>1407</v>
      </c>
      <c r="D188" t="s">
        <v>1407</v>
      </c>
      <c r="E188" t="s">
        <v>1407</v>
      </c>
      <c r="F188" t="s">
        <v>1407</v>
      </c>
      <c r="G188" t="s">
        <v>1407</v>
      </c>
      <c r="H188" t="s">
        <v>1407</v>
      </c>
      <c r="I188" t="s">
        <v>1407</v>
      </c>
      <c r="J188" t="s">
        <v>1407</v>
      </c>
      <c r="K188">
        <v>15.8</v>
      </c>
      <c r="L188" t="b">
        <f>ISERROR(VLOOKUP(A188,FITS_test_run_analysis!$A$2:$A$195,1,FALSE))</f>
        <v>0</v>
      </c>
    </row>
    <row r="189" spans="1:12">
      <c r="A189" t="s">
        <v>417</v>
      </c>
      <c r="B189" t="s">
        <v>1407</v>
      </c>
      <c r="C189" t="s">
        <v>1407</v>
      </c>
      <c r="D189" t="s">
        <v>1407</v>
      </c>
      <c r="E189" t="s">
        <v>1407</v>
      </c>
      <c r="F189" t="s">
        <v>1407</v>
      </c>
      <c r="G189" t="s">
        <v>1407</v>
      </c>
      <c r="H189" t="s">
        <v>1407</v>
      </c>
      <c r="I189" t="s">
        <v>1407</v>
      </c>
      <c r="J189" t="s">
        <v>1407</v>
      </c>
      <c r="K189">
        <v>32.200000000000003</v>
      </c>
      <c r="L189" t="b">
        <f>ISERROR(VLOOKUP(A189,FITS_test_run_analysis!$A$2:$A$195,1,FALSE))</f>
        <v>0</v>
      </c>
    </row>
    <row r="190" spans="1:12">
      <c r="A190" t="s">
        <v>418</v>
      </c>
      <c r="B190" t="s">
        <v>1407</v>
      </c>
      <c r="C190" t="s">
        <v>1407</v>
      </c>
      <c r="D190" t="s">
        <v>1407</v>
      </c>
      <c r="E190" t="s">
        <v>1407</v>
      </c>
      <c r="F190" t="s">
        <v>1407</v>
      </c>
      <c r="G190" t="s">
        <v>1407</v>
      </c>
      <c r="H190" t="s">
        <v>1407</v>
      </c>
      <c r="I190" t="s">
        <v>1407</v>
      </c>
      <c r="J190" t="s">
        <v>1407</v>
      </c>
      <c r="K190">
        <v>32.200000000000003</v>
      </c>
      <c r="L190" t="b">
        <f>ISERROR(VLOOKUP(A190,FITS_test_run_analysis!$A$2:$A$195,1,FALSE))</f>
        <v>0</v>
      </c>
    </row>
    <row r="191" spans="1:12">
      <c r="A191" t="s">
        <v>419</v>
      </c>
      <c r="B191" t="s">
        <v>1407</v>
      </c>
      <c r="C191" t="s">
        <v>1407</v>
      </c>
      <c r="D191" t="s">
        <v>1407</v>
      </c>
      <c r="E191" t="s">
        <v>1407</v>
      </c>
      <c r="F191" t="s">
        <v>1407</v>
      </c>
      <c r="G191" t="s">
        <v>1407</v>
      </c>
      <c r="H191" t="s">
        <v>1407</v>
      </c>
      <c r="I191" t="s">
        <v>1407</v>
      </c>
      <c r="J191" t="s">
        <v>1407</v>
      </c>
      <c r="K191">
        <v>24.3</v>
      </c>
      <c r="L191" t="b">
        <f>ISERROR(VLOOKUP(A191,FITS_test_run_analysis!$A$2:$A$195,1,FALSE))</f>
        <v>0</v>
      </c>
    </row>
    <row r="192" spans="1:12">
      <c r="A192" t="s">
        <v>420</v>
      </c>
      <c r="B192" t="s">
        <v>1407</v>
      </c>
      <c r="C192" t="s">
        <v>1407</v>
      </c>
      <c r="D192" t="s">
        <v>1407</v>
      </c>
      <c r="E192" t="s">
        <v>1407</v>
      </c>
      <c r="F192" t="s">
        <v>1407</v>
      </c>
      <c r="G192" t="s">
        <v>1407</v>
      </c>
      <c r="H192" t="s">
        <v>1407</v>
      </c>
      <c r="I192" t="s">
        <v>1407</v>
      </c>
      <c r="J192" t="s">
        <v>1407</v>
      </c>
      <c r="K192">
        <v>11.9</v>
      </c>
      <c r="L192" t="b">
        <f>ISERROR(VLOOKUP(A192,FITS_test_run_analysis!$A$2:$A$195,1,FALSE))</f>
        <v>0</v>
      </c>
    </row>
    <row r="193" spans="1:12">
      <c r="A193" t="s">
        <v>421</v>
      </c>
      <c r="B193" t="s">
        <v>1407</v>
      </c>
      <c r="C193" t="s">
        <v>1407</v>
      </c>
      <c r="D193" t="s">
        <v>1407</v>
      </c>
      <c r="E193" t="s">
        <v>1407</v>
      </c>
      <c r="F193" t="s">
        <v>1407</v>
      </c>
      <c r="G193" t="s">
        <v>1407</v>
      </c>
      <c r="H193" t="s">
        <v>1407</v>
      </c>
      <c r="I193" t="s">
        <v>1407</v>
      </c>
      <c r="J193" t="s">
        <v>1407</v>
      </c>
      <c r="K193">
        <v>11.9</v>
      </c>
      <c r="L193" t="b">
        <f>ISERROR(VLOOKUP(A193,FITS_test_run_analysis!$A$2:$A$195,1,FALSE))</f>
        <v>0</v>
      </c>
    </row>
    <row r="194" spans="1:12">
      <c r="A194" t="s">
        <v>422</v>
      </c>
      <c r="B194" t="s">
        <v>1407</v>
      </c>
      <c r="C194" t="s">
        <v>1407</v>
      </c>
      <c r="D194" t="s">
        <v>1407</v>
      </c>
      <c r="E194" t="s">
        <v>1407</v>
      </c>
      <c r="F194" t="s">
        <v>1407</v>
      </c>
      <c r="G194" t="s">
        <v>1407</v>
      </c>
      <c r="H194" t="s">
        <v>1407</v>
      </c>
      <c r="I194" t="s">
        <v>1407</v>
      </c>
      <c r="J194" t="s">
        <v>1407</v>
      </c>
      <c r="K194">
        <v>14.6</v>
      </c>
      <c r="L194" t="b">
        <f>ISERROR(VLOOKUP(A194,FITS_test_run_analysis!$A$2:$A$195,1,FALSE))</f>
        <v>0</v>
      </c>
    </row>
    <row r="195" spans="1:12">
      <c r="A195" t="s">
        <v>423</v>
      </c>
      <c r="B195" t="s">
        <v>1407</v>
      </c>
      <c r="C195" t="s">
        <v>1407</v>
      </c>
      <c r="D195" t="s">
        <v>1407</v>
      </c>
      <c r="E195" t="s">
        <v>1407</v>
      </c>
      <c r="F195" t="s">
        <v>1407</v>
      </c>
      <c r="G195" t="s">
        <v>1407</v>
      </c>
      <c r="H195" t="s">
        <v>1407</v>
      </c>
      <c r="I195" t="s">
        <v>1407</v>
      </c>
      <c r="J195" t="s">
        <v>1407</v>
      </c>
      <c r="K195">
        <v>18</v>
      </c>
      <c r="L195" t="b">
        <f>ISERROR(VLOOKUP(A195,FITS_test_run_analysis!$A$2:$A$195,1,FALSE))</f>
        <v>0</v>
      </c>
    </row>
    <row r="196" spans="1:12">
      <c r="A196" t="s">
        <v>424</v>
      </c>
      <c r="B196" t="s">
        <v>1407</v>
      </c>
      <c r="C196" t="s">
        <v>1407</v>
      </c>
      <c r="D196" t="s">
        <v>1407</v>
      </c>
      <c r="E196" t="s">
        <v>1407</v>
      </c>
      <c r="F196" t="s">
        <v>1407</v>
      </c>
      <c r="G196" t="s">
        <v>1407</v>
      </c>
      <c r="H196" t="s">
        <v>1407</v>
      </c>
      <c r="I196" t="s">
        <v>1407</v>
      </c>
      <c r="J196" t="s">
        <v>1407</v>
      </c>
      <c r="K196">
        <v>18</v>
      </c>
      <c r="L196" t="b">
        <f>ISERROR(VLOOKUP(A196,FITS_test_run_analysis!$A$2:$A$195,1,FALSE))</f>
        <v>0</v>
      </c>
    </row>
    <row r="197" spans="1:12">
      <c r="A197" t="s">
        <v>425</v>
      </c>
      <c r="B197" t="s">
        <v>1407</v>
      </c>
      <c r="C197" t="s">
        <v>1407</v>
      </c>
      <c r="D197" t="s">
        <v>1407</v>
      </c>
      <c r="E197" t="s">
        <v>1407</v>
      </c>
      <c r="F197" t="s">
        <v>1407</v>
      </c>
      <c r="G197" t="s">
        <v>1407</v>
      </c>
      <c r="H197" t="s">
        <v>1407</v>
      </c>
      <c r="I197" t="s">
        <v>1407</v>
      </c>
      <c r="J197" t="s">
        <v>1407</v>
      </c>
      <c r="K197">
        <v>22.9</v>
      </c>
      <c r="L197" t="b">
        <f>ISERROR(VLOOKUP(A197,FITS_test_run_analysis!$A$2:$A$195,1,FALSE))</f>
        <v>0</v>
      </c>
    </row>
    <row r="198" spans="1:12">
      <c r="A198" t="s">
        <v>426</v>
      </c>
      <c r="B198" t="s">
        <v>1407</v>
      </c>
      <c r="C198" t="s">
        <v>1407</v>
      </c>
      <c r="D198" t="s">
        <v>1407</v>
      </c>
      <c r="E198" t="s">
        <v>1407</v>
      </c>
      <c r="F198" t="s">
        <v>1407</v>
      </c>
      <c r="G198" t="s">
        <v>1407</v>
      </c>
      <c r="H198" t="s">
        <v>1407</v>
      </c>
      <c r="I198" t="s">
        <v>1407</v>
      </c>
      <c r="J198" t="s">
        <v>1407</v>
      </c>
      <c r="K198">
        <v>22.9</v>
      </c>
      <c r="L198" t="b">
        <f>ISERROR(VLOOKUP(A198,FITS_test_run_analysis!$A$2:$A$195,1,FALSE))</f>
        <v>0</v>
      </c>
    </row>
    <row r="199" spans="1:12">
      <c r="A199" t="s">
        <v>427</v>
      </c>
      <c r="B199" t="s">
        <v>1407</v>
      </c>
      <c r="C199" t="s">
        <v>1407</v>
      </c>
      <c r="D199" t="s">
        <v>1407</v>
      </c>
      <c r="E199" t="s">
        <v>1407</v>
      </c>
      <c r="F199" t="s">
        <v>1407</v>
      </c>
      <c r="G199" t="s">
        <v>1407</v>
      </c>
      <c r="H199" t="s">
        <v>1407</v>
      </c>
      <c r="I199" t="s">
        <v>1407</v>
      </c>
      <c r="J199" t="s">
        <v>1407</v>
      </c>
      <c r="K199">
        <v>17.600000000000001</v>
      </c>
      <c r="L199" t="b">
        <f>ISERROR(VLOOKUP(A199,FITS_test_run_analysis!$A$2:$A$195,1,FALSE))</f>
        <v>0</v>
      </c>
    </row>
    <row r="200" spans="1:12">
      <c r="A200" t="s">
        <v>428</v>
      </c>
      <c r="B200" t="s">
        <v>1407</v>
      </c>
      <c r="C200" t="s">
        <v>1407</v>
      </c>
      <c r="D200" t="s">
        <v>1407</v>
      </c>
      <c r="E200" t="s">
        <v>1407</v>
      </c>
      <c r="F200" t="s">
        <v>1407</v>
      </c>
      <c r="G200" t="s">
        <v>1407</v>
      </c>
      <c r="H200" t="s">
        <v>1407</v>
      </c>
      <c r="I200" t="s">
        <v>1407</v>
      </c>
      <c r="J200" t="s">
        <v>1407</v>
      </c>
      <c r="K200">
        <v>17.100000000000001</v>
      </c>
      <c r="L200" t="b">
        <f>ISERROR(VLOOKUP(A200,FITS_test_run_analysis!$A$2:$A$195,1,FALSE))</f>
        <v>0</v>
      </c>
    </row>
    <row r="201" spans="1:12">
      <c r="A201" t="s">
        <v>429</v>
      </c>
      <c r="B201" t="s">
        <v>1407</v>
      </c>
      <c r="C201" t="s">
        <v>1407</v>
      </c>
      <c r="D201" t="s">
        <v>1407</v>
      </c>
      <c r="E201" t="s">
        <v>1407</v>
      </c>
      <c r="F201" t="s">
        <v>1407</v>
      </c>
      <c r="G201" t="s">
        <v>1407</v>
      </c>
      <c r="H201" t="s">
        <v>1407</v>
      </c>
      <c r="I201" t="s">
        <v>1407</v>
      </c>
      <c r="J201" t="s">
        <v>1407</v>
      </c>
      <c r="K201">
        <v>17.100000000000001</v>
      </c>
      <c r="L201" t="b">
        <f>ISERROR(VLOOKUP(A201,FITS_test_run_analysis!$A$2:$A$195,1,FALSE))</f>
        <v>0</v>
      </c>
    </row>
    <row r="202" spans="1:12">
      <c r="A202" t="s">
        <v>430</v>
      </c>
      <c r="B202" t="s">
        <v>1407</v>
      </c>
      <c r="C202" t="s">
        <v>1407</v>
      </c>
      <c r="D202" t="s">
        <v>1407</v>
      </c>
      <c r="E202" t="s">
        <v>1407</v>
      </c>
      <c r="F202" t="s">
        <v>1407</v>
      </c>
      <c r="G202" t="s">
        <v>1407</v>
      </c>
      <c r="H202" t="s">
        <v>1407</v>
      </c>
      <c r="I202" t="s">
        <v>1407</v>
      </c>
      <c r="J202" t="s">
        <v>1407</v>
      </c>
      <c r="K202">
        <v>17.5</v>
      </c>
      <c r="L202" t="b">
        <f>ISERROR(VLOOKUP(A202,FITS_test_run_analysis!$A$2:$A$195,1,FALSE))</f>
        <v>0</v>
      </c>
    </row>
    <row r="203" spans="1:12">
      <c r="A203" t="s">
        <v>431</v>
      </c>
      <c r="B203" t="s">
        <v>1407</v>
      </c>
      <c r="C203" t="s">
        <v>1407</v>
      </c>
      <c r="D203" t="s">
        <v>1407</v>
      </c>
      <c r="E203" t="s">
        <v>1407</v>
      </c>
      <c r="F203" t="s">
        <v>1407</v>
      </c>
      <c r="G203" t="s">
        <v>1407</v>
      </c>
      <c r="H203" t="s">
        <v>1407</v>
      </c>
      <c r="I203" t="s">
        <v>1407</v>
      </c>
      <c r="J203" t="s">
        <v>1407</v>
      </c>
      <c r="K203">
        <v>12.2</v>
      </c>
      <c r="L203" t="b">
        <f>ISERROR(VLOOKUP(A203,FITS_test_run_analysis!$A$2:$A$195,1,FALSE))</f>
        <v>0</v>
      </c>
    </row>
    <row r="204" spans="1:12">
      <c r="A204" t="s">
        <v>505</v>
      </c>
      <c r="B204" t="s">
        <v>1407</v>
      </c>
      <c r="C204" t="s">
        <v>1407</v>
      </c>
      <c r="D204" t="s">
        <v>1407</v>
      </c>
      <c r="E204" t="s">
        <v>1407</v>
      </c>
      <c r="F204" t="s">
        <v>1407</v>
      </c>
      <c r="G204" t="s">
        <v>1407</v>
      </c>
      <c r="H204" t="s">
        <v>1407</v>
      </c>
      <c r="I204" t="s">
        <v>1407</v>
      </c>
      <c r="J204" t="s">
        <v>1407</v>
      </c>
      <c r="K204">
        <v>1.7</v>
      </c>
      <c r="L204" t="b">
        <f>ISERROR(VLOOKUP(A204,FITS_test_run_analysis!$A$2:$A$195,1,FALSE))</f>
        <v>1</v>
      </c>
    </row>
    <row r="205" spans="1:12">
      <c r="A205" t="s">
        <v>432</v>
      </c>
      <c r="B205" t="s">
        <v>1407</v>
      </c>
      <c r="C205" t="s">
        <v>1407</v>
      </c>
      <c r="D205" t="s">
        <v>1407</v>
      </c>
      <c r="E205" t="s">
        <v>1407</v>
      </c>
      <c r="F205" t="s">
        <v>1407</v>
      </c>
      <c r="G205" t="s">
        <v>1407</v>
      </c>
      <c r="H205" t="s">
        <v>1407</v>
      </c>
      <c r="I205" t="s">
        <v>1407</v>
      </c>
      <c r="J205" t="s">
        <v>1407</v>
      </c>
      <c r="K205">
        <v>13.5</v>
      </c>
      <c r="L205" t="b">
        <f>ISERROR(VLOOKUP(A205,FITS_test_run_analysis!$A$2:$A$195,1,FALSE))</f>
        <v>0</v>
      </c>
    </row>
    <row r="206" spans="1:12">
      <c r="A206" t="s">
        <v>433</v>
      </c>
      <c r="B206" t="s">
        <v>1407</v>
      </c>
      <c r="C206" t="s">
        <v>1407</v>
      </c>
      <c r="D206" t="s">
        <v>1407</v>
      </c>
      <c r="E206" t="s">
        <v>1407</v>
      </c>
      <c r="F206" t="s">
        <v>1407</v>
      </c>
      <c r="G206" t="s">
        <v>1407</v>
      </c>
      <c r="H206" t="s">
        <v>1407</v>
      </c>
      <c r="I206" t="s">
        <v>1407</v>
      </c>
      <c r="J206" t="s">
        <v>1407</v>
      </c>
      <c r="K206">
        <v>17.2</v>
      </c>
      <c r="L206" t="b">
        <f>ISERROR(VLOOKUP(A206,FITS_test_run_analysis!$A$2:$A$195,1,FALSE))</f>
        <v>0</v>
      </c>
    </row>
    <row r="207" spans="1:12">
      <c r="A207" t="s">
        <v>434</v>
      </c>
      <c r="B207" t="s">
        <v>1407</v>
      </c>
      <c r="C207" t="s">
        <v>1407</v>
      </c>
      <c r="D207" t="s">
        <v>1407</v>
      </c>
      <c r="E207" t="s">
        <v>1407</v>
      </c>
      <c r="F207" t="s">
        <v>1407</v>
      </c>
      <c r="G207" t="s">
        <v>1407</v>
      </c>
      <c r="H207" t="s">
        <v>1407</v>
      </c>
      <c r="I207" t="s">
        <v>1407</v>
      </c>
      <c r="J207" t="s">
        <v>1407</v>
      </c>
      <c r="K207">
        <v>17.899999999999999</v>
      </c>
      <c r="L207" t="b">
        <f>ISERROR(VLOOKUP(A207,FITS_test_run_analysis!$A$2:$A$195,1,FALSE))</f>
        <v>0</v>
      </c>
    </row>
    <row r="208" spans="1:12">
      <c r="A208" t="s">
        <v>435</v>
      </c>
      <c r="B208" t="s">
        <v>1407</v>
      </c>
      <c r="C208" t="s">
        <v>1407</v>
      </c>
      <c r="D208" t="s">
        <v>1407</v>
      </c>
      <c r="E208" t="s">
        <v>1407</v>
      </c>
      <c r="F208" t="s">
        <v>1407</v>
      </c>
      <c r="G208" t="s">
        <v>1407</v>
      </c>
      <c r="H208" t="s">
        <v>1407</v>
      </c>
      <c r="I208" t="s">
        <v>1407</v>
      </c>
      <c r="J208" t="s">
        <v>1407</v>
      </c>
      <c r="K208">
        <v>17.899999999999999</v>
      </c>
      <c r="L208" t="b">
        <f>ISERROR(VLOOKUP(A208,FITS_test_run_analysis!$A$2:$A$195,1,FALSE))</f>
        <v>0</v>
      </c>
    </row>
    <row r="209" spans="1:12">
      <c r="A209" t="s">
        <v>436</v>
      </c>
      <c r="B209" t="s">
        <v>1407</v>
      </c>
      <c r="C209" t="s">
        <v>1407</v>
      </c>
      <c r="D209" t="s">
        <v>1407</v>
      </c>
      <c r="E209" t="s">
        <v>1407</v>
      </c>
      <c r="F209" t="s">
        <v>1407</v>
      </c>
      <c r="G209" t="s">
        <v>1407</v>
      </c>
      <c r="H209" t="s">
        <v>1407</v>
      </c>
      <c r="I209" t="s">
        <v>1407</v>
      </c>
      <c r="J209" t="s">
        <v>1407</v>
      </c>
      <c r="K209">
        <v>17.7</v>
      </c>
      <c r="L209" t="b">
        <f>ISERROR(VLOOKUP(A209,FITS_test_run_analysis!$A$2:$A$195,1,FALSE))</f>
        <v>0</v>
      </c>
    </row>
    <row r="210" spans="1:12">
      <c r="A210" t="s">
        <v>437</v>
      </c>
      <c r="B210" t="s">
        <v>1407</v>
      </c>
      <c r="C210" t="s">
        <v>1407</v>
      </c>
      <c r="D210" t="s">
        <v>1407</v>
      </c>
      <c r="E210" t="s">
        <v>1407</v>
      </c>
      <c r="F210" t="s">
        <v>1407</v>
      </c>
      <c r="G210" t="s">
        <v>1407</v>
      </c>
      <c r="H210" t="s">
        <v>1407</v>
      </c>
      <c r="I210" t="s">
        <v>1407</v>
      </c>
      <c r="J210" t="s">
        <v>1407</v>
      </c>
      <c r="K210">
        <v>17.8</v>
      </c>
      <c r="L210" t="b">
        <f>ISERROR(VLOOKUP(A210,FITS_test_run_analysis!$A$2:$A$195,1,FALSE))</f>
        <v>0</v>
      </c>
    </row>
    <row r="211" spans="1:12">
      <c r="A211" t="s">
        <v>438</v>
      </c>
      <c r="B211" t="s">
        <v>1407</v>
      </c>
      <c r="C211" t="s">
        <v>1407</v>
      </c>
      <c r="D211" t="s">
        <v>1407</v>
      </c>
      <c r="E211" t="s">
        <v>1407</v>
      </c>
      <c r="F211" t="s">
        <v>1407</v>
      </c>
      <c r="G211" t="s">
        <v>1407</v>
      </c>
      <c r="H211" t="s">
        <v>1407</v>
      </c>
      <c r="I211" t="s">
        <v>1407</v>
      </c>
      <c r="J211" t="s">
        <v>1407</v>
      </c>
      <c r="K211">
        <v>25.2</v>
      </c>
      <c r="L211" t="b">
        <f>ISERROR(VLOOKUP(A211,FITS_test_run_analysis!$A$2:$A$195,1,FALSE))</f>
        <v>0</v>
      </c>
    </row>
    <row r="212" spans="1:12">
      <c r="A212" t="s">
        <v>439</v>
      </c>
      <c r="B212" t="s">
        <v>1407</v>
      </c>
      <c r="C212" t="s">
        <v>1407</v>
      </c>
      <c r="D212" t="s">
        <v>1407</v>
      </c>
      <c r="E212" t="s">
        <v>1407</v>
      </c>
      <c r="F212" t="s">
        <v>1407</v>
      </c>
      <c r="G212" t="s">
        <v>1407</v>
      </c>
      <c r="H212" t="s">
        <v>1407</v>
      </c>
      <c r="I212" t="s">
        <v>1407</v>
      </c>
      <c r="J212" t="s">
        <v>1407</v>
      </c>
      <c r="K212">
        <v>22</v>
      </c>
      <c r="L212" t="b">
        <f>ISERROR(VLOOKUP(A212,FITS_test_run_analysis!$A$2:$A$195,1,FALSE))</f>
        <v>0</v>
      </c>
    </row>
    <row r="213" spans="1:12">
      <c r="A213" t="s">
        <v>440</v>
      </c>
      <c r="B213" t="s">
        <v>1407</v>
      </c>
      <c r="C213" t="s">
        <v>1407</v>
      </c>
      <c r="D213" t="s">
        <v>1407</v>
      </c>
      <c r="E213" t="s">
        <v>1407</v>
      </c>
      <c r="F213" t="s">
        <v>1407</v>
      </c>
      <c r="G213" t="s">
        <v>1407</v>
      </c>
      <c r="H213" t="s">
        <v>1407</v>
      </c>
      <c r="I213" t="s">
        <v>1407</v>
      </c>
      <c r="J213" t="s">
        <v>1407</v>
      </c>
      <c r="K213">
        <v>22</v>
      </c>
      <c r="L213" t="b">
        <f>ISERROR(VLOOKUP(A213,FITS_test_run_analysis!$A$2:$A$195,1,FALSE))</f>
        <v>0</v>
      </c>
    </row>
    <row r="214" spans="1:12">
      <c r="A214" t="s">
        <v>441</v>
      </c>
      <c r="B214" t="s">
        <v>1407</v>
      </c>
      <c r="C214" t="s">
        <v>1407</v>
      </c>
      <c r="D214" t="s">
        <v>1407</v>
      </c>
      <c r="E214" t="s">
        <v>1407</v>
      </c>
      <c r="F214" t="s">
        <v>1407</v>
      </c>
      <c r="G214" t="s">
        <v>1407</v>
      </c>
      <c r="H214" t="s">
        <v>1407</v>
      </c>
      <c r="I214" t="s">
        <v>1407</v>
      </c>
      <c r="J214" t="s">
        <v>1407</v>
      </c>
      <c r="K214">
        <v>6.9</v>
      </c>
      <c r="L214" t="b">
        <f>ISERROR(VLOOKUP(A214,FITS_test_run_analysis!$A$2:$A$195,1,FALSE))</f>
        <v>0</v>
      </c>
    </row>
    <row r="215" spans="1:12">
      <c r="A215" t="s">
        <v>442</v>
      </c>
      <c r="B215" t="s">
        <v>1407</v>
      </c>
      <c r="C215" t="s">
        <v>1407</v>
      </c>
      <c r="D215" t="s">
        <v>1407</v>
      </c>
      <c r="E215" t="s">
        <v>1407</v>
      </c>
      <c r="F215" t="s">
        <v>1407</v>
      </c>
      <c r="G215" t="s">
        <v>1407</v>
      </c>
      <c r="H215" t="s">
        <v>1407</v>
      </c>
      <c r="I215" t="s">
        <v>1407</v>
      </c>
      <c r="J215" t="s">
        <v>1407</v>
      </c>
      <c r="K215">
        <v>13.7</v>
      </c>
      <c r="L215" t="b">
        <f>ISERROR(VLOOKUP(A215,FITS_test_run_analysis!$A$2:$A$195,1,FALSE))</f>
        <v>0</v>
      </c>
    </row>
    <row r="216" spans="1:12">
      <c r="A216" t="s">
        <v>443</v>
      </c>
      <c r="B216" t="s">
        <v>1407</v>
      </c>
      <c r="C216" t="s">
        <v>1407</v>
      </c>
      <c r="D216" t="s">
        <v>1407</v>
      </c>
      <c r="E216" t="s">
        <v>1407</v>
      </c>
      <c r="F216" t="s">
        <v>1407</v>
      </c>
      <c r="G216" t="s">
        <v>1407</v>
      </c>
      <c r="H216" t="s">
        <v>1407</v>
      </c>
      <c r="I216" t="s">
        <v>1407</v>
      </c>
      <c r="J216" t="s">
        <v>1407</v>
      </c>
      <c r="K216">
        <v>40.1</v>
      </c>
      <c r="L216" t="b">
        <f>ISERROR(VLOOKUP(A216,FITS_test_run_analysis!$A$2:$A$195,1,FALSE))</f>
        <v>0</v>
      </c>
    </row>
    <row r="217" spans="1:12">
      <c r="A217" t="s">
        <v>444</v>
      </c>
      <c r="B217" t="s">
        <v>1407</v>
      </c>
      <c r="C217" t="s">
        <v>1407</v>
      </c>
      <c r="D217" t="s">
        <v>1407</v>
      </c>
      <c r="E217" t="s">
        <v>1407</v>
      </c>
      <c r="F217" t="s">
        <v>1407</v>
      </c>
      <c r="G217" t="s">
        <v>1407</v>
      </c>
      <c r="H217" t="s">
        <v>1407</v>
      </c>
      <c r="I217" t="s">
        <v>1407</v>
      </c>
      <c r="J217" t="s">
        <v>1407</v>
      </c>
      <c r="K217">
        <v>10.3</v>
      </c>
      <c r="L217" t="b">
        <f>ISERROR(VLOOKUP(A217,FITS_test_run_analysis!$A$2:$A$195,1,FALSE))</f>
        <v>0</v>
      </c>
    </row>
    <row r="218" spans="1:12">
      <c r="A218" t="s">
        <v>445</v>
      </c>
      <c r="B218" t="s">
        <v>1407</v>
      </c>
      <c r="C218" t="s">
        <v>1407</v>
      </c>
      <c r="D218" t="s">
        <v>1407</v>
      </c>
      <c r="E218" t="s">
        <v>1407</v>
      </c>
      <c r="F218" t="s">
        <v>1407</v>
      </c>
      <c r="G218" t="s">
        <v>1407</v>
      </c>
      <c r="H218" t="s">
        <v>1407</v>
      </c>
      <c r="I218" t="s">
        <v>1407</v>
      </c>
      <c r="J218" t="s">
        <v>1407</v>
      </c>
      <c r="K218">
        <v>25.5</v>
      </c>
      <c r="L218" t="b">
        <f>ISERROR(VLOOKUP(A218,FITS_test_run_analysis!$A$2:$A$195,1,FALSE))</f>
        <v>0</v>
      </c>
    </row>
    <row r="219" spans="1:12">
      <c r="A219" t="s">
        <v>446</v>
      </c>
      <c r="B219" t="s">
        <v>1407</v>
      </c>
      <c r="C219" t="s">
        <v>1407</v>
      </c>
      <c r="D219" t="s">
        <v>1407</v>
      </c>
      <c r="E219" t="s">
        <v>1407</v>
      </c>
      <c r="F219" t="s">
        <v>1407</v>
      </c>
      <c r="G219" t="s">
        <v>1407</v>
      </c>
      <c r="H219" t="s">
        <v>1407</v>
      </c>
      <c r="I219" t="s">
        <v>1407</v>
      </c>
      <c r="J219" t="s">
        <v>1407</v>
      </c>
      <c r="K219">
        <v>25.2</v>
      </c>
      <c r="L219" t="b">
        <f>ISERROR(VLOOKUP(A219,FITS_test_run_analysis!$A$2:$A$195,1,FALSE))</f>
        <v>0</v>
      </c>
    </row>
    <row r="220" spans="1:12">
      <c r="A220" t="s">
        <v>447</v>
      </c>
      <c r="B220" t="s">
        <v>1407</v>
      </c>
      <c r="C220" t="s">
        <v>1407</v>
      </c>
      <c r="D220" t="s">
        <v>1407</v>
      </c>
      <c r="E220" t="s">
        <v>1407</v>
      </c>
      <c r="F220" t="s">
        <v>1407</v>
      </c>
      <c r="G220" t="s">
        <v>1407</v>
      </c>
      <c r="H220" t="s">
        <v>1407</v>
      </c>
      <c r="I220" t="s">
        <v>1407</v>
      </c>
      <c r="J220" t="s">
        <v>1407</v>
      </c>
      <c r="K220">
        <v>10.5</v>
      </c>
      <c r="L220" t="b">
        <f>ISERROR(VLOOKUP(A220,FITS_test_run_analysis!$A$2:$A$195,1,FALSE))</f>
        <v>0</v>
      </c>
    </row>
    <row r="221" spans="1:12">
      <c r="A221" t="s">
        <v>448</v>
      </c>
      <c r="B221" t="s">
        <v>1407</v>
      </c>
      <c r="C221" t="s">
        <v>1407</v>
      </c>
      <c r="D221" t="s">
        <v>1407</v>
      </c>
      <c r="E221" t="s">
        <v>1407</v>
      </c>
      <c r="F221" t="s">
        <v>1407</v>
      </c>
      <c r="G221" t="s">
        <v>1407</v>
      </c>
      <c r="H221" t="s">
        <v>1407</v>
      </c>
      <c r="I221" t="s">
        <v>1407</v>
      </c>
      <c r="J221" t="s">
        <v>1407</v>
      </c>
      <c r="K221">
        <v>10.5</v>
      </c>
      <c r="L221" t="b">
        <f>ISERROR(VLOOKUP(A221,FITS_test_run_analysis!$A$2:$A$195,1,FALSE))</f>
        <v>0</v>
      </c>
    </row>
    <row r="222" spans="1:12">
      <c r="A222" t="s">
        <v>449</v>
      </c>
      <c r="B222" t="s">
        <v>1407</v>
      </c>
      <c r="C222" t="s">
        <v>1407</v>
      </c>
      <c r="D222" t="s">
        <v>1407</v>
      </c>
      <c r="E222" t="s">
        <v>1407</v>
      </c>
      <c r="F222" t="s">
        <v>1407</v>
      </c>
      <c r="G222" t="s">
        <v>1407</v>
      </c>
      <c r="H222" t="s">
        <v>1407</v>
      </c>
      <c r="I222" t="s">
        <v>1407</v>
      </c>
      <c r="J222" t="s">
        <v>1407</v>
      </c>
      <c r="K222">
        <v>22</v>
      </c>
      <c r="L222" t="b">
        <f>ISERROR(VLOOKUP(A222,FITS_test_run_analysis!$A$2:$A$195,1,FALSE))</f>
        <v>0</v>
      </c>
    </row>
    <row r="223" spans="1:12">
      <c r="A223" t="s">
        <v>450</v>
      </c>
      <c r="B223" t="s">
        <v>1407</v>
      </c>
      <c r="C223" t="s">
        <v>1407</v>
      </c>
      <c r="D223" t="s">
        <v>1407</v>
      </c>
      <c r="E223" t="s">
        <v>1407</v>
      </c>
      <c r="F223" t="s">
        <v>1407</v>
      </c>
      <c r="G223" t="s">
        <v>1407</v>
      </c>
      <c r="H223" t="s">
        <v>1407</v>
      </c>
      <c r="I223" t="s">
        <v>1407</v>
      </c>
      <c r="J223" t="s">
        <v>1407</v>
      </c>
      <c r="K223">
        <v>22</v>
      </c>
      <c r="L223" t="b">
        <f>ISERROR(VLOOKUP(A223,FITS_test_run_analysis!$A$2:$A$195,1,FALSE))</f>
        <v>0</v>
      </c>
    </row>
    <row r="224" spans="1:12">
      <c r="A224" t="s">
        <v>451</v>
      </c>
      <c r="B224" t="s">
        <v>1407</v>
      </c>
      <c r="C224" t="s">
        <v>1407</v>
      </c>
      <c r="D224" t="s">
        <v>1407</v>
      </c>
      <c r="E224" t="s">
        <v>1407</v>
      </c>
      <c r="F224" t="s">
        <v>1407</v>
      </c>
      <c r="G224" t="s">
        <v>1407</v>
      </c>
      <c r="H224" t="s">
        <v>1407</v>
      </c>
      <c r="I224" t="s">
        <v>1407</v>
      </c>
      <c r="J224" t="s">
        <v>1407</v>
      </c>
      <c r="K224">
        <v>17.899999999999999</v>
      </c>
      <c r="L224" t="b">
        <f>ISERROR(VLOOKUP(A224,FITS_test_run_analysis!$A$2:$A$195,1,FALSE))</f>
        <v>0</v>
      </c>
    </row>
    <row r="225" spans="1:12">
      <c r="A225" t="s">
        <v>452</v>
      </c>
      <c r="B225" t="s">
        <v>1407</v>
      </c>
      <c r="C225" t="s">
        <v>1407</v>
      </c>
      <c r="D225" t="s">
        <v>1407</v>
      </c>
      <c r="E225" t="s">
        <v>1407</v>
      </c>
      <c r="F225" t="s">
        <v>1407</v>
      </c>
      <c r="G225" t="s">
        <v>1407</v>
      </c>
      <c r="H225" t="s">
        <v>1407</v>
      </c>
      <c r="I225" t="s">
        <v>1407</v>
      </c>
      <c r="J225" t="s">
        <v>1407</v>
      </c>
      <c r="K225">
        <v>17.899999999999999</v>
      </c>
      <c r="L225" t="b">
        <f>ISERROR(VLOOKUP(A225,FITS_test_run_analysis!$A$2:$A$195,1,FALSE))</f>
        <v>0</v>
      </c>
    </row>
    <row r="226" spans="1:12">
      <c r="A226" t="s">
        <v>453</v>
      </c>
      <c r="B226" t="s">
        <v>1407</v>
      </c>
      <c r="C226" t="s">
        <v>1407</v>
      </c>
      <c r="D226" t="s">
        <v>1407</v>
      </c>
      <c r="E226" t="s">
        <v>1407</v>
      </c>
      <c r="F226" t="s">
        <v>1407</v>
      </c>
      <c r="G226" t="s">
        <v>1407</v>
      </c>
      <c r="H226" t="s">
        <v>1407</v>
      </c>
      <c r="I226" t="s">
        <v>1407</v>
      </c>
      <c r="J226" t="s">
        <v>1407</v>
      </c>
      <c r="K226">
        <v>20.6</v>
      </c>
      <c r="L226" t="b">
        <f>ISERROR(VLOOKUP(A226,FITS_test_run_analysis!$A$2:$A$195,1,FALSE))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workbookViewId="0">
      <selection activeCell="P1" sqref="P1"/>
    </sheetView>
  </sheetViews>
  <sheetFormatPr baseColWidth="10" defaultColWidth="8.83203125" defaultRowHeight="14" x14ac:dyDescent="0"/>
  <cols>
    <col min="1" max="1" width="24.5" customWidth="1"/>
    <col min="8" max="8" width="11.83203125" customWidth="1"/>
  </cols>
  <sheetData>
    <row r="1" spans="1:16">
      <c r="A1" t="s">
        <v>0</v>
      </c>
      <c r="B1" t="s">
        <v>2</v>
      </c>
      <c r="C1" t="s">
        <v>245</v>
      </c>
      <c r="D1" t="s">
        <v>246</v>
      </c>
      <c r="E1" t="s">
        <v>248</v>
      </c>
      <c r="F1" t="s">
        <v>249</v>
      </c>
      <c r="G1" t="s">
        <v>250</v>
      </c>
      <c r="H1" t="s">
        <v>4</v>
      </c>
      <c r="I1" t="s">
        <v>3</v>
      </c>
      <c r="J1" t="s">
        <v>7</v>
      </c>
      <c r="K1" t="s">
        <v>6</v>
      </c>
      <c r="L1" t="s">
        <v>251</v>
      </c>
      <c r="M1" t="s">
        <v>252</v>
      </c>
      <c r="N1" t="s">
        <v>247</v>
      </c>
      <c r="O1" t="s">
        <v>1405</v>
      </c>
      <c r="P1" t="s">
        <v>1406</v>
      </c>
    </row>
    <row r="2" spans="1:16">
      <c r="A2" t="s">
        <v>260</v>
      </c>
      <c r="B2">
        <v>26.4</v>
      </c>
      <c r="C2">
        <v>8.9</v>
      </c>
      <c r="D2">
        <v>0.5</v>
      </c>
      <c r="E2">
        <v>7.1</v>
      </c>
      <c r="F2">
        <v>12</v>
      </c>
      <c r="G2">
        <v>4.5</v>
      </c>
      <c r="H2">
        <v>23.6</v>
      </c>
      <c r="I2">
        <v>49.919999999999995</v>
      </c>
      <c r="J2">
        <v>26.319999999999993</v>
      </c>
      <c r="K2">
        <v>1</v>
      </c>
      <c r="L2">
        <v>1</v>
      </c>
      <c r="M2">
        <v>26.319999999999993</v>
      </c>
      <c r="N2">
        <v>17.8</v>
      </c>
      <c r="O2">
        <v>16.5</v>
      </c>
      <c r="P2">
        <v>16.5</v>
      </c>
    </row>
    <row r="3" spans="1:16">
      <c r="A3" t="s">
        <v>261</v>
      </c>
      <c r="B3">
        <v>26.4</v>
      </c>
      <c r="C3">
        <v>8.9</v>
      </c>
      <c r="D3">
        <v>1</v>
      </c>
      <c r="E3">
        <v>7.1</v>
      </c>
      <c r="F3">
        <v>12</v>
      </c>
      <c r="G3">
        <v>9</v>
      </c>
      <c r="H3">
        <v>28.1</v>
      </c>
      <c r="I3">
        <v>49.919999999999995</v>
      </c>
      <c r="J3">
        <v>21.819999999999993</v>
      </c>
      <c r="K3">
        <v>1</v>
      </c>
      <c r="L3">
        <v>1</v>
      </c>
      <c r="M3">
        <v>21.819999999999993</v>
      </c>
      <c r="N3">
        <v>8.9</v>
      </c>
      <c r="O3">
        <v>21</v>
      </c>
      <c r="P3">
        <v>21</v>
      </c>
    </row>
    <row r="4" spans="1:16">
      <c r="A4" t="s">
        <v>284</v>
      </c>
      <c r="B4">
        <v>20.5</v>
      </c>
      <c r="C4">
        <v>8.9</v>
      </c>
      <c r="D4">
        <v>0.5</v>
      </c>
      <c r="E4">
        <v>7.1</v>
      </c>
      <c r="F4">
        <v>9</v>
      </c>
      <c r="G4">
        <v>4.5</v>
      </c>
      <c r="H4">
        <v>20.6</v>
      </c>
      <c r="I4">
        <v>39.299999999999997</v>
      </c>
      <c r="J4">
        <v>18.699999999999996</v>
      </c>
      <c r="K4">
        <v>1</v>
      </c>
      <c r="L4">
        <v>1</v>
      </c>
      <c r="M4">
        <v>18.699999999999996</v>
      </c>
      <c r="N4">
        <v>17.8</v>
      </c>
      <c r="O4">
        <v>13.5</v>
      </c>
      <c r="P4">
        <v>13.5</v>
      </c>
    </row>
    <row r="5" spans="1:16">
      <c r="A5" t="s">
        <v>285</v>
      </c>
      <c r="B5">
        <v>18.7</v>
      </c>
      <c r="C5">
        <v>7.4</v>
      </c>
      <c r="D5">
        <v>0.5</v>
      </c>
      <c r="E5">
        <v>7.1</v>
      </c>
      <c r="F5">
        <v>8</v>
      </c>
      <c r="G5">
        <v>4.5</v>
      </c>
      <c r="H5">
        <v>19.600000000000001</v>
      </c>
      <c r="I5">
        <v>36.059999999999995</v>
      </c>
      <c r="J5">
        <v>16.459999999999994</v>
      </c>
      <c r="K5">
        <v>1</v>
      </c>
      <c r="L5">
        <v>1</v>
      </c>
      <c r="M5">
        <v>16.459999999999994</v>
      </c>
      <c r="N5">
        <v>14.8</v>
      </c>
      <c r="O5">
        <v>12.5</v>
      </c>
      <c r="P5">
        <v>12.5</v>
      </c>
    </row>
    <row r="6" spans="1:16">
      <c r="A6" t="s">
        <v>314</v>
      </c>
      <c r="B6">
        <v>1.5</v>
      </c>
      <c r="C6">
        <v>0</v>
      </c>
      <c r="D6">
        <v>0.5</v>
      </c>
      <c r="E6">
        <v>1.55</v>
      </c>
      <c r="F6">
        <v>0</v>
      </c>
      <c r="G6">
        <v>4.5</v>
      </c>
      <c r="H6">
        <v>6.05</v>
      </c>
      <c r="I6">
        <v>5.0999999999999996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</row>
    <row r="7" spans="1:16">
      <c r="A7" t="s">
        <v>329</v>
      </c>
      <c r="B7">
        <v>3.6</v>
      </c>
      <c r="C7">
        <v>0</v>
      </c>
      <c r="D7">
        <v>0.5</v>
      </c>
      <c r="E7">
        <v>2.35</v>
      </c>
      <c r="F7">
        <v>0</v>
      </c>
      <c r="G7">
        <v>4.5</v>
      </c>
      <c r="H7">
        <v>6.85</v>
      </c>
      <c r="I7">
        <v>8.8800000000000008</v>
      </c>
      <c r="J7">
        <v>2.0300000000000011</v>
      </c>
      <c r="K7">
        <v>1</v>
      </c>
      <c r="L7">
        <v>1</v>
      </c>
      <c r="M7">
        <v>2.0300000000000011</v>
      </c>
      <c r="N7">
        <v>0</v>
      </c>
      <c r="O7">
        <v>4.5</v>
      </c>
      <c r="P7">
        <v>4.5</v>
      </c>
    </row>
    <row r="8" spans="1:16">
      <c r="A8" t="s">
        <v>330</v>
      </c>
      <c r="B8">
        <v>9.8000000000000007</v>
      </c>
      <c r="C8">
        <v>20.5</v>
      </c>
      <c r="D8">
        <v>0</v>
      </c>
      <c r="E8">
        <v>4.26</v>
      </c>
      <c r="F8">
        <v>47.5</v>
      </c>
      <c r="G8">
        <v>0</v>
      </c>
      <c r="H8">
        <v>51.76</v>
      </c>
      <c r="I8">
        <v>20.04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</row>
    <row r="9" spans="1:16">
      <c r="A9" t="s">
        <v>331</v>
      </c>
      <c r="B9">
        <v>9.8000000000000007</v>
      </c>
      <c r="C9">
        <v>20.5</v>
      </c>
      <c r="D9">
        <v>0</v>
      </c>
      <c r="E9">
        <v>4.26</v>
      </c>
      <c r="F9">
        <v>47.5</v>
      </c>
      <c r="G9">
        <v>0</v>
      </c>
      <c r="H9">
        <v>51.76</v>
      </c>
      <c r="I9">
        <v>20.04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</row>
    <row r="10" spans="1:16">
      <c r="A10" t="s">
        <v>344</v>
      </c>
      <c r="B10">
        <v>12.1</v>
      </c>
      <c r="C10">
        <v>31.3</v>
      </c>
      <c r="D10">
        <v>0</v>
      </c>
      <c r="E10">
        <v>4.72</v>
      </c>
      <c r="F10">
        <v>76</v>
      </c>
      <c r="G10">
        <v>0</v>
      </c>
      <c r="H10">
        <v>80.72</v>
      </c>
      <c r="I10">
        <v>24.18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</row>
    <row r="11" spans="1:16">
      <c r="A11" t="s">
        <v>345</v>
      </c>
      <c r="B11">
        <v>11.4</v>
      </c>
      <c r="C11">
        <v>30.4</v>
      </c>
      <c r="D11">
        <v>0</v>
      </c>
      <c r="E11">
        <v>4.58</v>
      </c>
      <c r="F11">
        <v>74.5</v>
      </c>
      <c r="G11">
        <v>0</v>
      </c>
      <c r="H11">
        <v>79.08</v>
      </c>
      <c r="I11">
        <v>22.919999999999998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>
      <c r="A12" t="s">
        <v>346</v>
      </c>
      <c r="B12">
        <v>18.100000000000001</v>
      </c>
      <c r="C12">
        <v>4.2</v>
      </c>
      <c r="D12">
        <v>0.5</v>
      </c>
      <c r="E12">
        <v>7.1</v>
      </c>
      <c r="F12">
        <v>5</v>
      </c>
      <c r="G12">
        <v>4.5</v>
      </c>
      <c r="H12">
        <v>16.600000000000001</v>
      </c>
      <c r="I12">
        <v>34.980000000000004</v>
      </c>
      <c r="J12">
        <v>18.380000000000003</v>
      </c>
      <c r="K12">
        <v>1</v>
      </c>
      <c r="L12">
        <v>1</v>
      </c>
      <c r="M12">
        <v>18.380000000000003</v>
      </c>
      <c r="N12">
        <v>8.4</v>
      </c>
      <c r="O12">
        <v>9.5</v>
      </c>
      <c r="P12">
        <v>9.5</v>
      </c>
    </row>
    <row r="13" spans="1:16">
      <c r="A13" t="s">
        <v>347</v>
      </c>
      <c r="B13">
        <v>11.4</v>
      </c>
      <c r="C13">
        <v>30.3</v>
      </c>
      <c r="D13">
        <v>0</v>
      </c>
      <c r="E13">
        <v>4.58</v>
      </c>
      <c r="F13">
        <v>74.5</v>
      </c>
      <c r="G13">
        <v>0</v>
      </c>
      <c r="H13">
        <v>79.08</v>
      </c>
      <c r="I13">
        <v>22.919999999999998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</row>
    <row r="14" spans="1:16">
      <c r="A14" t="s">
        <v>348</v>
      </c>
      <c r="B14">
        <v>11.6</v>
      </c>
      <c r="C14">
        <v>31.1</v>
      </c>
      <c r="D14">
        <v>0</v>
      </c>
      <c r="E14">
        <v>4.62</v>
      </c>
      <c r="F14">
        <v>76</v>
      </c>
      <c r="G14">
        <v>0</v>
      </c>
      <c r="H14">
        <v>80.62</v>
      </c>
      <c r="I14">
        <v>23.279999999999998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>
      <c r="A15" t="s">
        <v>390</v>
      </c>
      <c r="B15">
        <v>6.1</v>
      </c>
      <c r="C15">
        <v>0</v>
      </c>
      <c r="D15">
        <v>0.5</v>
      </c>
      <c r="E15">
        <v>3.5999999999999996</v>
      </c>
      <c r="F15">
        <v>0</v>
      </c>
      <c r="G15">
        <v>4.5</v>
      </c>
      <c r="H15">
        <v>8.1</v>
      </c>
      <c r="I15">
        <v>13.38</v>
      </c>
      <c r="J15">
        <v>5.2800000000000011</v>
      </c>
      <c r="K15">
        <v>1</v>
      </c>
      <c r="L15">
        <v>1</v>
      </c>
      <c r="M15">
        <v>5.2800000000000011</v>
      </c>
      <c r="N15">
        <v>0</v>
      </c>
      <c r="O15">
        <v>4.5</v>
      </c>
      <c r="P15">
        <v>4.5</v>
      </c>
    </row>
    <row r="16" spans="1:16">
      <c r="A16" t="s">
        <v>396</v>
      </c>
      <c r="B16">
        <v>31.4</v>
      </c>
      <c r="C16">
        <v>9.1</v>
      </c>
      <c r="D16">
        <v>1</v>
      </c>
      <c r="E16">
        <v>7.1</v>
      </c>
      <c r="F16">
        <v>10</v>
      </c>
      <c r="G16">
        <v>9</v>
      </c>
      <c r="H16">
        <v>26.1</v>
      </c>
      <c r="I16">
        <v>58.919999999999995</v>
      </c>
      <c r="J16">
        <v>32.819999999999993</v>
      </c>
      <c r="K16">
        <v>1</v>
      </c>
      <c r="L16">
        <v>1</v>
      </c>
      <c r="M16">
        <v>32.819999999999993</v>
      </c>
      <c r="N16">
        <v>9.1</v>
      </c>
      <c r="O16">
        <v>19</v>
      </c>
      <c r="P16">
        <v>19</v>
      </c>
    </row>
    <row r="17" spans="1:16">
      <c r="A17" t="s">
        <v>397</v>
      </c>
      <c r="B17">
        <v>24.2</v>
      </c>
      <c r="C17">
        <v>9.1</v>
      </c>
      <c r="D17">
        <v>0.5</v>
      </c>
      <c r="E17">
        <v>7.1</v>
      </c>
      <c r="F17">
        <v>10</v>
      </c>
      <c r="G17">
        <v>4.5</v>
      </c>
      <c r="H17">
        <v>21.6</v>
      </c>
      <c r="I17">
        <v>45.96</v>
      </c>
      <c r="J17">
        <v>24.36</v>
      </c>
      <c r="K17">
        <v>1</v>
      </c>
      <c r="L17">
        <v>1</v>
      </c>
      <c r="M17">
        <v>24.36</v>
      </c>
      <c r="N17">
        <v>18.2</v>
      </c>
      <c r="O17">
        <v>14.5</v>
      </c>
      <c r="P17">
        <v>14.5</v>
      </c>
    </row>
    <row r="18" spans="1:16">
      <c r="A18" t="s">
        <v>398</v>
      </c>
      <c r="B18">
        <v>24.2</v>
      </c>
      <c r="C18">
        <v>9.1</v>
      </c>
      <c r="D18">
        <v>0.5</v>
      </c>
      <c r="E18">
        <v>7.1</v>
      </c>
      <c r="F18">
        <v>10</v>
      </c>
      <c r="G18">
        <v>4.5</v>
      </c>
      <c r="H18">
        <v>21.6</v>
      </c>
      <c r="I18">
        <v>45.96</v>
      </c>
      <c r="J18">
        <v>24.36</v>
      </c>
      <c r="K18">
        <v>1</v>
      </c>
      <c r="L18">
        <v>1</v>
      </c>
      <c r="M18">
        <v>24.36</v>
      </c>
      <c r="N18">
        <v>18.2</v>
      </c>
      <c r="O18">
        <v>14.5</v>
      </c>
      <c r="P18">
        <v>14.5</v>
      </c>
    </row>
    <row r="19" spans="1:16">
      <c r="A19" t="s">
        <v>399</v>
      </c>
      <c r="B19">
        <v>17.5</v>
      </c>
      <c r="C19">
        <v>7.1</v>
      </c>
      <c r="D19">
        <v>0.5</v>
      </c>
      <c r="E19">
        <v>7.1</v>
      </c>
      <c r="F19">
        <v>8</v>
      </c>
      <c r="G19">
        <v>4.5</v>
      </c>
      <c r="H19">
        <v>19.600000000000001</v>
      </c>
      <c r="I19">
        <v>33.9</v>
      </c>
      <c r="J19">
        <v>14.299999999999997</v>
      </c>
      <c r="K19">
        <v>1</v>
      </c>
      <c r="L19">
        <v>1</v>
      </c>
      <c r="M19">
        <v>14.299999999999997</v>
      </c>
      <c r="N19">
        <v>14.2</v>
      </c>
      <c r="O19">
        <v>12.5</v>
      </c>
      <c r="P19">
        <v>12.5</v>
      </c>
    </row>
    <row r="20" spans="1:16">
      <c r="A20" t="s">
        <v>401</v>
      </c>
      <c r="B20">
        <v>17.3</v>
      </c>
      <c r="C20">
        <v>6.5</v>
      </c>
      <c r="D20">
        <v>0.5</v>
      </c>
      <c r="E20">
        <v>7.1</v>
      </c>
      <c r="F20">
        <v>7</v>
      </c>
      <c r="G20">
        <v>4.5</v>
      </c>
      <c r="H20">
        <v>18.600000000000001</v>
      </c>
      <c r="I20">
        <v>33.54</v>
      </c>
      <c r="J20">
        <v>14.939999999999998</v>
      </c>
      <c r="K20">
        <v>1</v>
      </c>
      <c r="L20">
        <v>1</v>
      </c>
      <c r="M20">
        <v>14.939999999999998</v>
      </c>
      <c r="N20">
        <v>13</v>
      </c>
      <c r="O20">
        <v>11.5</v>
      </c>
      <c r="P20">
        <v>11.5</v>
      </c>
    </row>
    <row r="21" spans="1:16">
      <c r="A21" t="s">
        <v>402</v>
      </c>
      <c r="B21">
        <v>17.5</v>
      </c>
      <c r="C21">
        <v>6.6</v>
      </c>
      <c r="D21">
        <v>0.5</v>
      </c>
      <c r="E21">
        <v>7.1</v>
      </c>
      <c r="F21">
        <v>7</v>
      </c>
      <c r="G21">
        <v>4.5</v>
      </c>
      <c r="H21">
        <v>18.600000000000001</v>
      </c>
      <c r="I21">
        <v>33.9</v>
      </c>
      <c r="J21">
        <v>15.299999999999997</v>
      </c>
      <c r="K21">
        <v>1</v>
      </c>
      <c r="L21">
        <v>1</v>
      </c>
      <c r="M21">
        <v>15.299999999999997</v>
      </c>
      <c r="N21">
        <v>13.2</v>
      </c>
      <c r="O21">
        <v>11.5</v>
      </c>
      <c r="P21">
        <v>11.5</v>
      </c>
    </row>
    <row r="22" spans="1:16">
      <c r="A22" t="s">
        <v>403</v>
      </c>
      <c r="B22">
        <v>16.600000000000001</v>
      </c>
      <c r="C22">
        <v>4.3</v>
      </c>
      <c r="D22">
        <v>0.5</v>
      </c>
      <c r="E22">
        <v>7.1</v>
      </c>
      <c r="F22">
        <v>5</v>
      </c>
      <c r="G22">
        <v>4.5</v>
      </c>
      <c r="H22">
        <v>16.600000000000001</v>
      </c>
      <c r="I22">
        <v>32.28</v>
      </c>
      <c r="J22">
        <v>15.68</v>
      </c>
      <c r="K22">
        <v>1</v>
      </c>
      <c r="L22">
        <v>1</v>
      </c>
      <c r="M22">
        <v>15.68</v>
      </c>
      <c r="N22">
        <v>8.6</v>
      </c>
      <c r="O22">
        <v>9.5</v>
      </c>
      <c r="P22">
        <v>9.5</v>
      </c>
    </row>
    <row r="23" spans="1:16">
      <c r="A23" t="s">
        <v>404</v>
      </c>
      <c r="B23">
        <v>16</v>
      </c>
      <c r="C23">
        <v>3.3</v>
      </c>
      <c r="D23">
        <v>0</v>
      </c>
      <c r="E23">
        <v>5.5</v>
      </c>
      <c r="F23">
        <v>6</v>
      </c>
      <c r="G23">
        <v>0</v>
      </c>
      <c r="H23">
        <v>11.5</v>
      </c>
      <c r="I23">
        <v>31.2</v>
      </c>
      <c r="J23">
        <v>19.7</v>
      </c>
      <c r="K23">
        <v>1</v>
      </c>
      <c r="L23">
        <v>1</v>
      </c>
      <c r="M23">
        <v>19.7</v>
      </c>
      <c r="N23">
        <v>0</v>
      </c>
      <c r="O23">
        <v>6</v>
      </c>
      <c r="P23">
        <v>6</v>
      </c>
    </row>
    <row r="24" spans="1:16">
      <c r="A24" t="s">
        <v>405</v>
      </c>
      <c r="B24">
        <v>16</v>
      </c>
      <c r="C24">
        <v>3.3</v>
      </c>
      <c r="D24">
        <v>0</v>
      </c>
      <c r="E24">
        <v>5.5</v>
      </c>
      <c r="F24">
        <v>6</v>
      </c>
      <c r="G24">
        <v>0</v>
      </c>
      <c r="H24">
        <v>11.5</v>
      </c>
      <c r="I24">
        <v>31.2</v>
      </c>
      <c r="J24">
        <v>19.7</v>
      </c>
      <c r="K24">
        <v>1</v>
      </c>
      <c r="L24">
        <v>1</v>
      </c>
      <c r="M24">
        <v>19.7</v>
      </c>
      <c r="N24">
        <v>0</v>
      </c>
      <c r="O24">
        <v>6</v>
      </c>
      <c r="P24">
        <v>6</v>
      </c>
    </row>
    <row r="25" spans="1:16">
      <c r="A25" t="s">
        <v>443</v>
      </c>
      <c r="B25">
        <v>40.1</v>
      </c>
      <c r="C25">
        <v>6.7</v>
      </c>
      <c r="D25">
        <v>0.5</v>
      </c>
      <c r="E25">
        <v>7.1</v>
      </c>
      <c r="F25">
        <v>7</v>
      </c>
      <c r="G25">
        <v>4.5</v>
      </c>
      <c r="H25">
        <v>18.600000000000001</v>
      </c>
      <c r="I25">
        <v>74.580000000000013</v>
      </c>
      <c r="J25">
        <v>55.980000000000011</v>
      </c>
      <c r="K25">
        <v>1</v>
      </c>
      <c r="L25">
        <v>1</v>
      </c>
      <c r="M25">
        <v>55.980000000000011</v>
      </c>
      <c r="N25">
        <v>13.4</v>
      </c>
      <c r="O25">
        <v>11.5</v>
      </c>
      <c r="P25">
        <v>11.5</v>
      </c>
    </row>
    <row r="26" spans="1:16">
      <c r="F26">
        <f>SUM(F2:F25)</f>
        <v>518</v>
      </c>
      <c r="G26">
        <f>SUM(G2:G25)</f>
        <v>81</v>
      </c>
      <c r="I26">
        <f>SUM(I2:I25)</f>
        <v>792.36</v>
      </c>
      <c r="J26">
        <f>SUM(J2:J25)</f>
        <v>346.13</v>
      </c>
    </row>
    <row r="28" spans="1:16">
      <c r="A28" t="s">
        <v>400</v>
      </c>
      <c r="B28">
        <v>21.9</v>
      </c>
      <c r="C28">
        <v>11.4</v>
      </c>
      <c r="D28">
        <v>0.5</v>
      </c>
      <c r="E28">
        <v>7.1</v>
      </c>
      <c r="F28">
        <v>12</v>
      </c>
      <c r="G28">
        <v>4.5</v>
      </c>
      <c r="H28">
        <v>23.6</v>
      </c>
      <c r="I28">
        <v>41.82</v>
      </c>
      <c r="J28">
        <v>18.22</v>
      </c>
      <c r="K28">
        <v>1</v>
      </c>
      <c r="L28">
        <v>0</v>
      </c>
      <c r="M28">
        <v>0</v>
      </c>
      <c r="N28">
        <v>22.8</v>
      </c>
      <c r="O28">
        <v>16.5</v>
      </c>
      <c r="P28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7"/>
  <sheetViews>
    <sheetView topLeftCell="A804" workbookViewId="0">
      <selection activeCell="I120" sqref="I120"/>
    </sheetView>
  </sheetViews>
  <sheetFormatPr baseColWidth="10" defaultColWidth="8.83203125" defaultRowHeight="14" x14ac:dyDescent="0"/>
  <cols>
    <col min="1" max="1" width="22.5" customWidth="1"/>
    <col min="2" max="2" width="14.83203125" customWidth="1"/>
    <col min="4" max="4" width="20.33203125" customWidth="1"/>
    <col min="9" max="9" width="27.5" customWidth="1"/>
    <col min="10" max="10" width="15.5" customWidth="1"/>
    <col min="14" max="14" width="19.83203125" customWidth="1"/>
  </cols>
  <sheetData>
    <row r="1" spans="1:15">
      <c r="A1" t="s">
        <v>0</v>
      </c>
      <c r="B1" t="s">
        <v>1416</v>
      </c>
      <c r="C1" t="s">
        <v>1</v>
      </c>
      <c r="D1" t="s">
        <v>1415</v>
      </c>
      <c r="E1" t="s">
        <v>1414</v>
      </c>
      <c r="F1" t="s">
        <v>1413</v>
      </c>
      <c r="G1" t="s">
        <v>1412</v>
      </c>
      <c r="H1" t="s">
        <v>1411</v>
      </c>
      <c r="I1" t="s">
        <v>1410</v>
      </c>
      <c r="J1" t="s">
        <v>1409</v>
      </c>
      <c r="K1" t="s">
        <v>1417</v>
      </c>
      <c r="L1" t="s">
        <v>1419</v>
      </c>
      <c r="M1" t="s">
        <v>1420</v>
      </c>
      <c r="N1" t="s">
        <v>1431</v>
      </c>
      <c r="O1" t="s">
        <v>1432</v>
      </c>
    </row>
    <row r="2" spans="1:15">
      <c r="A2" t="s">
        <v>1291</v>
      </c>
      <c r="B2" t="s">
        <v>1418</v>
      </c>
      <c r="C2" t="s">
        <v>1407</v>
      </c>
      <c r="D2" t="s">
        <v>1407</v>
      </c>
      <c r="E2" t="s">
        <v>1407</v>
      </c>
      <c r="F2" t="s">
        <v>1407</v>
      </c>
      <c r="G2" t="s">
        <v>1407</v>
      </c>
      <c r="H2" t="s">
        <v>1407</v>
      </c>
      <c r="I2" t="s">
        <v>1407</v>
      </c>
      <c r="J2">
        <v>26.4</v>
      </c>
      <c r="K2" t="b">
        <f>ISERROR(VLOOKUP(A2,'passengers(revised service)_has'!A:A,1,FALSE))</f>
        <v>0</v>
      </c>
      <c r="L2">
        <f>IF(IF(ISERROR(SEARCH("*no*",C2)), 0,1)+IF(ISERROR(SEARCH("*no*",D2)), 0,1)+IF(ISERROR(SEARCH("*no*",E2)), 0,1)+IF(ISERROR(SEARCH("*no*",F2)), 0,1)+IF(ISERROR(SEARCH("*no*",G2)), 0,1)+IF(ISERROR(SEARCH("*no*",H2)), 0,1)+IF(ISERROR(SEARCH("*no*",I2)), 0,1)=7,0,1)</f>
        <v>0</v>
      </c>
      <c r="M2">
        <f>IF(ISNUMBER(J2),1,0)</f>
        <v>1</v>
      </c>
      <c r="N2">
        <f>VLOOKUP(A2,'passengers(revised service)_has'!A:V,13,FALSE)</f>
        <v>1</v>
      </c>
      <c r="O2">
        <f>IF(M2=N2,0,1)</f>
        <v>0</v>
      </c>
    </row>
    <row r="3" spans="1:15">
      <c r="A3" t="s">
        <v>1290</v>
      </c>
      <c r="B3" t="s">
        <v>1418</v>
      </c>
      <c r="C3" t="s">
        <v>1407</v>
      </c>
      <c r="D3" t="s">
        <v>1407</v>
      </c>
      <c r="E3" t="s">
        <v>1407</v>
      </c>
      <c r="F3" t="s">
        <v>1407</v>
      </c>
      <c r="G3" t="s">
        <v>1407</v>
      </c>
      <c r="H3" t="s">
        <v>1407</v>
      </c>
      <c r="I3" t="s">
        <v>1407</v>
      </c>
      <c r="J3">
        <v>34.6</v>
      </c>
      <c r="K3" t="b">
        <f>ISERROR(VLOOKUP(A3,'passengers(revised service)_has'!A:A,1,FALSE))</f>
        <v>0</v>
      </c>
      <c r="L3">
        <f t="shared" ref="L3:L66" si="0">IF(IF(ISERROR(SEARCH("*no*",C3)), 0,1)+IF(ISERROR(SEARCH("*no*",D3)), 0,1)+IF(ISERROR(SEARCH("*no*",E3)), 0,1)+IF(ISERROR(SEARCH("*no*",F3)), 0,1)+IF(ISERROR(SEARCH("*no*",G3)), 0,1)+IF(ISERROR(SEARCH("*no*",H3)), 0,1)+IF(ISERROR(SEARCH("*no*",I3)), 0,1)=7,0,1)</f>
        <v>0</v>
      </c>
      <c r="M3">
        <f t="shared" ref="M3:M66" si="1">IF(ISNUMBER(J3),1,0)</f>
        <v>1</v>
      </c>
      <c r="N3">
        <f>VLOOKUP(A3,'passengers(revised service)_has'!A:V,13,FALSE)</f>
        <v>1</v>
      </c>
      <c r="O3">
        <f t="shared" ref="O3:O66" si="2">IF(M3=N3,0,1)</f>
        <v>0</v>
      </c>
    </row>
    <row r="4" spans="1:15">
      <c r="A4" t="s">
        <v>1289</v>
      </c>
      <c r="B4" t="s">
        <v>1418</v>
      </c>
      <c r="C4" t="s">
        <v>1407</v>
      </c>
      <c r="D4" t="s">
        <v>1407</v>
      </c>
      <c r="E4" t="s">
        <v>1407</v>
      </c>
      <c r="F4" t="s">
        <v>1407</v>
      </c>
      <c r="G4" t="s">
        <v>1407</v>
      </c>
      <c r="H4" t="s">
        <v>1407</v>
      </c>
      <c r="I4" t="s">
        <v>1407</v>
      </c>
      <c r="J4">
        <v>34.6</v>
      </c>
      <c r="K4" t="b">
        <f>ISERROR(VLOOKUP(A4,'passengers(revised service)_has'!A:A,1,FALSE))</f>
        <v>0</v>
      </c>
      <c r="L4">
        <f t="shared" si="0"/>
        <v>0</v>
      </c>
      <c r="M4">
        <f t="shared" si="1"/>
        <v>1</v>
      </c>
      <c r="N4">
        <f>VLOOKUP(A4,'passengers(revised service)_has'!A:V,13,FALSE)</f>
        <v>1</v>
      </c>
      <c r="O4">
        <f t="shared" si="2"/>
        <v>0</v>
      </c>
    </row>
    <row r="5" spans="1:15">
      <c r="A5" t="s">
        <v>1288</v>
      </c>
      <c r="B5" t="s">
        <v>1418</v>
      </c>
      <c r="C5" t="s">
        <v>1407</v>
      </c>
      <c r="D5" t="s">
        <v>1407</v>
      </c>
      <c r="E5" t="s">
        <v>1407</v>
      </c>
      <c r="F5" t="s">
        <v>1407</v>
      </c>
      <c r="G5" t="s">
        <v>1407</v>
      </c>
      <c r="H5" t="s">
        <v>1407</v>
      </c>
      <c r="I5" t="s">
        <v>1407</v>
      </c>
      <c r="J5">
        <v>26.4</v>
      </c>
      <c r="K5" t="b">
        <f>ISERROR(VLOOKUP(A5,'passengers(revised service)_has'!A:A,1,FALSE))</f>
        <v>0</v>
      </c>
      <c r="L5">
        <f t="shared" si="0"/>
        <v>0</v>
      </c>
      <c r="M5">
        <f t="shared" si="1"/>
        <v>1</v>
      </c>
      <c r="N5">
        <f>VLOOKUP(A5,'passengers(revised service)_has'!A:V,13,FALSE)</f>
        <v>1</v>
      </c>
      <c r="O5">
        <f t="shared" si="2"/>
        <v>0</v>
      </c>
    </row>
    <row r="6" spans="1:15">
      <c r="A6" t="s">
        <v>1287</v>
      </c>
      <c r="B6" t="s">
        <v>1418</v>
      </c>
      <c r="C6" t="s">
        <v>1407</v>
      </c>
      <c r="D6" t="s">
        <v>1407</v>
      </c>
      <c r="E6" t="s">
        <v>1407</v>
      </c>
      <c r="F6" t="s">
        <v>1407</v>
      </c>
      <c r="G6" t="s">
        <v>1407</v>
      </c>
      <c r="H6" t="s">
        <v>1407</v>
      </c>
      <c r="I6" t="s">
        <v>1407</v>
      </c>
      <c r="J6">
        <v>78.7</v>
      </c>
      <c r="K6" t="b">
        <f>ISERROR(VLOOKUP(A6,'passengers(revised service)_has'!A:A,1,FALSE))</f>
        <v>0</v>
      </c>
      <c r="L6">
        <f t="shared" si="0"/>
        <v>0</v>
      </c>
      <c r="M6">
        <f t="shared" si="1"/>
        <v>1</v>
      </c>
      <c r="N6">
        <f>VLOOKUP(A6,'passengers(revised service)_has'!A:V,13,FALSE)</f>
        <v>1</v>
      </c>
      <c r="O6">
        <f t="shared" si="2"/>
        <v>0</v>
      </c>
    </row>
    <row r="7" spans="1:15">
      <c r="A7" t="s">
        <v>1286</v>
      </c>
      <c r="B7" t="s">
        <v>1418</v>
      </c>
      <c r="C7" t="s">
        <v>1407</v>
      </c>
      <c r="D7" t="s">
        <v>1407</v>
      </c>
      <c r="E7" t="s">
        <v>1407</v>
      </c>
      <c r="F7" t="s">
        <v>1407</v>
      </c>
      <c r="G7" t="s">
        <v>1407</v>
      </c>
      <c r="H7" t="s">
        <v>1407</v>
      </c>
      <c r="I7" t="s">
        <v>1407</v>
      </c>
      <c r="J7">
        <v>37</v>
      </c>
      <c r="K7" t="b">
        <f>ISERROR(VLOOKUP(A7,'passengers(revised service)_has'!A:A,1,FALSE))</f>
        <v>0</v>
      </c>
      <c r="L7">
        <f t="shared" si="0"/>
        <v>0</v>
      </c>
      <c r="M7">
        <f t="shared" si="1"/>
        <v>1</v>
      </c>
      <c r="N7">
        <f>VLOOKUP(A7,'passengers(revised service)_has'!A:V,13,FALSE)</f>
        <v>1</v>
      </c>
      <c r="O7">
        <f t="shared" si="2"/>
        <v>0</v>
      </c>
    </row>
    <row r="8" spans="1:15">
      <c r="A8" t="s">
        <v>1285</v>
      </c>
      <c r="B8" t="s">
        <v>1418</v>
      </c>
      <c r="C8" t="s">
        <v>1407</v>
      </c>
      <c r="D8" t="s">
        <v>1407</v>
      </c>
      <c r="E8" t="s">
        <v>1407</v>
      </c>
      <c r="F8" t="s">
        <v>1407</v>
      </c>
      <c r="G8" t="s">
        <v>1407</v>
      </c>
      <c r="H8" t="s">
        <v>1407</v>
      </c>
      <c r="I8" t="s">
        <v>1407</v>
      </c>
      <c r="J8">
        <v>15.9</v>
      </c>
      <c r="K8" t="b">
        <f>ISERROR(VLOOKUP(A8,'passengers(revised service)_has'!A:A,1,FALSE))</f>
        <v>0</v>
      </c>
      <c r="L8">
        <f t="shared" si="0"/>
        <v>0</v>
      </c>
      <c r="M8">
        <f t="shared" si="1"/>
        <v>1</v>
      </c>
      <c r="N8">
        <f>VLOOKUP(A8,'passengers(revised service)_has'!A:V,13,FALSE)</f>
        <v>1</v>
      </c>
      <c r="O8">
        <f t="shared" si="2"/>
        <v>0</v>
      </c>
    </row>
    <row r="9" spans="1:15">
      <c r="A9" t="s">
        <v>1284</v>
      </c>
      <c r="B9" t="s">
        <v>1418</v>
      </c>
      <c r="C9" t="s">
        <v>1407</v>
      </c>
      <c r="D9" t="s">
        <v>1407</v>
      </c>
      <c r="E9" t="s">
        <v>1407</v>
      </c>
      <c r="F9" t="s">
        <v>1407</v>
      </c>
      <c r="G9" t="s">
        <v>1407</v>
      </c>
      <c r="H9" t="s">
        <v>1407</v>
      </c>
      <c r="I9" t="s">
        <v>1407</v>
      </c>
      <c r="J9">
        <v>15.7</v>
      </c>
      <c r="K9" t="b">
        <f>ISERROR(VLOOKUP(A9,'passengers(revised service)_has'!A:A,1,FALSE))</f>
        <v>0</v>
      </c>
      <c r="L9">
        <f t="shared" si="0"/>
        <v>0</v>
      </c>
      <c r="M9">
        <f t="shared" si="1"/>
        <v>1</v>
      </c>
      <c r="N9">
        <f>VLOOKUP(A9,'passengers(revised service)_has'!A:V,13,FALSE)</f>
        <v>1</v>
      </c>
      <c r="O9">
        <f t="shared" si="2"/>
        <v>0</v>
      </c>
    </row>
    <row r="10" spans="1:15">
      <c r="A10" t="s">
        <v>1283</v>
      </c>
      <c r="B10" t="s">
        <v>1418</v>
      </c>
      <c r="C10" t="s">
        <v>1407</v>
      </c>
      <c r="D10" t="s">
        <v>1407</v>
      </c>
      <c r="E10" t="s">
        <v>1407</v>
      </c>
      <c r="F10" t="s">
        <v>1407</v>
      </c>
      <c r="G10" t="s">
        <v>1407</v>
      </c>
      <c r="H10" t="s">
        <v>1407</v>
      </c>
      <c r="I10">
        <v>7</v>
      </c>
      <c r="J10">
        <v>9.8000000000000007</v>
      </c>
      <c r="K10" t="b">
        <f>ISERROR(VLOOKUP(A10,'passengers(revised service)_has'!A:A,1,FALSE))</f>
        <v>0</v>
      </c>
      <c r="L10">
        <f t="shared" si="0"/>
        <v>1</v>
      </c>
      <c r="M10">
        <f t="shared" si="1"/>
        <v>1</v>
      </c>
      <c r="N10">
        <f>VLOOKUP(A10,'passengers(revised service)_has'!A:V,13,FALSE)</f>
        <v>1</v>
      </c>
      <c r="O10">
        <f t="shared" si="2"/>
        <v>0</v>
      </c>
    </row>
    <row r="11" spans="1:15">
      <c r="A11" t="s">
        <v>1282</v>
      </c>
      <c r="B11" t="s">
        <v>1418</v>
      </c>
      <c r="C11" t="s">
        <v>1407</v>
      </c>
      <c r="D11" t="s">
        <v>1407</v>
      </c>
      <c r="E11" t="s">
        <v>1407</v>
      </c>
      <c r="F11" t="s">
        <v>1407</v>
      </c>
      <c r="G11" t="s">
        <v>1407</v>
      </c>
      <c r="H11" t="s">
        <v>1407</v>
      </c>
      <c r="I11">
        <v>7</v>
      </c>
      <c r="J11">
        <v>7</v>
      </c>
      <c r="K11" t="b">
        <f>ISERROR(VLOOKUP(A11,'passengers(revised service)_has'!A:A,1,FALSE))</f>
        <v>0</v>
      </c>
      <c r="L11">
        <f t="shared" si="0"/>
        <v>1</v>
      </c>
      <c r="M11">
        <f t="shared" si="1"/>
        <v>1</v>
      </c>
      <c r="N11">
        <f>VLOOKUP(A11,'passengers(revised service)_has'!A:V,13,FALSE)</f>
        <v>1</v>
      </c>
      <c r="O11">
        <f t="shared" si="2"/>
        <v>0</v>
      </c>
    </row>
    <row r="12" spans="1:15">
      <c r="A12" t="s">
        <v>1281</v>
      </c>
      <c r="B12" t="s">
        <v>1418</v>
      </c>
      <c r="C12" t="s">
        <v>1407</v>
      </c>
      <c r="D12" t="s">
        <v>1407</v>
      </c>
      <c r="E12" t="s">
        <v>1407</v>
      </c>
      <c r="F12" t="s">
        <v>1407</v>
      </c>
      <c r="G12" t="s">
        <v>1407</v>
      </c>
      <c r="H12" t="s">
        <v>1407</v>
      </c>
      <c r="I12">
        <v>3.1</v>
      </c>
      <c r="J12">
        <v>2.9</v>
      </c>
      <c r="K12" t="b">
        <f>ISERROR(VLOOKUP(A12,'passengers(revised service)_has'!A:A,1,FALSE))</f>
        <v>0</v>
      </c>
      <c r="L12">
        <f t="shared" si="0"/>
        <v>1</v>
      </c>
      <c r="M12">
        <f t="shared" si="1"/>
        <v>1</v>
      </c>
      <c r="N12">
        <f>VLOOKUP(A12,'passengers(revised service)_has'!A:V,13,FALSE)</f>
        <v>1</v>
      </c>
      <c r="O12">
        <f t="shared" si="2"/>
        <v>0</v>
      </c>
    </row>
    <row r="13" spans="1:15">
      <c r="A13" t="s">
        <v>1280</v>
      </c>
      <c r="B13" t="s">
        <v>1418</v>
      </c>
      <c r="C13" t="s">
        <v>1407</v>
      </c>
      <c r="D13" t="s">
        <v>1407</v>
      </c>
      <c r="E13" t="s">
        <v>1407</v>
      </c>
      <c r="F13" t="s">
        <v>1407</v>
      </c>
      <c r="G13" t="s">
        <v>1407</v>
      </c>
      <c r="H13" t="s">
        <v>1407</v>
      </c>
      <c r="I13">
        <v>3.1</v>
      </c>
      <c r="J13">
        <v>3.1</v>
      </c>
      <c r="K13" t="b">
        <f>ISERROR(VLOOKUP(A13,'passengers(revised service)_has'!A:A,1,FALSE))</f>
        <v>0</v>
      </c>
      <c r="L13">
        <f t="shared" si="0"/>
        <v>1</v>
      </c>
      <c r="M13">
        <f t="shared" si="1"/>
        <v>1</v>
      </c>
      <c r="N13">
        <f>VLOOKUP(A13,'passengers(revised service)_has'!A:V,13,FALSE)</f>
        <v>1</v>
      </c>
      <c r="O13">
        <f t="shared" si="2"/>
        <v>0</v>
      </c>
    </row>
    <row r="14" spans="1:15">
      <c r="A14" t="s">
        <v>1279</v>
      </c>
      <c r="B14" t="s">
        <v>1418</v>
      </c>
      <c r="C14" t="s">
        <v>1407</v>
      </c>
      <c r="D14" t="s">
        <v>1407</v>
      </c>
      <c r="E14" t="s">
        <v>1407</v>
      </c>
      <c r="F14" t="s">
        <v>1407</v>
      </c>
      <c r="G14" t="s">
        <v>1407</v>
      </c>
      <c r="H14" t="s">
        <v>1407</v>
      </c>
      <c r="I14" t="s">
        <v>1407</v>
      </c>
      <c r="J14">
        <v>17.600000000000001</v>
      </c>
      <c r="K14" t="b">
        <f>ISERROR(VLOOKUP(A14,'passengers(revised service)_has'!A:A,1,FALSE))</f>
        <v>0</v>
      </c>
      <c r="L14">
        <f t="shared" si="0"/>
        <v>0</v>
      </c>
      <c r="M14">
        <f t="shared" si="1"/>
        <v>1</v>
      </c>
      <c r="N14">
        <f>VLOOKUP(A14,'passengers(revised service)_has'!A:V,13,FALSE)</f>
        <v>1</v>
      </c>
      <c r="O14">
        <f t="shared" si="2"/>
        <v>0</v>
      </c>
    </row>
    <row r="15" spans="1:15">
      <c r="A15" t="s">
        <v>1278</v>
      </c>
      <c r="B15" t="s">
        <v>1418</v>
      </c>
      <c r="C15" t="s">
        <v>1407</v>
      </c>
      <c r="D15" t="s">
        <v>1407</v>
      </c>
      <c r="E15" t="s">
        <v>1407</v>
      </c>
      <c r="F15" t="s">
        <v>1407</v>
      </c>
      <c r="G15" t="s">
        <v>1407</v>
      </c>
      <c r="H15" t="s">
        <v>1407</v>
      </c>
      <c r="I15" t="s">
        <v>1407</v>
      </c>
      <c r="J15">
        <v>11.9</v>
      </c>
      <c r="K15" t="b">
        <f>ISERROR(VLOOKUP(A15,'passengers(revised service)_has'!A:A,1,FALSE))</f>
        <v>0</v>
      </c>
      <c r="L15">
        <f t="shared" si="0"/>
        <v>0</v>
      </c>
      <c r="M15">
        <f t="shared" si="1"/>
        <v>1</v>
      </c>
      <c r="N15">
        <f>VLOOKUP(A15,'passengers(revised service)_has'!A:V,13,FALSE)</f>
        <v>1</v>
      </c>
      <c r="O15">
        <f t="shared" si="2"/>
        <v>0</v>
      </c>
    </row>
    <row r="16" spans="1:15">
      <c r="A16" t="s">
        <v>1277</v>
      </c>
      <c r="B16" t="s">
        <v>1418</v>
      </c>
      <c r="C16" t="s">
        <v>1407</v>
      </c>
      <c r="D16" t="s">
        <v>1407</v>
      </c>
      <c r="E16" t="s">
        <v>1407</v>
      </c>
      <c r="F16" t="s">
        <v>1407</v>
      </c>
      <c r="G16" t="s">
        <v>1407</v>
      </c>
      <c r="H16" t="s">
        <v>1407</v>
      </c>
      <c r="I16">
        <v>3.1</v>
      </c>
      <c r="J16">
        <v>3</v>
      </c>
      <c r="K16" t="b">
        <f>ISERROR(VLOOKUP(A16,'passengers(revised service)_has'!A:A,1,FALSE))</f>
        <v>0</v>
      </c>
      <c r="L16">
        <f t="shared" si="0"/>
        <v>1</v>
      </c>
      <c r="M16">
        <f t="shared" si="1"/>
        <v>1</v>
      </c>
      <c r="N16">
        <f>VLOOKUP(A16,'passengers(revised service)_has'!A:V,13,FALSE)</f>
        <v>1</v>
      </c>
      <c r="O16">
        <f t="shared" si="2"/>
        <v>0</v>
      </c>
    </row>
    <row r="17" spans="1:15">
      <c r="A17" t="s">
        <v>1276</v>
      </c>
      <c r="B17" t="s">
        <v>1418</v>
      </c>
      <c r="C17" t="s">
        <v>1407</v>
      </c>
      <c r="D17" t="s">
        <v>1407</v>
      </c>
      <c r="E17" t="s">
        <v>1407</v>
      </c>
      <c r="F17" t="s">
        <v>1407</v>
      </c>
      <c r="G17" t="s">
        <v>1407</v>
      </c>
      <c r="H17" t="s">
        <v>1407</v>
      </c>
      <c r="I17">
        <v>3.1</v>
      </c>
      <c r="J17">
        <v>3.1</v>
      </c>
      <c r="K17" t="b">
        <f>ISERROR(VLOOKUP(A17,'passengers(revised service)_has'!A:A,1,FALSE))</f>
        <v>0</v>
      </c>
      <c r="L17">
        <f t="shared" si="0"/>
        <v>1</v>
      </c>
      <c r="M17">
        <f t="shared" si="1"/>
        <v>1</v>
      </c>
      <c r="N17">
        <f>VLOOKUP(A17,'passengers(revised service)_has'!A:V,13,FALSE)</f>
        <v>1</v>
      </c>
      <c r="O17">
        <f t="shared" si="2"/>
        <v>0</v>
      </c>
    </row>
    <row r="18" spans="1:15">
      <c r="A18" t="s">
        <v>1275</v>
      </c>
      <c r="B18" t="s">
        <v>1418</v>
      </c>
      <c r="C18" t="s">
        <v>1407</v>
      </c>
      <c r="D18" t="s">
        <v>1407</v>
      </c>
      <c r="E18" t="s">
        <v>1407</v>
      </c>
      <c r="F18" t="s">
        <v>1407</v>
      </c>
      <c r="G18" t="s">
        <v>1407</v>
      </c>
      <c r="H18" t="s">
        <v>1407</v>
      </c>
      <c r="I18">
        <v>7.9</v>
      </c>
      <c r="J18">
        <v>9</v>
      </c>
      <c r="K18" t="b">
        <f>ISERROR(VLOOKUP(A18,'passengers(revised service)_has'!A:A,1,FALSE))</f>
        <v>0</v>
      </c>
      <c r="L18">
        <f t="shared" si="0"/>
        <v>1</v>
      </c>
      <c r="M18">
        <f t="shared" si="1"/>
        <v>1</v>
      </c>
      <c r="N18">
        <f>VLOOKUP(A18,'passengers(revised service)_has'!A:V,13,FALSE)</f>
        <v>1</v>
      </c>
      <c r="O18">
        <f t="shared" si="2"/>
        <v>0</v>
      </c>
    </row>
    <row r="19" spans="1:15">
      <c r="A19" t="s">
        <v>1274</v>
      </c>
      <c r="B19" t="s">
        <v>1418</v>
      </c>
      <c r="C19" t="s">
        <v>1407</v>
      </c>
      <c r="D19" t="s">
        <v>1407</v>
      </c>
      <c r="E19" t="s">
        <v>1407</v>
      </c>
      <c r="F19" t="s">
        <v>1407</v>
      </c>
      <c r="G19" t="s">
        <v>1407</v>
      </c>
      <c r="H19" t="s">
        <v>1407</v>
      </c>
      <c r="I19">
        <v>7.9</v>
      </c>
      <c r="J19">
        <v>7.9</v>
      </c>
      <c r="K19" t="b">
        <f>ISERROR(VLOOKUP(A19,'passengers(revised service)_has'!A:A,1,FALSE))</f>
        <v>0</v>
      </c>
      <c r="L19">
        <f t="shared" si="0"/>
        <v>1</v>
      </c>
      <c r="M19">
        <f t="shared" si="1"/>
        <v>1</v>
      </c>
      <c r="N19">
        <f>VLOOKUP(A19,'passengers(revised service)_has'!A:V,13,FALSE)</f>
        <v>1</v>
      </c>
      <c r="O19">
        <f t="shared" si="2"/>
        <v>0</v>
      </c>
    </row>
    <row r="20" spans="1:15">
      <c r="A20" t="s">
        <v>1273</v>
      </c>
      <c r="B20" t="s">
        <v>1418</v>
      </c>
      <c r="C20" t="s">
        <v>1407</v>
      </c>
      <c r="D20" t="s">
        <v>1407</v>
      </c>
      <c r="E20" t="s">
        <v>1407</v>
      </c>
      <c r="F20" t="s">
        <v>1407</v>
      </c>
      <c r="G20" t="s">
        <v>1407</v>
      </c>
      <c r="H20" t="s">
        <v>1407</v>
      </c>
      <c r="I20">
        <v>2.7</v>
      </c>
      <c r="J20" t="s">
        <v>1407</v>
      </c>
      <c r="K20" t="b">
        <f>ISERROR(VLOOKUP(A20,'passengers(revised service)_has'!A:A,1,FALSE))</f>
        <v>0</v>
      </c>
      <c r="L20">
        <f t="shared" si="0"/>
        <v>1</v>
      </c>
      <c r="M20">
        <f t="shared" si="1"/>
        <v>0</v>
      </c>
      <c r="N20">
        <f>VLOOKUP(A20,'passengers(revised service)_has'!A:V,13,FALSE)</f>
        <v>0</v>
      </c>
      <c r="O20">
        <f t="shared" si="2"/>
        <v>0</v>
      </c>
    </row>
    <row r="21" spans="1:15">
      <c r="A21" t="s">
        <v>1272</v>
      </c>
      <c r="B21" t="s">
        <v>1418</v>
      </c>
      <c r="C21" t="s">
        <v>1407</v>
      </c>
      <c r="D21" t="s">
        <v>1407</v>
      </c>
      <c r="E21" t="s">
        <v>1407</v>
      </c>
      <c r="F21" t="s">
        <v>1407</v>
      </c>
      <c r="G21" t="s">
        <v>1407</v>
      </c>
      <c r="H21" t="s">
        <v>1407</v>
      </c>
      <c r="I21">
        <v>2.7</v>
      </c>
      <c r="J21">
        <v>2.7</v>
      </c>
      <c r="K21" t="b">
        <f>ISERROR(VLOOKUP(A21,'passengers(revised service)_has'!A:A,1,FALSE))</f>
        <v>0</v>
      </c>
      <c r="L21">
        <f t="shared" si="0"/>
        <v>1</v>
      </c>
      <c r="M21">
        <f t="shared" si="1"/>
        <v>1</v>
      </c>
      <c r="N21">
        <f>VLOOKUP(A21,'passengers(revised service)_has'!A:V,13,FALSE)</f>
        <v>1</v>
      </c>
      <c r="O21">
        <f t="shared" si="2"/>
        <v>0</v>
      </c>
    </row>
    <row r="22" spans="1:15">
      <c r="A22" t="s">
        <v>1271</v>
      </c>
      <c r="B22" t="s">
        <v>1418</v>
      </c>
      <c r="C22" t="s">
        <v>1407</v>
      </c>
      <c r="D22" t="s">
        <v>1407</v>
      </c>
      <c r="E22" t="s">
        <v>1407</v>
      </c>
      <c r="F22" t="s">
        <v>1407</v>
      </c>
      <c r="G22" t="s">
        <v>1407</v>
      </c>
      <c r="H22" t="s">
        <v>1407</v>
      </c>
      <c r="I22">
        <v>2.2000000000000002</v>
      </c>
      <c r="J22">
        <v>3.1</v>
      </c>
      <c r="K22" t="b">
        <f>ISERROR(VLOOKUP(A22,'passengers(revised service)_has'!A:A,1,FALSE))</f>
        <v>0</v>
      </c>
      <c r="L22">
        <f t="shared" si="0"/>
        <v>1</v>
      </c>
      <c r="M22">
        <f t="shared" si="1"/>
        <v>1</v>
      </c>
      <c r="N22">
        <f>VLOOKUP(A22,'passengers(revised service)_has'!A:V,13,FALSE)</f>
        <v>1</v>
      </c>
      <c r="O22">
        <f t="shared" si="2"/>
        <v>0</v>
      </c>
    </row>
    <row r="23" spans="1:15">
      <c r="A23" t="s">
        <v>1270</v>
      </c>
      <c r="B23" t="s">
        <v>1418</v>
      </c>
      <c r="C23" t="s">
        <v>1407</v>
      </c>
      <c r="D23" t="s">
        <v>1407</v>
      </c>
      <c r="E23" t="s">
        <v>1407</v>
      </c>
      <c r="F23" t="s">
        <v>1407</v>
      </c>
      <c r="G23" t="s">
        <v>1407</v>
      </c>
      <c r="H23" t="s">
        <v>1407</v>
      </c>
      <c r="I23">
        <v>2.2000000000000002</v>
      </c>
      <c r="J23">
        <v>2.2000000000000002</v>
      </c>
      <c r="K23" t="b">
        <f>ISERROR(VLOOKUP(A23,'passengers(revised service)_has'!A:A,1,FALSE))</f>
        <v>0</v>
      </c>
      <c r="L23">
        <f t="shared" si="0"/>
        <v>1</v>
      </c>
      <c r="M23">
        <f t="shared" si="1"/>
        <v>1</v>
      </c>
      <c r="N23">
        <f>VLOOKUP(A23,'passengers(revised service)_has'!A:V,13,FALSE)</f>
        <v>1</v>
      </c>
      <c r="O23">
        <f t="shared" si="2"/>
        <v>0</v>
      </c>
    </row>
    <row r="24" spans="1:15">
      <c r="A24" t="s">
        <v>1269</v>
      </c>
      <c r="B24" t="s">
        <v>1418</v>
      </c>
      <c r="C24" t="s">
        <v>1407</v>
      </c>
      <c r="D24" t="s">
        <v>1407</v>
      </c>
      <c r="E24" t="s">
        <v>1407</v>
      </c>
      <c r="F24" t="s">
        <v>1407</v>
      </c>
      <c r="G24" t="s">
        <v>1407</v>
      </c>
      <c r="H24" t="s">
        <v>1407</v>
      </c>
      <c r="I24" t="s">
        <v>1407</v>
      </c>
      <c r="J24">
        <v>30.8</v>
      </c>
      <c r="K24" t="b">
        <f>ISERROR(VLOOKUP(A24,'passengers(revised service)_has'!A:A,1,FALSE))</f>
        <v>0</v>
      </c>
      <c r="L24">
        <f t="shared" si="0"/>
        <v>0</v>
      </c>
      <c r="M24">
        <f t="shared" si="1"/>
        <v>1</v>
      </c>
      <c r="N24">
        <f>VLOOKUP(A24,'passengers(revised service)_has'!A:V,13,FALSE)</f>
        <v>1</v>
      </c>
      <c r="O24">
        <f t="shared" si="2"/>
        <v>0</v>
      </c>
    </row>
    <row r="25" spans="1:15">
      <c r="A25" t="s">
        <v>1268</v>
      </c>
      <c r="B25" t="s">
        <v>1418</v>
      </c>
      <c r="C25" t="s">
        <v>1407</v>
      </c>
      <c r="D25" t="s">
        <v>1407</v>
      </c>
      <c r="E25" t="s">
        <v>1407</v>
      </c>
      <c r="F25" t="s">
        <v>1407</v>
      </c>
      <c r="G25" t="s">
        <v>1407</v>
      </c>
      <c r="H25" t="s">
        <v>1407</v>
      </c>
      <c r="I25" t="s">
        <v>1407</v>
      </c>
      <c r="J25">
        <v>36.5</v>
      </c>
      <c r="K25" t="b">
        <f>ISERROR(VLOOKUP(A25,'passengers(revised service)_has'!A:A,1,FALSE))</f>
        <v>0</v>
      </c>
      <c r="L25">
        <f t="shared" si="0"/>
        <v>0</v>
      </c>
      <c r="M25">
        <f t="shared" si="1"/>
        <v>1</v>
      </c>
      <c r="N25">
        <f>VLOOKUP(A25,'passengers(revised service)_has'!A:V,13,FALSE)</f>
        <v>1</v>
      </c>
      <c r="O25">
        <f t="shared" si="2"/>
        <v>0</v>
      </c>
    </row>
    <row r="26" spans="1:15">
      <c r="A26" t="s">
        <v>1267</v>
      </c>
      <c r="B26" t="s">
        <v>1418</v>
      </c>
      <c r="C26" t="s">
        <v>1407</v>
      </c>
      <c r="D26" t="s">
        <v>1407</v>
      </c>
      <c r="E26" t="s">
        <v>1407</v>
      </c>
      <c r="F26" t="s">
        <v>1407</v>
      </c>
      <c r="G26" t="s">
        <v>1407</v>
      </c>
      <c r="H26" t="s">
        <v>1407</v>
      </c>
      <c r="I26" t="s">
        <v>1407</v>
      </c>
      <c r="J26">
        <v>34.6</v>
      </c>
      <c r="K26" t="b">
        <f>ISERROR(VLOOKUP(A26,'passengers(revised service)_has'!A:A,1,FALSE))</f>
        <v>0</v>
      </c>
      <c r="L26">
        <f t="shared" si="0"/>
        <v>0</v>
      </c>
      <c r="M26">
        <f t="shared" si="1"/>
        <v>1</v>
      </c>
      <c r="N26">
        <f>VLOOKUP(A26,'passengers(revised service)_has'!A:V,13,FALSE)</f>
        <v>1</v>
      </c>
      <c r="O26">
        <f t="shared" si="2"/>
        <v>0</v>
      </c>
    </row>
    <row r="27" spans="1:15">
      <c r="A27" t="s">
        <v>1266</v>
      </c>
      <c r="B27" t="s">
        <v>1418</v>
      </c>
      <c r="C27" t="s">
        <v>1407</v>
      </c>
      <c r="D27" t="s">
        <v>1407</v>
      </c>
      <c r="E27" t="s">
        <v>1407</v>
      </c>
      <c r="F27" t="s">
        <v>1407</v>
      </c>
      <c r="G27" t="s">
        <v>1407</v>
      </c>
      <c r="H27" t="s">
        <v>1407</v>
      </c>
      <c r="I27" t="s">
        <v>1407</v>
      </c>
      <c r="J27">
        <v>36.4</v>
      </c>
      <c r="K27" t="b">
        <f>ISERROR(VLOOKUP(A27,'passengers(revised service)_has'!A:A,1,FALSE))</f>
        <v>0</v>
      </c>
      <c r="L27">
        <f t="shared" si="0"/>
        <v>0</v>
      </c>
      <c r="M27">
        <f t="shared" si="1"/>
        <v>1</v>
      </c>
      <c r="N27">
        <f>VLOOKUP(A27,'passengers(revised service)_has'!A:V,13,FALSE)</f>
        <v>1</v>
      </c>
      <c r="O27">
        <f t="shared" si="2"/>
        <v>0</v>
      </c>
    </row>
    <row r="28" spans="1:15">
      <c r="A28" t="s">
        <v>1265</v>
      </c>
      <c r="B28" t="s">
        <v>1418</v>
      </c>
      <c r="C28" t="s">
        <v>1407</v>
      </c>
      <c r="D28" t="s">
        <v>1407</v>
      </c>
      <c r="E28" t="s">
        <v>1407</v>
      </c>
      <c r="F28" t="s">
        <v>1407</v>
      </c>
      <c r="G28" t="s">
        <v>1407</v>
      </c>
      <c r="H28" t="s">
        <v>1407</v>
      </c>
      <c r="I28" t="s">
        <v>1407</v>
      </c>
      <c r="J28">
        <v>35.5</v>
      </c>
      <c r="K28" t="b">
        <f>ISERROR(VLOOKUP(A28,'passengers(revised service)_has'!A:A,1,FALSE))</f>
        <v>0</v>
      </c>
      <c r="L28">
        <f t="shared" si="0"/>
        <v>0</v>
      </c>
      <c r="M28">
        <f t="shared" si="1"/>
        <v>1</v>
      </c>
      <c r="N28">
        <f>VLOOKUP(A28,'passengers(revised service)_has'!A:V,13,FALSE)</f>
        <v>1</v>
      </c>
      <c r="O28">
        <f t="shared" si="2"/>
        <v>0</v>
      </c>
    </row>
    <row r="29" spans="1:15">
      <c r="A29" t="s">
        <v>1264</v>
      </c>
      <c r="B29" t="s">
        <v>1418</v>
      </c>
      <c r="C29" t="s">
        <v>1407</v>
      </c>
      <c r="D29" t="s">
        <v>1407</v>
      </c>
      <c r="E29" t="s">
        <v>1407</v>
      </c>
      <c r="F29" t="s">
        <v>1407</v>
      </c>
      <c r="G29" t="s">
        <v>1407</v>
      </c>
      <c r="H29" t="s">
        <v>1407</v>
      </c>
      <c r="I29">
        <v>6.6</v>
      </c>
      <c r="J29">
        <v>18.899999999999999</v>
      </c>
      <c r="K29" t="b">
        <f>ISERROR(VLOOKUP(A29,'passengers(revised service)_has'!A:A,1,FALSE))</f>
        <v>0</v>
      </c>
      <c r="L29">
        <f t="shared" si="0"/>
        <v>1</v>
      </c>
      <c r="M29">
        <f t="shared" si="1"/>
        <v>1</v>
      </c>
      <c r="N29">
        <f>VLOOKUP(A29,'passengers(revised service)_has'!A:V,13,FALSE)</f>
        <v>1</v>
      </c>
      <c r="O29">
        <f t="shared" si="2"/>
        <v>0</v>
      </c>
    </row>
    <row r="30" spans="1:15">
      <c r="A30" t="s">
        <v>1263</v>
      </c>
      <c r="B30" t="s">
        <v>1418</v>
      </c>
      <c r="C30" t="s">
        <v>1407</v>
      </c>
      <c r="D30" t="s">
        <v>1407</v>
      </c>
      <c r="E30" t="s">
        <v>1407</v>
      </c>
      <c r="F30" t="s">
        <v>1407</v>
      </c>
      <c r="G30" t="s">
        <v>1407</v>
      </c>
      <c r="H30" t="s">
        <v>1407</v>
      </c>
      <c r="I30">
        <v>6.6</v>
      </c>
      <c r="J30">
        <v>6.6</v>
      </c>
      <c r="K30" t="b">
        <f>ISERROR(VLOOKUP(A30,'passengers(revised service)_has'!A:A,1,FALSE))</f>
        <v>0</v>
      </c>
      <c r="L30">
        <f t="shared" si="0"/>
        <v>1</v>
      </c>
      <c r="M30">
        <f t="shared" si="1"/>
        <v>1</v>
      </c>
      <c r="N30">
        <f>VLOOKUP(A30,'passengers(revised service)_has'!A:V,13,FALSE)</f>
        <v>1</v>
      </c>
      <c r="O30">
        <f t="shared" si="2"/>
        <v>0</v>
      </c>
    </row>
    <row r="31" spans="1:15">
      <c r="A31" t="s">
        <v>1262</v>
      </c>
      <c r="B31" t="s">
        <v>1418</v>
      </c>
      <c r="C31" t="s">
        <v>1407</v>
      </c>
      <c r="D31" t="s">
        <v>1407</v>
      </c>
      <c r="E31" t="s">
        <v>1407</v>
      </c>
      <c r="F31" t="s">
        <v>1407</v>
      </c>
      <c r="G31" t="s">
        <v>1407</v>
      </c>
      <c r="H31" t="s">
        <v>1407</v>
      </c>
      <c r="I31">
        <v>8</v>
      </c>
      <c r="J31">
        <v>9</v>
      </c>
      <c r="K31" t="b">
        <f>ISERROR(VLOOKUP(A31,'passengers(revised service)_has'!A:A,1,FALSE))</f>
        <v>0</v>
      </c>
      <c r="L31">
        <f t="shared" si="0"/>
        <v>1</v>
      </c>
      <c r="M31">
        <f t="shared" si="1"/>
        <v>1</v>
      </c>
      <c r="N31">
        <f>VLOOKUP(A31,'passengers(revised service)_has'!A:V,13,FALSE)</f>
        <v>1</v>
      </c>
      <c r="O31">
        <f t="shared" si="2"/>
        <v>0</v>
      </c>
    </row>
    <row r="32" spans="1:15">
      <c r="A32" t="s">
        <v>1261</v>
      </c>
      <c r="B32" t="s">
        <v>1418</v>
      </c>
      <c r="C32" t="s">
        <v>1407</v>
      </c>
      <c r="D32" t="s">
        <v>1407</v>
      </c>
      <c r="E32" t="s">
        <v>1407</v>
      </c>
      <c r="F32" t="s">
        <v>1407</v>
      </c>
      <c r="G32" t="s">
        <v>1407</v>
      </c>
      <c r="H32" t="s">
        <v>1407</v>
      </c>
      <c r="I32">
        <v>8</v>
      </c>
      <c r="J32">
        <v>8</v>
      </c>
      <c r="K32" t="b">
        <f>ISERROR(VLOOKUP(A32,'passengers(revised service)_has'!A:A,1,FALSE))</f>
        <v>0</v>
      </c>
      <c r="L32">
        <f t="shared" si="0"/>
        <v>1</v>
      </c>
      <c r="M32">
        <f t="shared" si="1"/>
        <v>1</v>
      </c>
      <c r="N32">
        <f>VLOOKUP(A32,'passengers(revised service)_has'!A:V,13,FALSE)</f>
        <v>1</v>
      </c>
      <c r="O32">
        <f t="shared" si="2"/>
        <v>0</v>
      </c>
    </row>
    <row r="33" spans="1:15">
      <c r="A33" t="s">
        <v>1260</v>
      </c>
      <c r="B33" t="s">
        <v>1418</v>
      </c>
      <c r="C33" t="s">
        <v>1407</v>
      </c>
      <c r="D33" t="s">
        <v>1407</v>
      </c>
      <c r="E33" t="s">
        <v>1407</v>
      </c>
      <c r="F33" t="s">
        <v>1407</v>
      </c>
      <c r="G33" t="s">
        <v>1407</v>
      </c>
      <c r="H33" t="s">
        <v>1407</v>
      </c>
      <c r="I33">
        <v>0.6</v>
      </c>
      <c r="J33" t="s">
        <v>1407</v>
      </c>
      <c r="K33" t="b">
        <f>ISERROR(VLOOKUP(A33,'passengers(revised service)_has'!A:A,1,FALSE))</f>
        <v>0</v>
      </c>
      <c r="L33">
        <f t="shared" si="0"/>
        <v>1</v>
      </c>
      <c r="M33">
        <f t="shared" si="1"/>
        <v>0</v>
      </c>
      <c r="N33">
        <f>VLOOKUP(A33,'passengers(revised service)_has'!A:V,13,FALSE)</f>
        <v>0</v>
      </c>
      <c r="O33">
        <f t="shared" si="2"/>
        <v>0</v>
      </c>
    </row>
    <row r="34" spans="1:15">
      <c r="A34" t="s">
        <v>1259</v>
      </c>
      <c r="B34" t="s">
        <v>1418</v>
      </c>
      <c r="C34" t="s">
        <v>1407</v>
      </c>
      <c r="D34" t="s">
        <v>1407</v>
      </c>
      <c r="E34" t="s">
        <v>1407</v>
      </c>
      <c r="F34" t="s">
        <v>1407</v>
      </c>
      <c r="G34" t="s">
        <v>1407</v>
      </c>
      <c r="H34" t="s">
        <v>1407</v>
      </c>
      <c r="I34">
        <v>0.6</v>
      </c>
      <c r="J34" t="s">
        <v>1407</v>
      </c>
      <c r="K34" t="b">
        <f>ISERROR(VLOOKUP(A34,'passengers(revised service)_has'!A:A,1,FALSE))</f>
        <v>0</v>
      </c>
      <c r="L34">
        <f t="shared" si="0"/>
        <v>1</v>
      </c>
      <c r="M34">
        <f t="shared" si="1"/>
        <v>0</v>
      </c>
      <c r="N34">
        <f>VLOOKUP(A34,'passengers(revised service)_has'!A:V,13,FALSE)</f>
        <v>0</v>
      </c>
      <c r="O34">
        <f t="shared" si="2"/>
        <v>0</v>
      </c>
    </row>
    <row r="35" spans="1:15">
      <c r="A35" t="s">
        <v>1258</v>
      </c>
      <c r="B35" t="s">
        <v>1418</v>
      </c>
      <c r="C35" t="s">
        <v>1407</v>
      </c>
      <c r="D35" t="s">
        <v>1407</v>
      </c>
      <c r="E35" t="s">
        <v>1407</v>
      </c>
      <c r="F35" t="s">
        <v>1407</v>
      </c>
      <c r="G35" t="s">
        <v>1407</v>
      </c>
      <c r="H35" t="s">
        <v>1407</v>
      </c>
      <c r="I35">
        <v>8.3000000000000007</v>
      </c>
      <c r="J35" t="s">
        <v>1407</v>
      </c>
      <c r="K35" t="b">
        <f>ISERROR(VLOOKUP(A35,'passengers(revised service)_has'!A:A,1,FALSE))</f>
        <v>0</v>
      </c>
      <c r="L35">
        <f t="shared" si="0"/>
        <v>1</v>
      </c>
      <c r="M35">
        <f t="shared" si="1"/>
        <v>0</v>
      </c>
      <c r="N35">
        <f>VLOOKUP(A35,'passengers(revised service)_has'!A:V,13,FALSE)</f>
        <v>0</v>
      </c>
      <c r="O35">
        <f t="shared" si="2"/>
        <v>0</v>
      </c>
    </row>
    <row r="36" spans="1:15">
      <c r="A36" t="s">
        <v>1257</v>
      </c>
      <c r="B36" t="s">
        <v>1418</v>
      </c>
      <c r="C36" t="s">
        <v>1407</v>
      </c>
      <c r="D36" t="s">
        <v>1407</v>
      </c>
      <c r="E36" t="s">
        <v>1407</v>
      </c>
      <c r="F36" t="s">
        <v>1407</v>
      </c>
      <c r="G36" t="s">
        <v>1407</v>
      </c>
      <c r="H36" t="s">
        <v>1407</v>
      </c>
      <c r="I36">
        <v>8.3000000000000007</v>
      </c>
      <c r="J36" t="s">
        <v>1407</v>
      </c>
      <c r="K36" t="b">
        <f>ISERROR(VLOOKUP(A36,'passengers(revised service)_has'!A:A,1,FALSE))</f>
        <v>0</v>
      </c>
      <c r="L36">
        <f t="shared" si="0"/>
        <v>1</v>
      </c>
      <c r="M36">
        <f t="shared" si="1"/>
        <v>0</v>
      </c>
      <c r="N36">
        <f>VLOOKUP(A36,'passengers(revised service)_has'!A:V,13,FALSE)</f>
        <v>0</v>
      </c>
      <c r="O36">
        <f t="shared" si="2"/>
        <v>0</v>
      </c>
    </row>
    <row r="37" spans="1:15">
      <c r="A37" t="s">
        <v>1256</v>
      </c>
      <c r="B37" t="s">
        <v>1418</v>
      </c>
      <c r="C37" t="s">
        <v>1407</v>
      </c>
      <c r="D37" t="s">
        <v>1407</v>
      </c>
      <c r="E37" t="s">
        <v>1407</v>
      </c>
      <c r="F37" t="s">
        <v>1407</v>
      </c>
      <c r="G37" t="s">
        <v>1407</v>
      </c>
      <c r="H37" t="s">
        <v>1407</v>
      </c>
      <c r="I37">
        <v>0.7</v>
      </c>
      <c r="J37" t="s">
        <v>1407</v>
      </c>
      <c r="K37" t="b">
        <f>ISERROR(VLOOKUP(A37,'passengers(revised service)_has'!A:A,1,FALSE))</f>
        <v>0</v>
      </c>
      <c r="L37">
        <f t="shared" si="0"/>
        <v>1</v>
      </c>
      <c r="M37">
        <f t="shared" si="1"/>
        <v>0</v>
      </c>
      <c r="N37">
        <f>VLOOKUP(A37,'passengers(revised service)_has'!A:V,13,FALSE)</f>
        <v>0</v>
      </c>
      <c r="O37">
        <f t="shared" si="2"/>
        <v>0</v>
      </c>
    </row>
    <row r="38" spans="1:15">
      <c r="A38" t="s">
        <v>1255</v>
      </c>
      <c r="B38" t="s">
        <v>1418</v>
      </c>
      <c r="C38" t="s">
        <v>1407</v>
      </c>
      <c r="D38" t="s">
        <v>1407</v>
      </c>
      <c r="E38" t="s">
        <v>1407</v>
      </c>
      <c r="F38" t="s">
        <v>1407</v>
      </c>
      <c r="G38" t="s">
        <v>1407</v>
      </c>
      <c r="H38" t="s">
        <v>1407</v>
      </c>
      <c r="I38">
        <v>0.7</v>
      </c>
      <c r="J38" t="s">
        <v>1407</v>
      </c>
      <c r="K38" t="b">
        <f>ISERROR(VLOOKUP(A38,'passengers(revised service)_has'!A:A,1,FALSE))</f>
        <v>0</v>
      </c>
      <c r="L38">
        <f t="shared" si="0"/>
        <v>1</v>
      </c>
      <c r="M38">
        <f t="shared" si="1"/>
        <v>0</v>
      </c>
      <c r="N38">
        <f>VLOOKUP(A38,'passengers(revised service)_has'!A:V,13,FALSE)</f>
        <v>0</v>
      </c>
      <c r="O38">
        <f t="shared" si="2"/>
        <v>0</v>
      </c>
    </row>
    <row r="39" spans="1:15">
      <c r="A39" t="s">
        <v>1254</v>
      </c>
      <c r="B39" t="s">
        <v>1418</v>
      </c>
      <c r="C39" t="s">
        <v>1407</v>
      </c>
      <c r="D39" t="s">
        <v>1407</v>
      </c>
      <c r="E39" t="s">
        <v>1407</v>
      </c>
      <c r="F39" t="s">
        <v>1407</v>
      </c>
      <c r="G39" t="s">
        <v>1407</v>
      </c>
      <c r="H39" t="s">
        <v>1407</v>
      </c>
      <c r="I39">
        <v>1</v>
      </c>
      <c r="J39" t="s">
        <v>1407</v>
      </c>
      <c r="K39" t="b">
        <f>ISERROR(VLOOKUP(A39,'passengers(revised service)_has'!A:A,1,FALSE))</f>
        <v>0</v>
      </c>
      <c r="L39">
        <f t="shared" si="0"/>
        <v>1</v>
      </c>
      <c r="M39">
        <f t="shared" si="1"/>
        <v>0</v>
      </c>
      <c r="N39">
        <f>VLOOKUP(A39,'passengers(revised service)_has'!A:V,13,FALSE)</f>
        <v>0</v>
      </c>
      <c r="O39">
        <f t="shared" si="2"/>
        <v>0</v>
      </c>
    </row>
    <row r="40" spans="1:15">
      <c r="A40" t="s">
        <v>1253</v>
      </c>
      <c r="B40" t="s">
        <v>1418</v>
      </c>
      <c r="C40" t="s">
        <v>1407</v>
      </c>
      <c r="D40" t="s">
        <v>1407</v>
      </c>
      <c r="E40" t="s">
        <v>1407</v>
      </c>
      <c r="F40" t="s">
        <v>1407</v>
      </c>
      <c r="G40" t="s">
        <v>1407</v>
      </c>
      <c r="H40" t="s">
        <v>1407</v>
      </c>
      <c r="I40">
        <v>1</v>
      </c>
      <c r="J40">
        <v>1</v>
      </c>
      <c r="K40" t="b">
        <f>ISERROR(VLOOKUP(A40,'passengers(revised service)_has'!A:A,1,FALSE))</f>
        <v>0</v>
      </c>
      <c r="L40">
        <f t="shared" si="0"/>
        <v>1</v>
      </c>
      <c r="M40">
        <f t="shared" si="1"/>
        <v>1</v>
      </c>
      <c r="N40">
        <f>VLOOKUP(A40,'passengers(revised service)_has'!A:V,13,FALSE)</f>
        <v>1</v>
      </c>
      <c r="O40">
        <f t="shared" si="2"/>
        <v>0</v>
      </c>
    </row>
    <row r="41" spans="1:15">
      <c r="A41" t="s">
        <v>1252</v>
      </c>
      <c r="B41" t="s">
        <v>1418</v>
      </c>
      <c r="C41" t="s">
        <v>1407</v>
      </c>
      <c r="D41" t="s">
        <v>1407</v>
      </c>
      <c r="E41" t="s">
        <v>1407</v>
      </c>
      <c r="F41" t="s">
        <v>1407</v>
      </c>
      <c r="G41" t="s">
        <v>1407</v>
      </c>
      <c r="H41" t="s">
        <v>1407</v>
      </c>
      <c r="I41" t="s">
        <v>1407</v>
      </c>
      <c r="J41">
        <v>27.1</v>
      </c>
      <c r="K41" t="b">
        <f>ISERROR(VLOOKUP(A41,'passengers(revised service)_has'!A:A,1,FALSE))</f>
        <v>0</v>
      </c>
      <c r="L41">
        <f t="shared" si="0"/>
        <v>0</v>
      </c>
      <c r="M41">
        <f t="shared" si="1"/>
        <v>1</v>
      </c>
      <c r="N41">
        <f>VLOOKUP(A41,'passengers(revised service)_has'!A:V,13,FALSE)</f>
        <v>1</v>
      </c>
      <c r="O41">
        <f t="shared" si="2"/>
        <v>0</v>
      </c>
    </row>
    <row r="42" spans="1:15">
      <c r="A42" t="s">
        <v>1251</v>
      </c>
      <c r="B42" t="s">
        <v>1418</v>
      </c>
      <c r="C42" t="s">
        <v>1407</v>
      </c>
      <c r="D42" t="s">
        <v>1407</v>
      </c>
      <c r="E42" t="s">
        <v>1407</v>
      </c>
      <c r="F42" t="s">
        <v>1407</v>
      </c>
      <c r="G42" t="s">
        <v>1407</v>
      </c>
      <c r="H42" t="s">
        <v>1407</v>
      </c>
      <c r="I42" t="s">
        <v>1407</v>
      </c>
      <c r="J42">
        <v>34.9</v>
      </c>
      <c r="K42" t="b">
        <f>ISERROR(VLOOKUP(A42,'passengers(revised service)_has'!A:A,1,FALSE))</f>
        <v>0</v>
      </c>
      <c r="L42">
        <f t="shared" si="0"/>
        <v>0</v>
      </c>
      <c r="M42">
        <f t="shared" si="1"/>
        <v>1</v>
      </c>
      <c r="N42">
        <f>VLOOKUP(A42,'passengers(revised service)_has'!A:V,13,FALSE)</f>
        <v>1</v>
      </c>
      <c r="O42">
        <f t="shared" si="2"/>
        <v>0</v>
      </c>
    </row>
    <row r="43" spans="1:15">
      <c r="A43" t="s">
        <v>1250</v>
      </c>
      <c r="B43" t="s">
        <v>1418</v>
      </c>
      <c r="C43" t="s">
        <v>1407</v>
      </c>
      <c r="D43" t="s">
        <v>1407</v>
      </c>
      <c r="E43" t="s">
        <v>1407</v>
      </c>
      <c r="F43" t="s">
        <v>1407</v>
      </c>
      <c r="G43" t="s">
        <v>1407</v>
      </c>
      <c r="H43" t="s">
        <v>1407</v>
      </c>
      <c r="I43" t="s">
        <v>1407</v>
      </c>
      <c r="J43">
        <v>28.2</v>
      </c>
      <c r="K43" t="b">
        <f>ISERROR(VLOOKUP(A43,'passengers(revised service)_has'!A:A,1,FALSE))</f>
        <v>0</v>
      </c>
      <c r="L43">
        <f t="shared" si="0"/>
        <v>0</v>
      </c>
      <c r="M43">
        <f t="shared" si="1"/>
        <v>1</v>
      </c>
      <c r="N43">
        <f>VLOOKUP(A43,'passengers(revised service)_has'!A:V,13,FALSE)</f>
        <v>1</v>
      </c>
      <c r="O43">
        <f t="shared" si="2"/>
        <v>0</v>
      </c>
    </row>
    <row r="44" spans="1:15">
      <c r="A44" t="s">
        <v>1249</v>
      </c>
      <c r="B44" t="s">
        <v>1418</v>
      </c>
      <c r="C44" t="s">
        <v>1407</v>
      </c>
      <c r="D44" t="s">
        <v>1407</v>
      </c>
      <c r="E44" t="s">
        <v>1407</v>
      </c>
      <c r="F44" t="s">
        <v>1407</v>
      </c>
      <c r="G44" t="s">
        <v>1407</v>
      </c>
      <c r="H44" t="s">
        <v>1407</v>
      </c>
      <c r="I44" t="s">
        <v>1407</v>
      </c>
      <c r="J44">
        <v>27.2</v>
      </c>
      <c r="K44" t="b">
        <f>ISERROR(VLOOKUP(A44,'passengers(revised service)_has'!A:A,1,FALSE))</f>
        <v>0</v>
      </c>
      <c r="L44">
        <f t="shared" si="0"/>
        <v>0</v>
      </c>
      <c r="M44">
        <f t="shared" si="1"/>
        <v>1</v>
      </c>
      <c r="N44">
        <f>VLOOKUP(A44,'passengers(revised service)_has'!A:V,13,FALSE)</f>
        <v>1</v>
      </c>
      <c r="O44">
        <f t="shared" si="2"/>
        <v>0</v>
      </c>
    </row>
    <row r="45" spans="1:15">
      <c r="A45" t="s">
        <v>1248</v>
      </c>
      <c r="B45" t="s">
        <v>1418</v>
      </c>
      <c r="C45" t="s">
        <v>1407</v>
      </c>
      <c r="D45" t="s">
        <v>1407</v>
      </c>
      <c r="E45" t="s">
        <v>1407</v>
      </c>
      <c r="F45" t="s">
        <v>1407</v>
      </c>
      <c r="G45" t="s">
        <v>1407</v>
      </c>
      <c r="H45" t="s">
        <v>1407</v>
      </c>
      <c r="I45" t="s">
        <v>1407</v>
      </c>
      <c r="J45">
        <v>22</v>
      </c>
      <c r="K45" t="b">
        <f>ISERROR(VLOOKUP(A45,'passengers(revised service)_has'!A:A,1,FALSE))</f>
        <v>0</v>
      </c>
      <c r="L45">
        <f t="shared" si="0"/>
        <v>0</v>
      </c>
      <c r="M45">
        <f t="shared" si="1"/>
        <v>1</v>
      </c>
      <c r="N45">
        <f>VLOOKUP(A45,'passengers(revised service)_has'!A:V,13,FALSE)</f>
        <v>1</v>
      </c>
      <c r="O45">
        <f t="shared" si="2"/>
        <v>0</v>
      </c>
    </row>
    <row r="46" spans="1:15">
      <c r="A46" t="s">
        <v>1247</v>
      </c>
      <c r="B46" t="s">
        <v>1418</v>
      </c>
      <c r="C46" t="s">
        <v>1407</v>
      </c>
      <c r="D46" t="s">
        <v>1407</v>
      </c>
      <c r="E46" t="s">
        <v>1407</v>
      </c>
      <c r="F46" t="s">
        <v>1407</v>
      </c>
      <c r="G46" t="s">
        <v>1407</v>
      </c>
      <c r="H46" t="s">
        <v>1407</v>
      </c>
      <c r="I46">
        <v>8.1999999999999993</v>
      </c>
      <c r="J46">
        <v>9.1</v>
      </c>
      <c r="K46" t="b">
        <f>ISERROR(VLOOKUP(A46,'passengers(revised service)_has'!A:A,1,FALSE))</f>
        <v>0</v>
      </c>
      <c r="L46">
        <f t="shared" si="0"/>
        <v>1</v>
      </c>
      <c r="M46">
        <f t="shared" si="1"/>
        <v>1</v>
      </c>
      <c r="N46">
        <f>VLOOKUP(A46,'passengers(revised service)_has'!A:V,13,FALSE)</f>
        <v>1</v>
      </c>
      <c r="O46">
        <f t="shared" si="2"/>
        <v>0</v>
      </c>
    </row>
    <row r="47" spans="1:15">
      <c r="A47" t="s">
        <v>1246</v>
      </c>
      <c r="B47" t="s">
        <v>1418</v>
      </c>
      <c r="C47" t="s">
        <v>1407</v>
      </c>
      <c r="D47" t="s">
        <v>1407</v>
      </c>
      <c r="E47" t="s">
        <v>1407</v>
      </c>
      <c r="F47" t="s">
        <v>1407</v>
      </c>
      <c r="G47" t="s">
        <v>1407</v>
      </c>
      <c r="H47" t="s">
        <v>1407</v>
      </c>
      <c r="I47">
        <v>8.1999999999999993</v>
      </c>
      <c r="J47">
        <v>8.1999999999999993</v>
      </c>
      <c r="K47" t="b">
        <f>ISERROR(VLOOKUP(A47,'passengers(revised service)_has'!A:A,1,FALSE))</f>
        <v>0</v>
      </c>
      <c r="L47">
        <f t="shared" si="0"/>
        <v>1</v>
      </c>
      <c r="M47">
        <f t="shared" si="1"/>
        <v>1</v>
      </c>
      <c r="N47">
        <f>VLOOKUP(A47,'passengers(revised service)_has'!A:V,13,FALSE)</f>
        <v>1</v>
      </c>
      <c r="O47">
        <f t="shared" si="2"/>
        <v>0</v>
      </c>
    </row>
    <row r="48" spans="1:15">
      <c r="A48" t="s">
        <v>1245</v>
      </c>
      <c r="B48" t="s">
        <v>1418</v>
      </c>
      <c r="C48" t="s">
        <v>1407</v>
      </c>
      <c r="D48" t="s">
        <v>1407</v>
      </c>
      <c r="E48" t="s">
        <v>1407</v>
      </c>
      <c r="F48" t="s">
        <v>1407</v>
      </c>
      <c r="G48" t="s">
        <v>1407</v>
      </c>
      <c r="H48" t="s">
        <v>1407</v>
      </c>
      <c r="I48">
        <v>4.5999999999999996</v>
      </c>
      <c r="J48" t="s">
        <v>1407</v>
      </c>
      <c r="K48" t="b">
        <f>ISERROR(VLOOKUP(A48,'passengers(revised service)_has'!A:A,1,FALSE))</f>
        <v>0</v>
      </c>
      <c r="L48">
        <f t="shared" si="0"/>
        <v>1</v>
      </c>
      <c r="M48">
        <f t="shared" si="1"/>
        <v>0</v>
      </c>
      <c r="N48">
        <f>VLOOKUP(A48,'passengers(revised service)_has'!A:V,13,FALSE)</f>
        <v>0</v>
      </c>
      <c r="O48">
        <f t="shared" si="2"/>
        <v>0</v>
      </c>
    </row>
    <row r="49" spans="1:15">
      <c r="A49" t="s">
        <v>1244</v>
      </c>
      <c r="B49" t="s">
        <v>1418</v>
      </c>
      <c r="C49" t="s">
        <v>1407</v>
      </c>
      <c r="D49" t="s">
        <v>1407</v>
      </c>
      <c r="E49" t="s">
        <v>1407</v>
      </c>
      <c r="F49" t="s">
        <v>1407</v>
      </c>
      <c r="G49" t="s">
        <v>1407</v>
      </c>
      <c r="H49" t="s">
        <v>1407</v>
      </c>
      <c r="I49">
        <v>4.5999999999999996</v>
      </c>
      <c r="J49" t="s">
        <v>1407</v>
      </c>
      <c r="K49" t="b">
        <f>ISERROR(VLOOKUP(A49,'passengers(revised service)_has'!A:A,1,FALSE))</f>
        <v>0</v>
      </c>
      <c r="L49">
        <f t="shared" si="0"/>
        <v>1</v>
      </c>
      <c r="M49">
        <f t="shared" si="1"/>
        <v>0</v>
      </c>
      <c r="N49">
        <f>VLOOKUP(A49,'passengers(revised service)_has'!A:V,13,FALSE)</f>
        <v>0</v>
      </c>
      <c r="O49">
        <f t="shared" si="2"/>
        <v>0</v>
      </c>
    </row>
    <row r="50" spans="1:15">
      <c r="A50" t="s">
        <v>1243</v>
      </c>
      <c r="B50" t="s">
        <v>1418</v>
      </c>
      <c r="C50" t="s">
        <v>1407</v>
      </c>
      <c r="D50" t="s">
        <v>1407</v>
      </c>
      <c r="E50" t="s">
        <v>1407</v>
      </c>
      <c r="F50" t="s">
        <v>1407</v>
      </c>
      <c r="G50" t="s">
        <v>1407</v>
      </c>
      <c r="H50" t="s">
        <v>1407</v>
      </c>
      <c r="I50">
        <v>5.7</v>
      </c>
      <c r="J50" t="s">
        <v>1407</v>
      </c>
      <c r="K50" t="b">
        <f>ISERROR(VLOOKUP(A50,'passengers(revised service)_has'!A:A,1,FALSE))</f>
        <v>0</v>
      </c>
      <c r="L50">
        <f t="shared" si="0"/>
        <v>1</v>
      </c>
      <c r="M50">
        <f t="shared" si="1"/>
        <v>0</v>
      </c>
      <c r="N50">
        <f>VLOOKUP(A50,'passengers(revised service)_has'!A:V,13,FALSE)</f>
        <v>0</v>
      </c>
      <c r="O50">
        <f t="shared" si="2"/>
        <v>0</v>
      </c>
    </row>
    <row r="51" spans="1:15">
      <c r="A51" t="s">
        <v>1242</v>
      </c>
      <c r="B51" t="s">
        <v>1418</v>
      </c>
      <c r="C51" t="s">
        <v>1407</v>
      </c>
      <c r="D51" t="s">
        <v>1407</v>
      </c>
      <c r="E51" t="s">
        <v>1407</v>
      </c>
      <c r="F51" t="s">
        <v>1407</v>
      </c>
      <c r="G51" t="s">
        <v>1407</v>
      </c>
      <c r="H51" t="s">
        <v>1407</v>
      </c>
      <c r="I51">
        <v>5.7</v>
      </c>
      <c r="J51">
        <v>5.7</v>
      </c>
      <c r="K51" t="b">
        <f>ISERROR(VLOOKUP(A51,'passengers(revised service)_has'!A:A,1,FALSE))</f>
        <v>0</v>
      </c>
      <c r="L51">
        <f t="shared" si="0"/>
        <v>1</v>
      </c>
      <c r="M51">
        <f t="shared" si="1"/>
        <v>1</v>
      </c>
      <c r="N51">
        <f>VLOOKUP(A51,'passengers(revised service)_has'!A:V,13,FALSE)</f>
        <v>1</v>
      </c>
      <c r="O51">
        <f t="shared" si="2"/>
        <v>0</v>
      </c>
    </row>
    <row r="52" spans="1:15">
      <c r="A52" t="s">
        <v>1241</v>
      </c>
      <c r="B52" t="s">
        <v>1418</v>
      </c>
      <c r="C52" t="s">
        <v>1407</v>
      </c>
      <c r="D52" t="s">
        <v>1407</v>
      </c>
      <c r="E52" t="s">
        <v>1407</v>
      </c>
      <c r="F52" t="s">
        <v>1407</v>
      </c>
      <c r="G52" t="s">
        <v>1407</v>
      </c>
      <c r="H52" t="s">
        <v>1407</v>
      </c>
      <c r="I52">
        <v>10.8</v>
      </c>
      <c r="J52" t="s">
        <v>1407</v>
      </c>
      <c r="K52" t="b">
        <f>ISERROR(VLOOKUP(A52,'passengers(revised service)_has'!A:A,1,FALSE))</f>
        <v>0</v>
      </c>
      <c r="L52">
        <f t="shared" si="0"/>
        <v>1</v>
      </c>
      <c r="M52">
        <f t="shared" si="1"/>
        <v>0</v>
      </c>
      <c r="N52">
        <f>VLOOKUP(A52,'passengers(revised service)_has'!A:V,13,FALSE)</f>
        <v>0</v>
      </c>
      <c r="O52">
        <f t="shared" si="2"/>
        <v>0</v>
      </c>
    </row>
    <row r="53" spans="1:15">
      <c r="A53" t="s">
        <v>1240</v>
      </c>
      <c r="B53" t="s">
        <v>1418</v>
      </c>
      <c r="C53" t="s">
        <v>1407</v>
      </c>
      <c r="D53" t="s">
        <v>1407</v>
      </c>
      <c r="E53" t="s">
        <v>1407</v>
      </c>
      <c r="F53" t="s">
        <v>1407</v>
      </c>
      <c r="G53" t="s">
        <v>1407</v>
      </c>
      <c r="H53" t="s">
        <v>1407</v>
      </c>
      <c r="I53">
        <v>10.8</v>
      </c>
      <c r="J53">
        <v>10.8</v>
      </c>
      <c r="K53" t="b">
        <f>ISERROR(VLOOKUP(A53,'passengers(revised service)_has'!A:A,1,FALSE))</f>
        <v>0</v>
      </c>
      <c r="L53">
        <f t="shared" si="0"/>
        <v>1</v>
      </c>
      <c r="M53">
        <f t="shared" si="1"/>
        <v>1</v>
      </c>
      <c r="N53">
        <f>VLOOKUP(A53,'passengers(revised service)_has'!A:V,13,FALSE)</f>
        <v>1</v>
      </c>
      <c r="O53">
        <f t="shared" si="2"/>
        <v>0</v>
      </c>
    </row>
    <row r="54" spans="1:15">
      <c r="A54" t="s">
        <v>1239</v>
      </c>
      <c r="B54" t="s">
        <v>1418</v>
      </c>
      <c r="C54" t="s">
        <v>1407</v>
      </c>
      <c r="D54" t="s">
        <v>1407</v>
      </c>
      <c r="E54" t="s">
        <v>1407</v>
      </c>
      <c r="F54" t="s">
        <v>1407</v>
      </c>
      <c r="G54" t="s">
        <v>1407</v>
      </c>
      <c r="H54" t="s">
        <v>1407</v>
      </c>
      <c r="I54">
        <v>0.2</v>
      </c>
      <c r="J54" t="s">
        <v>1407</v>
      </c>
      <c r="K54" t="b">
        <f>ISERROR(VLOOKUP(A54,'passengers(revised service)_has'!A:A,1,FALSE))</f>
        <v>0</v>
      </c>
      <c r="L54">
        <f t="shared" si="0"/>
        <v>1</v>
      </c>
      <c r="M54">
        <f t="shared" si="1"/>
        <v>0</v>
      </c>
      <c r="N54">
        <f>VLOOKUP(A54,'passengers(revised service)_has'!A:V,13,FALSE)</f>
        <v>0</v>
      </c>
      <c r="O54">
        <f t="shared" si="2"/>
        <v>0</v>
      </c>
    </row>
    <row r="55" spans="1:15">
      <c r="A55" t="s">
        <v>1238</v>
      </c>
      <c r="B55" t="s">
        <v>1418</v>
      </c>
      <c r="C55" t="s">
        <v>1407</v>
      </c>
      <c r="D55" t="s">
        <v>1407</v>
      </c>
      <c r="E55" t="s">
        <v>1407</v>
      </c>
      <c r="F55" t="s">
        <v>1407</v>
      </c>
      <c r="G55" t="s">
        <v>1407</v>
      </c>
      <c r="H55" t="s">
        <v>1407</v>
      </c>
      <c r="I55">
        <v>0.2</v>
      </c>
      <c r="J55" t="s">
        <v>1407</v>
      </c>
      <c r="K55" t="b">
        <f>ISERROR(VLOOKUP(A55,'passengers(revised service)_has'!A:A,1,FALSE))</f>
        <v>0</v>
      </c>
      <c r="L55">
        <f t="shared" si="0"/>
        <v>1</v>
      </c>
      <c r="M55">
        <f t="shared" si="1"/>
        <v>0</v>
      </c>
      <c r="N55">
        <f>VLOOKUP(A55,'passengers(revised service)_has'!A:V,13,FALSE)</f>
        <v>0</v>
      </c>
      <c r="O55">
        <f t="shared" si="2"/>
        <v>0</v>
      </c>
    </row>
    <row r="56" spans="1:15">
      <c r="A56" t="s">
        <v>1237</v>
      </c>
      <c r="B56" t="s">
        <v>1418</v>
      </c>
      <c r="C56" t="s">
        <v>1407</v>
      </c>
      <c r="D56" t="s">
        <v>1407</v>
      </c>
      <c r="E56" t="s">
        <v>1407</v>
      </c>
      <c r="F56" t="s">
        <v>1407</v>
      </c>
      <c r="G56" t="s">
        <v>1407</v>
      </c>
      <c r="H56" t="s">
        <v>1407</v>
      </c>
      <c r="I56">
        <v>6.7</v>
      </c>
      <c r="J56">
        <v>7.9</v>
      </c>
      <c r="K56" t="b">
        <f>ISERROR(VLOOKUP(A56,'passengers(revised service)_has'!A:A,1,FALSE))</f>
        <v>0</v>
      </c>
      <c r="L56">
        <f t="shared" si="0"/>
        <v>1</v>
      </c>
      <c r="M56">
        <f t="shared" si="1"/>
        <v>1</v>
      </c>
      <c r="N56">
        <f>VLOOKUP(A56,'passengers(revised service)_has'!A:V,13,FALSE)</f>
        <v>1</v>
      </c>
      <c r="O56">
        <f t="shared" si="2"/>
        <v>0</v>
      </c>
    </row>
    <row r="57" spans="1:15">
      <c r="A57" t="s">
        <v>1236</v>
      </c>
      <c r="B57" t="s">
        <v>1418</v>
      </c>
      <c r="C57" t="s">
        <v>1407</v>
      </c>
      <c r="D57" t="s">
        <v>1407</v>
      </c>
      <c r="E57" t="s">
        <v>1407</v>
      </c>
      <c r="F57" t="s">
        <v>1407</v>
      </c>
      <c r="G57" t="s">
        <v>1407</v>
      </c>
      <c r="H57" t="s">
        <v>1407</v>
      </c>
      <c r="I57">
        <v>6.7</v>
      </c>
      <c r="J57">
        <v>6.7</v>
      </c>
      <c r="K57" t="b">
        <f>ISERROR(VLOOKUP(A57,'passengers(revised service)_has'!A:A,1,FALSE))</f>
        <v>0</v>
      </c>
      <c r="L57">
        <f t="shared" si="0"/>
        <v>1</v>
      </c>
      <c r="M57">
        <f t="shared" si="1"/>
        <v>1</v>
      </c>
      <c r="N57">
        <f>VLOOKUP(A57,'passengers(revised service)_has'!A:V,13,FALSE)</f>
        <v>1</v>
      </c>
      <c r="O57">
        <f t="shared" si="2"/>
        <v>0</v>
      </c>
    </row>
    <row r="58" spans="1:15">
      <c r="A58" t="s">
        <v>1235</v>
      </c>
      <c r="B58" t="s">
        <v>1418</v>
      </c>
      <c r="C58" t="s">
        <v>1407</v>
      </c>
      <c r="D58" t="s">
        <v>1407</v>
      </c>
      <c r="E58" t="s">
        <v>1407</v>
      </c>
      <c r="F58" t="s">
        <v>1407</v>
      </c>
      <c r="G58" t="s">
        <v>1407</v>
      </c>
      <c r="H58" t="s">
        <v>1407</v>
      </c>
      <c r="I58" t="s">
        <v>1407</v>
      </c>
      <c r="J58">
        <v>36.5</v>
      </c>
      <c r="K58" t="b">
        <f>ISERROR(VLOOKUP(A58,'passengers(revised service)_has'!A:A,1,FALSE))</f>
        <v>0</v>
      </c>
      <c r="L58">
        <f t="shared" si="0"/>
        <v>0</v>
      </c>
      <c r="M58">
        <f t="shared" si="1"/>
        <v>1</v>
      </c>
      <c r="N58">
        <f>VLOOKUP(A58,'passengers(revised service)_has'!A:V,13,FALSE)</f>
        <v>1</v>
      </c>
      <c r="O58">
        <f t="shared" si="2"/>
        <v>0</v>
      </c>
    </row>
    <row r="59" spans="1:15">
      <c r="A59" t="s">
        <v>1234</v>
      </c>
      <c r="B59" t="s">
        <v>1418</v>
      </c>
      <c r="C59" t="s">
        <v>1407</v>
      </c>
      <c r="D59" t="s">
        <v>1407</v>
      </c>
      <c r="E59" t="s">
        <v>1407</v>
      </c>
      <c r="F59" t="s">
        <v>1407</v>
      </c>
      <c r="G59" t="s">
        <v>1407</v>
      </c>
      <c r="H59" t="s">
        <v>1407</v>
      </c>
      <c r="I59" t="s">
        <v>1407</v>
      </c>
      <c r="J59">
        <v>36.5</v>
      </c>
      <c r="K59" t="b">
        <f>ISERROR(VLOOKUP(A59,'passengers(revised service)_has'!A:A,1,FALSE))</f>
        <v>0</v>
      </c>
      <c r="L59">
        <f t="shared" si="0"/>
        <v>0</v>
      </c>
      <c r="M59">
        <f t="shared" si="1"/>
        <v>1</v>
      </c>
      <c r="N59">
        <f>VLOOKUP(A59,'passengers(revised service)_has'!A:V,13,FALSE)</f>
        <v>1</v>
      </c>
      <c r="O59">
        <f t="shared" si="2"/>
        <v>0</v>
      </c>
    </row>
    <row r="60" spans="1:15">
      <c r="A60" t="s">
        <v>1233</v>
      </c>
      <c r="B60" t="s">
        <v>1418</v>
      </c>
      <c r="C60" t="s">
        <v>1407</v>
      </c>
      <c r="D60" t="s">
        <v>1407</v>
      </c>
      <c r="E60" t="s">
        <v>1407</v>
      </c>
      <c r="F60" t="s">
        <v>1407</v>
      </c>
      <c r="G60" t="s">
        <v>1407</v>
      </c>
      <c r="H60" t="s">
        <v>1407</v>
      </c>
      <c r="I60" t="s">
        <v>1407</v>
      </c>
      <c r="J60">
        <v>34.6</v>
      </c>
      <c r="K60" t="b">
        <f>ISERROR(VLOOKUP(A60,'passengers(revised service)_has'!A:A,1,FALSE))</f>
        <v>0</v>
      </c>
      <c r="L60">
        <f t="shared" si="0"/>
        <v>0</v>
      </c>
      <c r="M60">
        <f t="shared" si="1"/>
        <v>1</v>
      </c>
      <c r="N60">
        <f>VLOOKUP(A60,'passengers(revised service)_has'!A:V,13,FALSE)</f>
        <v>1</v>
      </c>
      <c r="O60">
        <f t="shared" si="2"/>
        <v>0</v>
      </c>
    </row>
    <row r="61" spans="1:15">
      <c r="A61" t="s">
        <v>1232</v>
      </c>
      <c r="B61" t="s">
        <v>1418</v>
      </c>
      <c r="C61" t="s">
        <v>1407</v>
      </c>
      <c r="D61" t="s">
        <v>1407</v>
      </c>
      <c r="E61" t="s">
        <v>1407</v>
      </c>
      <c r="F61" t="s">
        <v>1407</v>
      </c>
      <c r="G61" t="s">
        <v>1407</v>
      </c>
      <c r="H61" t="s">
        <v>1407</v>
      </c>
      <c r="I61" t="s">
        <v>1407</v>
      </c>
      <c r="J61">
        <v>21.2</v>
      </c>
      <c r="K61" t="b">
        <f>ISERROR(VLOOKUP(A61,'passengers(revised service)_has'!A:A,1,FALSE))</f>
        <v>0</v>
      </c>
      <c r="L61">
        <f t="shared" si="0"/>
        <v>0</v>
      </c>
      <c r="M61">
        <f t="shared" si="1"/>
        <v>1</v>
      </c>
      <c r="N61">
        <f>VLOOKUP(A61,'passengers(revised service)_has'!A:V,13,FALSE)</f>
        <v>1</v>
      </c>
      <c r="O61">
        <f t="shared" si="2"/>
        <v>0</v>
      </c>
    </row>
    <row r="62" spans="1:15">
      <c r="A62" t="s">
        <v>1231</v>
      </c>
      <c r="B62" t="s">
        <v>1418</v>
      </c>
      <c r="C62" t="s">
        <v>1407</v>
      </c>
      <c r="D62" t="s">
        <v>1407</v>
      </c>
      <c r="E62" t="s">
        <v>1407</v>
      </c>
      <c r="F62" t="s">
        <v>1407</v>
      </c>
      <c r="G62" t="s">
        <v>1407</v>
      </c>
      <c r="H62" t="s">
        <v>1407</v>
      </c>
      <c r="I62" t="s">
        <v>1407</v>
      </c>
      <c r="J62">
        <v>20.9</v>
      </c>
      <c r="K62" t="b">
        <f>ISERROR(VLOOKUP(A62,'passengers(revised service)_has'!A:A,1,FALSE))</f>
        <v>0</v>
      </c>
      <c r="L62">
        <f t="shared" si="0"/>
        <v>0</v>
      </c>
      <c r="M62">
        <f t="shared" si="1"/>
        <v>1</v>
      </c>
      <c r="N62">
        <f>VLOOKUP(A62,'passengers(revised service)_has'!A:V,13,FALSE)</f>
        <v>1</v>
      </c>
      <c r="O62">
        <f t="shared" si="2"/>
        <v>0</v>
      </c>
    </row>
    <row r="63" spans="1:15">
      <c r="A63" t="s">
        <v>1230</v>
      </c>
      <c r="B63" t="s">
        <v>1418</v>
      </c>
      <c r="C63" t="s">
        <v>1407</v>
      </c>
      <c r="D63" t="s">
        <v>1407</v>
      </c>
      <c r="E63" t="s">
        <v>1407</v>
      </c>
      <c r="F63" t="s">
        <v>1407</v>
      </c>
      <c r="G63" t="s">
        <v>1407</v>
      </c>
      <c r="H63" t="s">
        <v>1407</v>
      </c>
      <c r="I63">
        <v>0.5</v>
      </c>
      <c r="J63" t="s">
        <v>1407</v>
      </c>
      <c r="K63" t="b">
        <f>ISERROR(VLOOKUP(A63,'passengers(revised service)_has'!A:A,1,FALSE))</f>
        <v>0</v>
      </c>
      <c r="L63">
        <f t="shared" si="0"/>
        <v>1</v>
      </c>
      <c r="M63">
        <f t="shared" si="1"/>
        <v>0</v>
      </c>
      <c r="N63">
        <f>VLOOKUP(A63,'passengers(revised service)_has'!A:V,13,FALSE)</f>
        <v>0</v>
      </c>
      <c r="O63">
        <f t="shared" si="2"/>
        <v>0</v>
      </c>
    </row>
    <row r="64" spans="1:15">
      <c r="A64" t="s">
        <v>1229</v>
      </c>
      <c r="B64" t="s">
        <v>1418</v>
      </c>
      <c r="C64" t="s">
        <v>1407</v>
      </c>
      <c r="D64" t="s">
        <v>1407</v>
      </c>
      <c r="E64" t="s">
        <v>1407</v>
      </c>
      <c r="F64" t="s">
        <v>1407</v>
      </c>
      <c r="G64" t="s">
        <v>1407</v>
      </c>
      <c r="H64" t="s">
        <v>1407</v>
      </c>
      <c r="I64">
        <v>0.5</v>
      </c>
      <c r="J64" t="s">
        <v>1407</v>
      </c>
      <c r="K64" t="b">
        <f>ISERROR(VLOOKUP(A64,'passengers(revised service)_has'!A:A,1,FALSE))</f>
        <v>0</v>
      </c>
      <c r="L64">
        <f t="shared" si="0"/>
        <v>1</v>
      </c>
      <c r="M64">
        <f t="shared" si="1"/>
        <v>0</v>
      </c>
      <c r="N64">
        <f>VLOOKUP(A64,'passengers(revised service)_has'!A:V,13,FALSE)</f>
        <v>0</v>
      </c>
      <c r="O64">
        <f t="shared" si="2"/>
        <v>0</v>
      </c>
    </row>
    <row r="65" spans="1:15">
      <c r="A65" t="s">
        <v>1228</v>
      </c>
      <c r="B65" t="s">
        <v>1418</v>
      </c>
      <c r="C65" t="s">
        <v>1407</v>
      </c>
      <c r="D65" t="s">
        <v>1407</v>
      </c>
      <c r="E65" t="s">
        <v>1407</v>
      </c>
      <c r="F65" t="s">
        <v>1407</v>
      </c>
      <c r="G65" t="s">
        <v>1407</v>
      </c>
      <c r="H65" t="s">
        <v>1407</v>
      </c>
      <c r="I65">
        <v>0.7</v>
      </c>
      <c r="J65" t="s">
        <v>1407</v>
      </c>
      <c r="K65" t="b">
        <f>ISERROR(VLOOKUP(A65,'passengers(revised service)_has'!A:A,1,FALSE))</f>
        <v>0</v>
      </c>
      <c r="L65">
        <f t="shared" si="0"/>
        <v>1</v>
      </c>
      <c r="M65">
        <f t="shared" si="1"/>
        <v>0</v>
      </c>
      <c r="N65">
        <f>VLOOKUP(A65,'passengers(revised service)_has'!A:V,13,FALSE)</f>
        <v>0</v>
      </c>
      <c r="O65">
        <f t="shared" si="2"/>
        <v>0</v>
      </c>
    </row>
    <row r="66" spans="1:15">
      <c r="A66" t="s">
        <v>1227</v>
      </c>
      <c r="B66" t="s">
        <v>1418</v>
      </c>
      <c r="C66" t="s">
        <v>1407</v>
      </c>
      <c r="D66" t="s">
        <v>1407</v>
      </c>
      <c r="E66" t="s">
        <v>1407</v>
      </c>
      <c r="F66" t="s">
        <v>1407</v>
      </c>
      <c r="G66" t="s">
        <v>1407</v>
      </c>
      <c r="H66" t="s">
        <v>1407</v>
      </c>
      <c r="I66">
        <v>0.7</v>
      </c>
      <c r="J66">
        <v>0.7</v>
      </c>
      <c r="K66" t="b">
        <f>ISERROR(VLOOKUP(A66,'passengers(revised service)_has'!A:A,1,FALSE))</f>
        <v>0</v>
      </c>
      <c r="L66">
        <f t="shared" si="0"/>
        <v>1</v>
      </c>
      <c r="M66">
        <f t="shared" si="1"/>
        <v>1</v>
      </c>
      <c r="N66">
        <f>VLOOKUP(A66,'passengers(revised service)_has'!A:V,13,FALSE)</f>
        <v>1</v>
      </c>
      <c r="O66">
        <f t="shared" si="2"/>
        <v>0</v>
      </c>
    </row>
    <row r="67" spans="1:15">
      <c r="A67" t="s">
        <v>1226</v>
      </c>
      <c r="B67" t="s">
        <v>1418</v>
      </c>
      <c r="C67" t="s">
        <v>1407</v>
      </c>
      <c r="D67" t="s">
        <v>1407</v>
      </c>
      <c r="E67" t="s">
        <v>1407</v>
      </c>
      <c r="F67" t="s">
        <v>1407</v>
      </c>
      <c r="G67" t="s">
        <v>1407</v>
      </c>
      <c r="H67" t="s">
        <v>1407</v>
      </c>
      <c r="I67">
        <v>9.4</v>
      </c>
      <c r="J67">
        <v>8.9</v>
      </c>
      <c r="K67" t="b">
        <f>ISERROR(VLOOKUP(A67,'passengers(revised service)_has'!A:A,1,FALSE))</f>
        <v>0</v>
      </c>
      <c r="L67">
        <f t="shared" ref="L67:L130" si="3">IF(IF(ISERROR(SEARCH("*no*",C67)), 0,1)+IF(ISERROR(SEARCH("*no*",D67)), 0,1)+IF(ISERROR(SEARCH("*no*",E67)), 0,1)+IF(ISERROR(SEARCH("*no*",F67)), 0,1)+IF(ISERROR(SEARCH("*no*",G67)), 0,1)+IF(ISERROR(SEARCH("*no*",H67)), 0,1)+IF(ISERROR(SEARCH("*no*",I67)), 0,1)=7,0,1)</f>
        <v>1</v>
      </c>
      <c r="M67">
        <f t="shared" ref="M67:M130" si="4">IF(ISNUMBER(J67),1,0)</f>
        <v>1</v>
      </c>
      <c r="N67">
        <f>VLOOKUP(A67,'passengers(revised service)_has'!A:V,13,FALSE)</f>
        <v>1</v>
      </c>
      <c r="O67">
        <f t="shared" ref="O67:O130" si="5">IF(M67=N67,0,1)</f>
        <v>0</v>
      </c>
    </row>
    <row r="68" spans="1:15">
      <c r="A68" t="s">
        <v>1225</v>
      </c>
      <c r="B68" t="s">
        <v>1418</v>
      </c>
      <c r="C68" t="s">
        <v>1407</v>
      </c>
      <c r="D68" t="s">
        <v>1407</v>
      </c>
      <c r="E68" t="s">
        <v>1407</v>
      </c>
      <c r="F68" t="s">
        <v>1407</v>
      </c>
      <c r="G68" t="s">
        <v>1407</v>
      </c>
      <c r="H68" t="s">
        <v>1407</v>
      </c>
      <c r="I68">
        <v>9.4</v>
      </c>
      <c r="J68">
        <v>9.4</v>
      </c>
      <c r="K68" t="b">
        <f>ISERROR(VLOOKUP(A68,'passengers(revised service)_has'!A:A,1,FALSE))</f>
        <v>0</v>
      </c>
      <c r="L68">
        <f t="shared" si="3"/>
        <v>1</v>
      </c>
      <c r="M68">
        <f t="shared" si="4"/>
        <v>1</v>
      </c>
      <c r="N68">
        <f>VLOOKUP(A68,'passengers(revised service)_has'!A:V,13,FALSE)</f>
        <v>1</v>
      </c>
      <c r="O68">
        <f t="shared" si="5"/>
        <v>0</v>
      </c>
    </row>
    <row r="69" spans="1:15">
      <c r="A69" t="s">
        <v>1224</v>
      </c>
      <c r="B69" t="s">
        <v>1418</v>
      </c>
      <c r="C69" t="s">
        <v>1407</v>
      </c>
      <c r="D69" t="s">
        <v>1407</v>
      </c>
      <c r="E69" t="s">
        <v>1407</v>
      </c>
      <c r="F69" t="s">
        <v>1407</v>
      </c>
      <c r="G69" t="s">
        <v>1407</v>
      </c>
      <c r="H69" t="s">
        <v>1407</v>
      </c>
      <c r="I69" t="s">
        <v>1407</v>
      </c>
      <c r="J69">
        <v>10.9</v>
      </c>
      <c r="K69" t="b">
        <f>ISERROR(VLOOKUP(A69,'passengers(revised service)_has'!A:A,1,FALSE))</f>
        <v>0</v>
      </c>
      <c r="L69">
        <f t="shared" si="3"/>
        <v>0</v>
      </c>
      <c r="M69">
        <f t="shared" si="4"/>
        <v>1</v>
      </c>
      <c r="N69">
        <f>VLOOKUP(A69,'passengers(revised service)_has'!A:V,13,FALSE)</f>
        <v>1</v>
      </c>
      <c r="O69">
        <f t="shared" si="5"/>
        <v>0</v>
      </c>
    </row>
    <row r="70" spans="1:15">
      <c r="A70" t="s">
        <v>1223</v>
      </c>
      <c r="B70" t="s">
        <v>1418</v>
      </c>
      <c r="C70" t="s">
        <v>1407</v>
      </c>
      <c r="D70" t="s">
        <v>1407</v>
      </c>
      <c r="E70" t="s">
        <v>1407</v>
      </c>
      <c r="F70" t="s">
        <v>1407</v>
      </c>
      <c r="G70" t="s">
        <v>1407</v>
      </c>
      <c r="H70" t="s">
        <v>1407</v>
      </c>
      <c r="I70">
        <v>9.8000000000000007</v>
      </c>
      <c r="J70" t="s">
        <v>1407</v>
      </c>
      <c r="K70" t="b">
        <f>ISERROR(VLOOKUP(A70,'passengers(revised service)_has'!A:A,1,FALSE))</f>
        <v>0</v>
      </c>
      <c r="L70">
        <f t="shared" si="3"/>
        <v>1</v>
      </c>
      <c r="M70">
        <f t="shared" si="4"/>
        <v>0</v>
      </c>
      <c r="N70">
        <f>VLOOKUP(A70,'passengers(revised service)_has'!A:V,13,FALSE)</f>
        <v>0</v>
      </c>
      <c r="O70">
        <f t="shared" si="5"/>
        <v>0</v>
      </c>
    </row>
    <row r="71" spans="1:15">
      <c r="A71" t="s">
        <v>1222</v>
      </c>
      <c r="B71" t="s">
        <v>1418</v>
      </c>
      <c r="C71" t="s">
        <v>1407</v>
      </c>
      <c r="D71" t="s">
        <v>1407</v>
      </c>
      <c r="E71" t="s">
        <v>1407</v>
      </c>
      <c r="F71" t="s">
        <v>1407</v>
      </c>
      <c r="G71" t="s">
        <v>1407</v>
      </c>
      <c r="H71" t="s">
        <v>1407</v>
      </c>
      <c r="I71">
        <v>9.8000000000000007</v>
      </c>
      <c r="J71" t="s">
        <v>1407</v>
      </c>
      <c r="K71" t="b">
        <f>ISERROR(VLOOKUP(A71,'passengers(revised service)_has'!A:A,1,FALSE))</f>
        <v>0</v>
      </c>
      <c r="L71">
        <f t="shared" si="3"/>
        <v>1</v>
      </c>
      <c r="M71">
        <f t="shared" si="4"/>
        <v>0</v>
      </c>
      <c r="N71">
        <f>VLOOKUP(A71,'passengers(revised service)_has'!A:V,13,FALSE)</f>
        <v>0</v>
      </c>
      <c r="O71">
        <f t="shared" si="5"/>
        <v>0</v>
      </c>
    </row>
    <row r="72" spans="1:15">
      <c r="A72" t="s">
        <v>1221</v>
      </c>
      <c r="B72" t="s">
        <v>1418</v>
      </c>
      <c r="C72" t="s">
        <v>1407</v>
      </c>
      <c r="D72" t="s">
        <v>1407</v>
      </c>
      <c r="E72" t="s">
        <v>1407</v>
      </c>
      <c r="F72" t="s">
        <v>1407</v>
      </c>
      <c r="G72" t="s">
        <v>1407</v>
      </c>
      <c r="H72" t="s">
        <v>1407</v>
      </c>
      <c r="I72">
        <v>0.8</v>
      </c>
      <c r="J72">
        <v>0.5</v>
      </c>
      <c r="K72" t="b">
        <f>ISERROR(VLOOKUP(A72,'passengers(revised service)_has'!A:A,1,FALSE))</f>
        <v>0</v>
      </c>
      <c r="L72">
        <f t="shared" si="3"/>
        <v>1</v>
      </c>
      <c r="M72">
        <f t="shared" si="4"/>
        <v>1</v>
      </c>
      <c r="N72">
        <f>VLOOKUP(A72,'passengers(revised service)_has'!A:V,13,FALSE)</f>
        <v>1</v>
      </c>
      <c r="O72">
        <f t="shared" si="5"/>
        <v>0</v>
      </c>
    </row>
    <row r="73" spans="1:15">
      <c r="A73" t="s">
        <v>1220</v>
      </c>
      <c r="B73" t="s">
        <v>1418</v>
      </c>
      <c r="C73" t="s">
        <v>1407</v>
      </c>
      <c r="D73" t="s">
        <v>1407</v>
      </c>
      <c r="E73" t="s">
        <v>1407</v>
      </c>
      <c r="F73" t="s">
        <v>1407</v>
      </c>
      <c r="G73" t="s">
        <v>1407</v>
      </c>
      <c r="H73" t="s">
        <v>1407</v>
      </c>
      <c r="I73">
        <v>0.8</v>
      </c>
      <c r="J73">
        <v>0.8</v>
      </c>
      <c r="K73" t="b">
        <f>ISERROR(VLOOKUP(A73,'passengers(revised service)_has'!A:A,1,FALSE))</f>
        <v>0</v>
      </c>
      <c r="L73">
        <f t="shared" si="3"/>
        <v>1</v>
      </c>
      <c r="M73">
        <f t="shared" si="4"/>
        <v>1</v>
      </c>
      <c r="N73">
        <f>VLOOKUP(A73,'passengers(revised service)_has'!A:V,13,FALSE)</f>
        <v>1</v>
      </c>
      <c r="O73">
        <f t="shared" si="5"/>
        <v>0</v>
      </c>
    </row>
    <row r="74" spans="1:15">
      <c r="A74" t="s">
        <v>1219</v>
      </c>
      <c r="B74" t="s">
        <v>1418</v>
      </c>
      <c r="C74" t="s">
        <v>1407</v>
      </c>
      <c r="D74" t="s">
        <v>1407</v>
      </c>
      <c r="E74" t="s">
        <v>1407</v>
      </c>
      <c r="F74" t="s">
        <v>1407</v>
      </c>
      <c r="G74" t="s">
        <v>1407</v>
      </c>
      <c r="H74" t="s">
        <v>1407</v>
      </c>
      <c r="I74">
        <v>12.3</v>
      </c>
      <c r="J74">
        <v>11</v>
      </c>
      <c r="K74" t="b">
        <f>ISERROR(VLOOKUP(A74,'passengers(revised service)_has'!A:A,1,FALSE))</f>
        <v>0</v>
      </c>
      <c r="L74">
        <f t="shared" si="3"/>
        <v>1</v>
      </c>
      <c r="M74">
        <f t="shared" si="4"/>
        <v>1</v>
      </c>
      <c r="N74">
        <f>VLOOKUP(A74,'passengers(revised service)_has'!A:V,13,FALSE)</f>
        <v>1</v>
      </c>
      <c r="O74">
        <f t="shared" si="5"/>
        <v>0</v>
      </c>
    </row>
    <row r="75" spans="1:15">
      <c r="A75" t="s">
        <v>1218</v>
      </c>
      <c r="B75" t="s">
        <v>1418</v>
      </c>
      <c r="C75" t="s">
        <v>1407</v>
      </c>
      <c r="D75" t="s">
        <v>1407</v>
      </c>
      <c r="E75" t="s">
        <v>1407</v>
      </c>
      <c r="F75" t="s">
        <v>1407</v>
      </c>
      <c r="G75" t="s">
        <v>1407</v>
      </c>
      <c r="H75" t="s">
        <v>1407</v>
      </c>
      <c r="I75">
        <v>12.3</v>
      </c>
      <c r="J75">
        <v>12.3</v>
      </c>
      <c r="K75" t="b">
        <f>ISERROR(VLOOKUP(A75,'passengers(revised service)_has'!A:A,1,FALSE))</f>
        <v>0</v>
      </c>
      <c r="L75">
        <f t="shared" si="3"/>
        <v>1</v>
      </c>
      <c r="M75">
        <f t="shared" si="4"/>
        <v>1</v>
      </c>
      <c r="N75">
        <f>VLOOKUP(A75,'passengers(revised service)_has'!A:V,13,FALSE)</f>
        <v>1</v>
      </c>
      <c r="O75">
        <f t="shared" si="5"/>
        <v>0</v>
      </c>
    </row>
    <row r="76" spans="1:15">
      <c r="A76" t="s">
        <v>1217</v>
      </c>
      <c r="B76" t="s">
        <v>1418</v>
      </c>
      <c r="C76" t="s">
        <v>1407</v>
      </c>
      <c r="D76" t="s">
        <v>1407</v>
      </c>
      <c r="E76" t="s">
        <v>1407</v>
      </c>
      <c r="F76" t="s">
        <v>1407</v>
      </c>
      <c r="G76" t="s">
        <v>1407</v>
      </c>
      <c r="H76" t="s">
        <v>1407</v>
      </c>
      <c r="I76" t="s">
        <v>1407</v>
      </c>
      <c r="J76">
        <v>34.799999999999997</v>
      </c>
      <c r="K76" t="b">
        <f>ISERROR(VLOOKUP(A76,'passengers(revised service)_has'!A:A,1,FALSE))</f>
        <v>0</v>
      </c>
      <c r="L76">
        <f t="shared" si="3"/>
        <v>0</v>
      </c>
      <c r="M76">
        <f t="shared" si="4"/>
        <v>1</v>
      </c>
      <c r="N76">
        <f>VLOOKUP(A76,'passengers(revised service)_has'!A:V,13,FALSE)</f>
        <v>1</v>
      </c>
      <c r="O76">
        <f t="shared" si="5"/>
        <v>0</v>
      </c>
    </row>
    <row r="77" spans="1:15">
      <c r="A77" t="s">
        <v>1216</v>
      </c>
      <c r="B77" t="s">
        <v>1418</v>
      </c>
      <c r="C77" t="s">
        <v>1407</v>
      </c>
      <c r="D77" t="s">
        <v>1407</v>
      </c>
      <c r="E77" t="s">
        <v>1407</v>
      </c>
      <c r="F77" t="s">
        <v>1407</v>
      </c>
      <c r="G77" t="s">
        <v>1407</v>
      </c>
      <c r="H77" t="s">
        <v>1407</v>
      </c>
      <c r="I77" t="s">
        <v>1407</v>
      </c>
      <c r="J77">
        <v>34.200000000000003</v>
      </c>
      <c r="K77" t="b">
        <f>ISERROR(VLOOKUP(A77,'passengers(revised service)_has'!A:A,1,FALSE))</f>
        <v>0</v>
      </c>
      <c r="L77">
        <f t="shared" si="3"/>
        <v>0</v>
      </c>
      <c r="M77">
        <f t="shared" si="4"/>
        <v>1</v>
      </c>
      <c r="N77">
        <f>VLOOKUP(A77,'passengers(revised service)_has'!A:V,13,FALSE)</f>
        <v>1</v>
      </c>
      <c r="O77">
        <f t="shared" si="5"/>
        <v>0</v>
      </c>
    </row>
    <row r="78" spans="1:15">
      <c r="A78" t="s">
        <v>1215</v>
      </c>
      <c r="B78" t="s">
        <v>1418</v>
      </c>
      <c r="C78" t="s">
        <v>1407</v>
      </c>
      <c r="D78" t="s">
        <v>1407</v>
      </c>
      <c r="E78" t="s">
        <v>1407</v>
      </c>
      <c r="F78" t="s">
        <v>1407</v>
      </c>
      <c r="G78" t="s">
        <v>1407</v>
      </c>
      <c r="H78" t="s">
        <v>1407</v>
      </c>
      <c r="I78" t="s">
        <v>1407</v>
      </c>
      <c r="J78">
        <v>36.799999999999997</v>
      </c>
      <c r="K78" t="b">
        <f>ISERROR(VLOOKUP(A78,'passengers(revised service)_has'!A:A,1,FALSE))</f>
        <v>0</v>
      </c>
      <c r="L78">
        <f t="shared" si="3"/>
        <v>0</v>
      </c>
      <c r="M78">
        <f t="shared" si="4"/>
        <v>1</v>
      </c>
      <c r="N78">
        <f>VLOOKUP(A78,'passengers(revised service)_has'!A:V,13,FALSE)</f>
        <v>1</v>
      </c>
      <c r="O78">
        <f t="shared" si="5"/>
        <v>0</v>
      </c>
    </row>
    <row r="79" spans="1:15">
      <c r="A79" t="s">
        <v>1214</v>
      </c>
      <c r="B79" t="s">
        <v>1418</v>
      </c>
      <c r="C79" t="s">
        <v>1407</v>
      </c>
      <c r="D79" t="s">
        <v>1407</v>
      </c>
      <c r="E79" t="s">
        <v>1407</v>
      </c>
      <c r="F79" t="s">
        <v>1407</v>
      </c>
      <c r="G79" t="s">
        <v>1407</v>
      </c>
      <c r="H79" t="s">
        <v>1407</v>
      </c>
      <c r="I79" t="s">
        <v>1407</v>
      </c>
      <c r="J79">
        <v>35.1</v>
      </c>
      <c r="K79" t="b">
        <f>ISERROR(VLOOKUP(A79,'passengers(revised service)_has'!A:A,1,FALSE))</f>
        <v>0</v>
      </c>
      <c r="L79">
        <f t="shared" si="3"/>
        <v>0</v>
      </c>
      <c r="M79">
        <f t="shared" si="4"/>
        <v>1</v>
      </c>
      <c r="N79">
        <f>VLOOKUP(A79,'passengers(revised service)_has'!A:V,13,FALSE)</f>
        <v>1</v>
      </c>
      <c r="O79">
        <f t="shared" si="5"/>
        <v>0</v>
      </c>
    </row>
    <row r="80" spans="1:15">
      <c r="A80" t="s">
        <v>1213</v>
      </c>
      <c r="B80" t="s">
        <v>1418</v>
      </c>
      <c r="C80" t="s">
        <v>1407</v>
      </c>
      <c r="D80" t="s">
        <v>1407</v>
      </c>
      <c r="E80" t="s">
        <v>1407</v>
      </c>
      <c r="F80" t="s">
        <v>1407</v>
      </c>
      <c r="G80" t="s">
        <v>1407</v>
      </c>
      <c r="H80" t="s">
        <v>1407</v>
      </c>
      <c r="I80" t="s">
        <v>1407</v>
      </c>
      <c r="J80">
        <v>28.5</v>
      </c>
      <c r="K80" t="b">
        <f>ISERROR(VLOOKUP(A80,'passengers(revised service)_has'!A:A,1,FALSE))</f>
        <v>0</v>
      </c>
      <c r="L80">
        <f t="shared" si="3"/>
        <v>0</v>
      </c>
      <c r="M80">
        <f t="shared" si="4"/>
        <v>1</v>
      </c>
      <c r="N80">
        <f>VLOOKUP(A80,'passengers(revised service)_has'!A:V,13,FALSE)</f>
        <v>1</v>
      </c>
      <c r="O80">
        <f t="shared" si="5"/>
        <v>0</v>
      </c>
    </row>
    <row r="81" spans="1:15">
      <c r="A81" t="s">
        <v>1212</v>
      </c>
      <c r="B81" t="s">
        <v>1418</v>
      </c>
      <c r="C81" t="s">
        <v>1407</v>
      </c>
      <c r="D81" t="s">
        <v>1407</v>
      </c>
      <c r="E81" t="s">
        <v>1407</v>
      </c>
      <c r="F81" t="s">
        <v>1407</v>
      </c>
      <c r="G81" t="s">
        <v>1407</v>
      </c>
      <c r="H81" t="s">
        <v>1407</v>
      </c>
      <c r="I81" t="s">
        <v>1407</v>
      </c>
      <c r="J81">
        <v>27.7</v>
      </c>
      <c r="K81" t="b">
        <f>ISERROR(VLOOKUP(A81,'passengers(revised service)_has'!A:A,1,FALSE))</f>
        <v>0</v>
      </c>
      <c r="L81">
        <f t="shared" si="3"/>
        <v>0</v>
      </c>
      <c r="M81">
        <f t="shared" si="4"/>
        <v>1</v>
      </c>
      <c r="N81">
        <f>VLOOKUP(A81,'passengers(revised service)_has'!A:V,13,FALSE)</f>
        <v>1</v>
      </c>
      <c r="O81">
        <f t="shared" si="5"/>
        <v>0</v>
      </c>
    </row>
    <row r="82" spans="1:15">
      <c r="A82" t="s">
        <v>1211</v>
      </c>
      <c r="B82" t="s">
        <v>1418</v>
      </c>
      <c r="C82" t="s">
        <v>1407</v>
      </c>
      <c r="D82" t="s">
        <v>1407</v>
      </c>
      <c r="E82" t="s">
        <v>1407</v>
      </c>
      <c r="F82" t="s">
        <v>1407</v>
      </c>
      <c r="G82" t="s">
        <v>1407</v>
      </c>
      <c r="H82" t="s">
        <v>1407</v>
      </c>
      <c r="I82" t="s">
        <v>1407</v>
      </c>
      <c r="J82">
        <v>30.7</v>
      </c>
      <c r="K82" t="b">
        <f>ISERROR(VLOOKUP(A82,'passengers(revised service)_has'!A:A,1,FALSE))</f>
        <v>0</v>
      </c>
      <c r="L82">
        <f t="shared" si="3"/>
        <v>0</v>
      </c>
      <c r="M82">
        <f t="shared" si="4"/>
        <v>1</v>
      </c>
      <c r="N82">
        <f>VLOOKUP(A82,'passengers(revised service)_has'!A:V,13,FALSE)</f>
        <v>1</v>
      </c>
      <c r="O82">
        <f t="shared" si="5"/>
        <v>0</v>
      </c>
    </row>
    <row r="83" spans="1:15">
      <c r="A83" t="s">
        <v>1210</v>
      </c>
      <c r="B83" t="s">
        <v>1418</v>
      </c>
      <c r="C83" t="s">
        <v>1407</v>
      </c>
      <c r="D83" t="s">
        <v>1407</v>
      </c>
      <c r="E83" t="s">
        <v>1407</v>
      </c>
      <c r="F83" t="s">
        <v>1407</v>
      </c>
      <c r="G83" t="s">
        <v>1407</v>
      </c>
      <c r="H83" t="s">
        <v>1407</v>
      </c>
      <c r="I83" t="s">
        <v>1407</v>
      </c>
      <c r="J83">
        <v>26.4</v>
      </c>
      <c r="K83" t="b">
        <f>ISERROR(VLOOKUP(A83,'passengers(revised service)_has'!A:A,1,FALSE))</f>
        <v>0</v>
      </c>
      <c r="L83">
        <f t="shared" si="3"/>
        <v>0</v>
      </c>
      <c r="M83">
        <f t="shared" si="4"/>
        <v>1</v>
      </c>
      <c r="N83">
        <f>VLOOKUP(A83,'passengers(revised service)_has'!A:V,13,FALSE)</f>
        <v>1</v>
      </c>
      <c r="O83">
        <f t="shared" si="5"/>
        <v>0</v>
      </c>
    </row>
    <row r="84" spans="1:15">
      <c r="A84" t="s">
        <v>1209</v>
      </c>
      <c r="B84" t="s">
        <v>1418</v>
      </c>
      <c r="C84" t="s">
        <v>1407</v>
      </c>
      <c r="D84" t="s">
        <v>1407</v>
      </c>
      <c r="E84" t="s">
        <v>1407</v>
      </c>
      <c r="F84" t="s">
        <v>1407</v>
      </c>
      <c r="G84" t="s">
        <v>1407</v>
      </c>
      <c r="H84" t="s">
        <v>1407</v>
      </c>
      <c r="I84">
        <v>8.6</v>
      </c>
      <c r="J84" t="s">
        <v>1407</v>
      </c>
      <c r="K84" t="b">
        <f>ISERROR(VLOOKUP(A84,'passengers(revised service)_has'!A:A,1,FALSE))</f>
        <v>0</v>
      </c>
      <c r="L84">
        <f t="shared" si="3"/>
        <v>1</v>
      </c>
      <c r="M84">
        <f t="shared" si="4"/>
        <v>0</v>
      </c>
      <c r="N84">
        <f>VLOOKUP(A84,'passengers(revised service)_has'!A:V,13,FALSE)</f>
        <v>0</v>
      </c>
      <c r="O84">
        <f t="shared" si="5"/>
        <v>0</v>
      </c>
    </row>
    <row r="85" spans="1:15">
      <c r="A85" t="s">
        <v>1208</v>
      </c>
      <c r="B85" t="s">
        <v>1418</v>
      </c>
      <c r="C85" t="s">
        <v>1407</v>
      </c>
      <c r="D85" t="s">
        <v>1407</v>
      </c>
      <c r="E85" t="s">
        <v>1407</v>
      </c>
      <c r="F85" t="s">
        <v>1407</v>
      </c>
      <c r="G85" t="s">
        <v>1407</v>
      </c>
      <c r="H85" t="s">
        <v>1407</v>
      </c>
      <c r="I85">
        <v>8.6</v>
      </c>
      <c r="J85">
        <v>8.6</v>
      </c>
      <c r="K85" t="b">
        <f>ISERROR(VLOOKUP(A85,'passengers(revised service)_has'!A:A,1,FALSE))</f>
        <v>0</v>
      </c>
      <c r="L85">
        <f t="shared" si="3"/>
        <v>1</v>
      </c>
      <c r="M85">
        <f t="shared" si="4"/>
        <v>1</v>
      </c>
      <c r="N85">
        <f>VLOOKUP(A85,'passengers(revised service)_has'!A:V,13,FALSE)</f>
        <v>1</v>
      </c>
      <c r="O85">
        <f t="shared" si="5"/>
        <v>0</v>
      </c>
    </row>
    <row r="86" spans="1:15">
      <c r="A86" t="s">
        <v>1207</v>
      </c>
      <c r="B86" t="s">
        <v>1418</v>
      </c>
      <c r="C86" t="s">
        <v>1407</v>
      </c>
      <c r="D86" t="s">
        <v>1407</v>
      </c>
      <c r="E86" t="s">
        <v>1407</v>
      </c>
      <c r="F86" t="s">
        <v>1407</v>
      </c>
      <c r="G86" t="s">
        <v>1407</v>
      </c>
      <c r="H86" t="s">
        <v>1407</v>
      </c>
      <c r="I86">
        <v>9.1999999999999993</v>
      </c>
      <c r="J86">
        <v>9</v>
      </c>
      <c r="K86" t="b">
        <f>ISERROR(VLOOKUP(A86,'passengers(revised service)_has'!A:A,1,FALSE))</f>
        <v>0</v>
      </c>
      <c r="L86">
        <f t="shared" si="3"/>
        <v>1</v>
      </c>
      <c r="M86">
        <f t="shared" si="4"/>
        <v>1</v>
      </c>
      <c r="N86">
        <f>VLOOKUP(A86,'passengers(revised service)_has'!A:V,13,FALSE)</f>
        <v>1</v>
      </c>
      <c r="O86">
        <f t="shared" si="5"/>
        <v>0</v>
      </c>
    </row>
    <row r="87" spans="1:15">
      <c r="A87" t="s">
        <v>1206</v>
      </c>
      <c r="B87" t="s">
        <v>1418</v>
      </c>
      <c r="C87" t="s">
        <v>1407</v>
      </c>
      <c r="D87" t="s">
        <v>1407</v>
      </c>
      <c r="E87" t="s">
        <v>1407</v>
      </c>
      <c r="F87" t="s">
        <v>1407</v>
      </c>
      <c r="G87" t="s">
        <v>1407</v>
      </c>
      <c r="H87" t="s">
        <v>1407</v>
      </c>
      <c r="I87">
        <v>9.1999999999999993</v>
      </c>
      <c r="J87">
        <v>9.1999999999999993</v>
      </c>
      <c r="K87" t="b">
        <f>ISERROR(VLOOKUP(A87,'passengers(revised service)_has'!A:A,1,FALSE))</f>
        <v>0</v>
      </c>
      <c r="L87">
        <f t="shared" si="3"/>
        <v>1</v>
      </c>
      <c r="M87">
        <f t="shared" si="4"/>
        <v>1</v>
      </c>
      <c r="N87">
        <f>VLOOKUP(A87,'passengers(revised service)_has'!A:V,13,FALSE)</f>
        <v>1</v>
      </c>
      <c r="O87">
        <f t="shared" si="5"/>
        <v>0</v>
      </c>
    </row>
    <row r="88" spans="1:15">
      <c r="A88" t="s">
        <v>1205</v>
      </c>
      <c r="B88" t="s">
        <v>1418</v>
      </c>
      <c r="C88" t="s">
        <v>1407</v>
      </c>
      <c r="D88" t="s">
        <v>1407</v>
      </c>
      <c r="E88" t="s">
        <v>1407</v>
      </c>
      <c r="F88" t="s">
        <v>1407</v>
      </c>
      <c r="G88" t="s">
        <v>1407</v>
      </c>
      <c r="H88" t="s">
        <v>1407</v>
      </c>
      <c r="I88">
        <v>8.5</v>
      </c>
      <c r="J88">
        <v>8.1999999999999993</v>
      </c>
      <c r="K88" t="b">
        <f>ISERROR(VLOOKUP(A88,'passengers(revised service)_has'!A:A,1,FALSE))</f>
        <v>0</v>
      </c>
      <c r="L88">
        <f t="shared" si="3"/>
        <v>1</v>
      </c>
      <c r="M88">
        <f t="shared" si="4"/>
        <v>1</v>
      </c>
      <c r="N88">
        <f>VLOOKUP(A88,'passengers(revised service)_has'!A:V,13,FALSE)</f>
        <v>1</v>
      </c>
      <c r="O88">
        <f t="shared" si="5"/>
        <v>0</v>
      </c>
    </row>
    <row r="89" spans="1:15">
      <c r="A89" t="s">
        <v>1204</v>
      </c>
      <c r="B89" t="s">
        <v>1418</v>
      </c>
      <c r="C89" t="s">
        <v>1407</v>
      </c>
      <c r="D89" t="s">
        <v>1407</v>
      </c>
      <c r="E89" t="s">
        <v>1407</v>
      </c>
      <c r="F89" t="s">
        <v>1407</v>
      </c>
      <c r="G89" t="s">
        <v>1407</v>
      </c>
      <c r="H89" t="s">
        <v>1407</v>
      </c>
      <c r="I89">
        <v>8.5</v>
      </c>
      <c r="J89">
        <v>8.5</v>
      </c>
      <c r="K89" t="b">
        <f>ISERROR(VLOOKUP(A89,'passengers(revised service)_has'!A:A,1,FALSE))</f>
        <v>0</v>
      </c>
      <c r="L89">
        <f t="shared" si="3"/>
        <v>1</v>
      </c>
      <c r="M89">
        <f t="shared" si="4"/>
        <v>1</v>
      </c>
      <c r="N89">
        <f>VLOOKUP(A89,'passengers(revised service)_has'!A:V,13,FALSE)</f>
        <v>1</v>
      </c>
      <c r="O89">
        <f t="shared" si="5"/>
        <v>0</v>
      </c>
    </row>
    <row r="90" spans="1:15">
      <c r="A90" t="s">
        <v>1203</v>
      </c>
      <c r="B90" t="s">
        <v>1418</v>
      </c>
      <c r="C90" t="s">
        <v>1407</v>
      </c>
      <c r="D90" t="s">
        <v>1407</v>
      </c>
      <c r="E90" t="s">
        <v>1407</v>
      </c>
      <c r="F90" t="s">
        <v>1407</v>
      </c>
      <c r="G90" t="s">
        <v>1407</v>
      </c>
      <c r="H90" t="s">
        <v>1407</v>
      </c>
      <c r="I90">
        <v>1</v>
      </c>
      <c r="J90" t="s">
        <v>1407</v>
      </c>
      <c r="K90" t="b">
        <f>ISERROR(VLOOKUP(A90,'passengers(revised service)_has'!A:A,1,FALSE))</f>
        <v>0</v>
      </c>
      <c r="L90">
        <f t="shared" si="3"/>
        <v>1</v>
      </c>
      <c r="M90">
        <f t="shared" si="4"/>
        <v>0</v>
      </c>
      <c r="N90">
        <f>VLOOKUP(A90,'passengers(revised service)_has'!A:V,13,FALSE)</f>
        <v>0</v>
      </c>
      <c r="O90">
        <f t="shared" si="5"/>
        <v>0</v>
      </c>
    </row>
    <row r="91" spans="1:15">
      <c r="A91" t="s">
        <v>1202</v>
      </c>
      <c r="B91" t="s">
        <v>1418</v>
      </c>
      <c r="C91" t="s">
        <v>1407</v>
      </c>
      <c r="D91" t="s">
        <v>1407</v>
      </c>
      <c r="E91" t="s">
        <v>1407</v>
      </c>
      <c r="F91" t="s">
        <v>1407</v>
      </c>
      <c r="G91" t="s">
        <v>1407</v>
      </c>
      <c r="H91" t="s">
        <v>1407</v>
      </c>
      <c r="I91">
        <v>1</v>
      </c>
      <c r="J91">
        <v>1</v>
      </c>
      <c r="K91" t="b">
        <f>ISERROR(VLOOKUP(A91,'passengers(revised service)_has'!A:A,1,FALSE))</f>
        <v>0</v>
      </c>
      <c r="L91">
        <f t="shared" si="3"/>
        <v>1</v>
      </c>
      <c r="M91">
        <f t="shared" si="4"/>
        <v>1</v>
      </c>
      <c r="N91">
        <f>VLOOKUP(A91,'passengers(revised service)_has'!A:V,13,FALSE)</f>
        <v>1</v>
      </c>
      <c r="O91">
        <f t="shared" si="5"/>
        <v>0</v>
      </c>
    </row>
    <row r="92" spans="1:15">
      <c r="A92" t="s">
        <v>1201</v>
      </c>
      <c r="B92" t="s">
        <v>1418</v>
      </c>
      <c r="C92" t="s">
        <v>1407</v>
      </c>
      <c r="D92" t="s">
        <v>1407</v>
      </c>
      <c r="E92" t="s">
        <v>1407</v>
      </c>
      <c r="F92" t="s">
        <v>1407</v>
      </c>
      <c r="G92" t="s">
        <v>1407</v>
      </c>
      <c r="H92" t="s">
        <v>1407</v>
      </c>
      <c r="I92">
        <v>7.6</v>
      </c>
      <c r="J92">
        <v>18.5</v>
      </c>
      <c r="K92" t="b">
        <f>ISERROR(VLOOKUP(A92,'passengers(revised service)_has'!A:A,1,FALSE))</f>
        <v>0</v>
      </c>
      <c r="L92">
        <f t="shared" si="3"/>
        <v>1</v>
      </c>
      <c r="M92">
        <f t="shared" si="4"/>
        <v>1</v>
      </c>
      <c r="N92">
        <f>VLOOKUP(A92,'passengers(revised service)_has'!A:V,13,FALSE)</f>
        <v>1</v>
      </c>
      <c r="O92">
        <f t="shared" si="5"/>
        <v>0</v>
      </c>
    </row>
    <row r="93" spans="1:15">
      <c r="A93" t="s">
        <v>1200</v>
      </c>
      <c r="B93" t="s">
        <v>1418</v>
      </c>
      <c r="C93" t="s">
        <v>1407</v>
      </c>
      <c r="D93" t="s">
        <v>1407</v>
      </c>
      <c r="E93" t="s">
        <v>1407</v>
      </c>
      <c r="F93" t="s">
        <v>1407</v>
      </c>
      <c r="G93" t="s">
        <v>1407</v>
      </c>
      <c r="H93" t="s">
        <v>1407</v>
      </c>
      <c r="I93">
        <v>7.6</v>
      </c>
      <c r="J93">
        <v>7.6</v>
      </c>
      <c r="K93" t="b">
        <f>ISERROR(VLOOKUP(A93,'passengers(revised service)_has'!A:A,1,FALSE))</f>
        <v>0</v>
      </c>
      <c r="L93">
        <f t="shared" si="3"/>
        <v>1</v>
      </c>
      <c r="M93">
        <f t="shared" si="4"/>
        <v>1</v>
      </c>
      <c r="N93">
        <f>VLOOKUP(A93,'passengers(revised service)_has'!A:V,13,FALSE)</f>
        <v>1</v>
      </c>
      <c r="O93">
        <f t="shared" si="5"/>
        <v>0</v>
      </c>
    </row>
    <row r="94" spans="1:15">
      <c r="A94" t="s">
        <v>1199</v>
      </c>
      <c r="B94" t="s">
        <v>1418</v>
      </c>
      <c r="C94" t="s">
        <v>1407</v>
      </c>
      <c r="D94" t="s">
        <v>1407</v>
      </c>
      <c r="E94" t="s">
        <v>1407</v>
      </c>
      <c r="F94" t="s">
        <v>1407</v>
      </c>
      <c r="G94" t="s">
        <v>1407</v>
      </c>
      <c r="H94" t="s">
        <v>1407</v>
      </c>
      <c r="I94">
        <v>3.6</v>
      </c>
      <c r="J94" t="s">
        <v>1407</v>
      </c>
      <c r="K94" t="b">
        <f>ISERROR(VLOOKUP(A94,'passengers(revised service)_has'!A:A,1,FALSE))</f>
        <v>0</v>
      </c>
      <c r="L94">
        <f t="shared" si="3"/>
        <v>1</v>
      </c>
      <c r="M94">
        <f t="shared" si="4"/>
        <v>0</v>
      </c>
      <c r="N94">
        <f>VLOOKUP(A94,'passengers(revised service)_has'!A:V,13,FALSE)</f>
        <v>0</v>
      </c>
      <c r="O94">
        <f t="shared" si="5"/>
        <v>0</v>
      </c>
    </row>
    <row r="95" spans="1:15">
      <c r="A95" t="s">
        <v>1198</v>
      </c>
      <c r="B95" t="s">
        <v>1418</v>
      </c>
      <c r="C95" t="s">
        <v>1407</v>
      </c>
      <c r="D95" t="s">
        <v>1407</v>
      </c>
      <c r="E95" t="s">
        <v>1407</v>
      </c>
      <c r="F95" t="s">
        <v>1407</v>
      </c>
      <c r="G95" t="s">
        <v>1407</v>
      </c>
      <c r="H95" t="s">
        <v>1407</v>
      </c>
      <c r="I95">
        <v>3.6</v>
      </c>
      <c r="J95">
        <v>3.6</v>
      </c>
      <c r="K95" t="b">
        <f>ISERROR(VLOOKUP(A95,'passengers(revised service)_has'!A:A,1,FALSE))</f>
        <v>0</v>
      </c>
      <c r="L95">
        <f t="shared" si="3"/>
        <v>1</v>
      </c>
      <c r="M95">
        <f t="shared" si="4"/>
        <v>1</v>
      </c>
      <c r="N95">
        <f>VLOOKUP(A95,'passengers(revised service)_has'!A:V,13,FALSE)</f>
        <v>1</v>
      </c>
      <c r="O95">
        <f t="shared" si="5"/>
        <v>0</v>
      </c>
    </row>
    <row r="96" spans="1:15">
      <c r="A96" t="s">
        <v>1197</v>
      </c>
      <c r="B96" t="s">
        <v>1418</v>
      </c>
      <c r="C96" t="s">
        <v>1407</v>
      </c>
      <c r="D96" t="s">
        <v>1407</v>
      </c>
      <c r="E96" t="s">
        <v>1407</v>
      </c>
      <c r="F96" t="s">
        <v>1407</v>
      </c>
      <c r="G96" t="s">
        <v>1407</v>
      </c>
      <c r="H96" t="s">
        <v>1407</v>
      </c>
      <c r="I96">
        <v>0.7</v>
      </c>
      <c r="J96" t="s">
        <v>1407</v>
      </c>
      <c r="K96" t="b">
        <f>ISERROR(VLOOKUP(A96,'passengers(revised service)_has'!A:A,1,FALSE))</f>
        <v>0</v>
      </c>
      <c r="L96">
        <f t="shared" si="3"/>
        <v>1</v>
      </c>
      <c r="M96">
        <f t="shared" si="4"/>
        <v>0</v>
      </c>
      <c r="N96">
        <f>VLOOKUP(A96,'passengers(revised service)_has'!A:V,13,FALSE)</f>
        <v>0</v>
      </c>
      <c r="O96">
        <f t="shared" si="5"/>
        <v>0</v>
      </c>
    </row>
    <row r="97" spans="1:15">
      <c r="A97" t="s">
        <v>1196</v>
      </c>
      <c r="B97" t="s">
        <v>1418</v>
      </c>
      <c r="C97" t="s">
        <v>1407</v>
      </c>
      <c r="D97" t="s">
        <v>1407</v>
      </c>
      <c r="E97" t="s">
        <v>1407</v>
      </c>
      <c r="F97" t="s">
        <v>1407</v>
      </c>
      <c r="G97" t="s">
        <v>1407</v>
      </c>
      <c r="H97" t="s">
        <v>1407</v>
      </c>
      <c r="I97">
        <v>0.7</v>
      </c>
      <c r="J97" t="s">
        <v>1407</v>
      </c>
      <c r="K97" t="b">
        <f>ISERROR(VLOOKUP(A97,'passengers(revised service)_has'!A:A,1,FALSE))</f>
        <v>0</v>
      </c>
      <c r="L97">
        <f t="shared" si="3"/>
        <v>1</v>
      </c>
      <c r="M97">
        <f t="shared" si="4"/>
        <v>0</v>
      </c>
      <c r="N97">
        <f>VLOOKUP(A97,'passengers(revised service)_has'!A:V,13,FALSE)</f>
        <v>0</v>
      </c>
      <c r="O97">
        <f t="shared" si="5"/>
        <v>0</v>
      </c>
    </row>
    <row r="98" spans="1:15">
      <c r="A98" t="s">
        <v>1195</v>
      </c>
      <c r="B98" t="s">
        <v>1418</v>
      </c>
      <c r="C98" t="s">
        <v>1407</v>
      </c>
      <c r="D98" t="s">
        <v>1407</v>
      </c>
      <c r="E98" t="s">
        <v>1407</v>
      </c>
      <c r="F98" t="s">
        <v>1407</v>
      </c>
      <c r="G98" t="s">
        <v>1407</v>
      </c>
      <c r="H98" t="s">
        <v>1407</v>
      </c>
      <c r="I98" t="s">
        <v>1407</v>
      </c>
      <c r="J98">
        <v>17.3</v>
      </c>
      <c r="K98" t="b">
        <f>ISERROR(VLOOKUP(A98,'passengers(revised service)_has'!A:A,1,FALSE))</f>
        <v>0</v>
      </c>
      <c r="L98">
        <f t="shared" si="3"/>
        <v>0</v>
      </c>
      <c r="M98">
        <f t="shared" si="4"/>
        <v>1</v>
      </c>
      <c r="N98">
        <f>VLOOKUP(A98,'passengers(revised service)_has'!A:V,13,FALSE)</f>
        <v>1</v>
      </c>
      <c r="O98">
        <f t="shared" si="5"/>
        <v>0</v>
      </c>
    </row>
    <row r="99" spans="1:15">
      <c r="A99" t="s">
        <v>1194</v>
      </c>
      <c r="B99" t="s">
        <v>1418</v>
      </c>
      <c r="C99" t="s">
        <v>1407</v>
      </c>
      <c r="D99" t="s">
        <v>1407</v>
      </c>
      <c r="E99" t="s">
        <v>1407</v>
      </c>
      <c r="F99" t="s">
        <v>1407</v>
      </c>
      <c r="G99" t="s">
        <v>1407</v>
      </c>
      <c r="H99" t="s">
        <v>1407</v>
      </c>
      <c r="I99" t="s">
        <v>1407</v>
      </c>
      <c r="J99">
        <v>17.100000000000001</v>
      </c>
      <c r="K99" t="b">
        <f>ISERROR(VLOOKUP(A99,'passengers(revised service)_has'!A:A,1,FALSE))</f>
        <v>0</v>
      </c>
      <c r="L99">
        <f t="shared" si="3"/>
        <v>0</v>
      </c>
      <c r="M99">
        <f t="shared" si="4"/>
        <v>1</v>
      </c>
      <c r="N99">
        <f>VLOOKUP(A99,'passengers(revised service)_has'!A:V,13,FALSE)</f>
        <v>1</v>
      </c>
      <c r="O99">
        <f t="shared" si="5"/>
        <v>0</v>
      </c>
    </row>
    <row r="100" spans="1:15">
      <c r="A100" t="s">
        <v>1193</v>
      </c>
      <c r="B100" t="s">
        <v>1418</v>
      </c>
      <c r="C100" t="s">
        <v>1407</v>
      </c>
      <c r="D100" t="s">
        <v>1407</v>
      </c>
      <c r="E100" t="s">
        <v>1407</v>
      </c>
      <c r="F100" t="s">
        <v>1407</v>
      </c>
      <c r="G100" t="s">
        <v>1407</v>
      </c>
      <c r="H100" t="s">
        <v>1407</v>
      </c>
      <c r="I100" t="s">
        <v>1407</v>
      </c>
      <c r="J100">
        <v>20.2</v>
      </c>
      <c r="K100" t="b">
        <f>ISERROR(VLOOKUP(A100,'passengers(revised service)_has'!A:A,1,FALSE))</f>
        <v>0</v>
      </c>
      <c r="L100">
        <f t="shared" si="3"/>
        <v>0</v>
      </c>
      <c r="M100">
        <f t="shared" si="4"/>
        <v>1</v>
      </c>
      <c r="N100">
        <f>VLOOKUP(A100,'passengers(revised service)_has'!A:V,13,FALSE)</f>
        <v>1</v>
      </c>
      <c r="O100">
        <f t="shared" si="5"/>
        <v>0</v>
      </c>
    </row>
    <row r="101" spans="1:15">
      <c r="A101" t="s">
        <v>1192</v>
      </c>
      <c r="B101" t="s">
        <v>1418</v>
      </c>
      <c r="C101" t="s">
        <v>1407</v>
      </c>
      <c r="D101" t="s">
        <v>1407</v>
      </c>
      <c r="E101" t="s">
        <v>1407</v>
      </c>
      <c r="F101" t="s">
        <v>1407</v>
      </c>
      <c r="G101" t="s">
        <v>1407</v>
      </c>
      <c r="H101" t="s">
        <v>1407</v>
      </c>
      <c r="I101" t="s">
        <v>1407</v>
      </c>
      <c r="J101">
        <v>19.899999999999999</v>
      </c>
      <c r="K101" t="b">
        <f>ISERROR(VLOOKUP(A101,'passengers(revised service)_has'!A:A,1,FALSE))</f>
        <v>0</v>
      </c>
      <c r="L101">
        <f t="shared" si="3"/>
        <v>0</v>
      </c>
      <c r="M101">
        <f t="shared" si="4"/>
        <v>1</v>
      </c>
      <c r="N101">
        <f>VLOOKUP(A101,'passengers(revised service)_has'!A:V,13,FALSE)</f>
        <v>1</v>
      </c>
      <c r="O101">
        <f t="shared" si="5"/>
        <v>0</v>
      </c>
    </row>
    <row r="102" spans="1:15">
      <c r="A102" t="s">
        <v>1191</v>
      </c>
      <c r="B102" t="s">
        <v>1418</v>
      </c>
      <c r="C102" t="s">
        <v>1407</v>
      </c>
      <c r="D102" t="s">
        <v>1407</v>
      </c>
      <c r="E102" t="s">
        <v>1407</v>
      </c>
      <c r="F102" t="s">
        <v>1407</v>
      </c>
      <c r="G102" t="s">
        <v>1407</v>
      </c>
      <c r="H102" t="s">
        <v>1407</v>
      </c>
      <c r="I102" t="s">
        <v>1407</v>
      </c>
      <c r="J102">
        <v>19.5</v>
      </c>
      <c r="K102" t="b">
        <f>ISERROR(VLOOKUP(A102,'passengers(revised service)_has'!A:A,1,FALSE))</f>
        <v>0</v>
      </c>
      <c r="L102">
        <f t="shared" si="3"/>
        <v>0</v>
      </c>
      <c r="M102">
        <f t="shared" si="4"/>
        <v>1</v>
      </c>
      <c r="N102">
        <f>VLOOKUP(A102,'passengers(revised service)_has'!A:V,13,FALSE)</f>
        <v>1</v>
      </c>
      <c r="O102">
        <f t="shared" si="5"/>
        <v>0</v>
      </c>
    </row>
    <row r="103" spans="1:15">
      <c r="A103" t="s">
        <v>1190</v>
      </c>
      <c r="B103" t="s">
        <v>1418</v>
      </c>
      <c r="C103" t="s">
        <v>1407</v>
      </c>
      <c r="D103" t="s">
        <v>1407</v>
      </c>
      <c r="E103" t="s">
        <v>1407</v>
      </c>
      <c r="F103" t="s">
        <v>1407</v>
      </c>
      <c r="G103" t="s">
        <v>1407</v>
      </c>
      <c r="H103" t="s">
        <v>1407</v>
      </c>
      <c r="I103" t="s">
        <v>1407</v>
      </c>
      <c r="J103">
        <v>20</v>
      </c>
      <c r="K103" t="b">
        <f>ISERROR(VLOOKUP(A103,'passengers(revised service)_has'!A:A,1,FALSE))</f>
        <v>0</v>
      </c>
      <c r="L103">
        <f t="shared" si="3"/>
        <v>0</v>
      </c>
      <c r="M103">
        <f t="shared" si="4"/>
        <v>1</v>
      </c>
      <c r="N103">
        <f>VLOOKUP(A103,'passengers(revised service)_has'!A:V,13,FALSE)</f>
        <v>1</v>
      </c>
      <c r="O103">
        <f t="shared" si="5"/>
        <v>0</v>
      </c>
    </row>
    <row r="104" spans="1:15">
      <c r="A104" t="s">
        <v>1189</v>
      </c>
      <c r="B104" t="s">
        <v>1418</v>
      </c>
      <c r="C104" t="s">
        <v>1407</v>
      </c>
      <c r="D104" t="s">
        <v>1407</v>
      </c>
      <c r="E104" t="s">
        <v>1407</v>
      </c>
      <c r="F104" t="s">
        <v>1407</v>
      </c>
      <c r="G104" t="s">
        <v>1407</v>
      </c>
      <c r="H104" t="s">
        <v>1407</v>
      </c>
      <c r="I104" t="s">
        <v>1407</v>
      </c>
      <c r="J104">
        <v>17.899999999999999</v>
      </c>
      <c r="K104" t="b">
        <f>ISERROR(VLOOKUP(A104,'passengers(revised service)_has'!A:A,1,FALSE))</f>
        <v>0</v>
      </c>
      <c r="L104">
        <f t="shared" si="3"/>
        <v>0</v>
      </c>
      <c r="M104">
        <f t="shared" si="4"/>
        <v>1</v>
      </c>
      <c r="N104">
        <f>VLOOKUP(A104,'passengers(revised service)_has'!A:V,13,FALSE)</f>
        <v>1</v>
      </c>
      <c r="O104">
        <f t="shared" si="5"/>
        <v>0</v>
      </c>
    </row>
    <row r="105" spans="1:15">
      <c r="A105" t="s">
        <v>1188</v>
      </c>
      <c r="B105" t="s">
        <v>1418</v>
      </c>
      <c r="C105" t="s">
        <v>1407</v>
      </c>
      <c r="D105" t="s">
        <v>1407</v>
      </c>
      <c r="E105" t="s">
        <v>1407</v>
      </c>
      <c r="F105" t="s">
        <v>1407</v>
      </c>
      <c r="G105" t="s">
        <v>1407</v>
      </c>
      <c r="H105" t="s">
        <v>1407</v>
      </c>
      <c r="I105" t="s">
        <v>1407</v>
      </c>
      <c r="J105">
        <v>18.2</v>
      </c>
      <c r="K105" t="b">
        <f>ISERROR(VLOOKUP(A105,'passengers(revised service)_has'!A:A,1,FALSE))</f>
        <v>0</v>
      </c>
      <c r="L105">
        <f t="shared" si="3"/>
        <v>0</v>
      </c>
      <c r="M105">
        <f t="shared" si="4"/>
        <v>1</v>
      </c>
      <c r="N105">
        <f>VLOOKUP(A105,'passengers(revised service)_has'!A:V,13,FALSE)</f>
        <v>1</v>
      </c>
      <c r="O105">
        <f t="shared" si="5"/>
        <v>0</v>
      </c>
    </row>
    <row r="106" spans="1:15">
      <c r="A106" t="s">
        <v>1187</v>
      </c>
      <c r="B106" t="s">
        <v>1418</v>
      </c>
      <c r="C106" t="s">
        <v>1407</v>
      </c>
      <c r="D106" t="s">
        <v>1407</v>
      </c>
      <c r="E106" t="s">
        <v>1407</v>
      </c>
      <c r="F106" t="s">
        <v>1407</v>
      </c>
      <c r="G106" t="s">
        <v>1407</v>
      </c>
      <c r="H106" t="s">
        <v>1407</v>
      </c>
      <c r="I106" t="s">
        <v>1407</v>
      </c>
      <c r="J106">
        <v>20.5</v>
      </c>
      <c r="K106" t="b">
        <f>ISERROR(VLOOKUP(A106,'passengers(revised service)_has'!A:A,1,FALSE))</f>
        <v>0</v>
      </c>
      <c r="L106">
        <f t="shared" si="3"/>
        <v>0</v>
      </c>
      <c r="M106">
        <f t="shared" si="4"/>
        <v>1</v>
      </c>
      <c r="N106">
        <f>VLOOKUP(A106,'passengers(revised service)_has'!A:V,13,FALSE)</f>
        <v>1</v>
      </c>
      <c r="O106">
        <f t="shared" si="5"/>
        <v>0</v>
      </c>
    </row>
    <row r="107" spans="1:15">
      <c r="A107" t="s">
        <v>1186</v>
      </c>
      <c r="B107" t="s">
        <v>1418</v>
      </c>
      <c r="C107" t="s">
        <v>1407</v>
      </c>
      <c r="D107" t="s">
        <v>1407</v>
      </c>
      <c r="E107" t="s">
        <v>1407</v>
      </c>
      <c r="F107" t="s">
        <v>1407</v>
      </c>
      <c r="G107" t="s">
        <v>1407</v>
      </c>
      <c r="H107" t="s">
        <v>1407</v>
      </c>
      <c r="I107" t="s">
        <v>1407</v>
      </c>
      <c r="J107">
        <v>16.399999999999999</v>
      </c>
      <c r="K107" t="b">
        <f>ISERROR(VLOOKUP(A107,'passengers(revised service)_has'!A:A,1,FALSE))</f>
        <v>0</v>
      </c>
      <c r="L107">
        <f t="shared" si="3"/>
        <v>0</v>
      </c>
      <c r="M107">
        <f t="shared" si="4"/>
        <v>1</v>
      </c>
      <c r="N107">
        <f>VLOOKUP(A107,'passengers(revised service)_has'!A:V,13,FALSE)</f>
        <v>1</v>
      </c>
      <c r="O107">
        <f t="shared" si="5"/>
        <v>0</v>
      </c>
    </row>
    <row r="108" spans="1:15">
      <c r="A108" t="s">
        <v>1185</v>
      </c>
      <c r="B108" t="s">
        <v>1418</v>
      </c>
      <c r="C108" t="s">
        <v>1407</v>
      </c>
      <c r="D108" t="s">
        <v>1407</v>
      </c>
      <c r="E108" t="s">
        <v>1407</v>
      </c>
      <c r="F108" t="s">
        <v>1407</v>
      </c>
      <c r="G108" t="s">
        <v>1407</v>
      </c>
      <c r="H108" t="s">
        <v>1407</v>
      </c>
      <c r="I108" t="s">
        <v>1407</v>
      </c>
      <c r="J108">
        <v>16.899999999999999</v>
      </c>
      <c r="K108" t="b">
        <f>ISERROR(VLOOKUP(A108,'passengers(revised service)_has'!A:A,1,FALSE))</f>
        <v>0</v>
      </c>
      <c r="L108">
        <f t="shared" si="3"/>
        <v>0</v>
      </c>
      <c r="M108">
        <f t="shared" si="4"/>
        <v>1</v>
      </c>
      <c r="N108">
        <f>VLOOKUP(A108,'passengers(revised service)_has'!A:V,13,FALSE)</f>
        <v>1</v>
      </c>
      <c r="O108">
        <f t="shared" si="5"/>
        <v>0</v>
      </c>
    </row>
    <row r="109" spans="1:15">
      <c r="A109" t="s">
        <v>1184</v>
      </c>
      <c r="B109" t="s">
        <v>1418</v>
      </c>
      <c r="C109" t="s">
        <v>1407</v>
      </c>
      <c r="D109" t="s">
        <v>1407</v>
      </c>
      <c r="E109" t="s">
        <v>1407</v>
      </c>
      <c r="F109" t="s">
        <v>1407</v>
      </c>
      <c r="G109" t="s">
        <v>1407</v>
      </c>
      <c r="H109" t="s">
        <v>1407</v>
      </c>
      <c r="I109" t="s">
        <v>1407</v>
      </c>
      <c r="J109">
        <v>18.2</v>
      </c>
      <c r="K109" t="b">
        <f>ISERROR(VLOOKUP(A109,'passengers(revised service)_has'!A:A,1,FALSE))</f>
        <v>0</v>
      </c>
      <c r="L109">
        <f t="shared" si="3"/>
        <v>0</v>
      </c>
      <c r="M109">
        <f t="shared" si="4"/>
        <v>1</v>
      </c>
      <c r="N109">
        <f>VLOOKUP(A109,'passengers(revised service)_has'!A:V,13,FALSE)</f>
        <v>1</v>
      </c>
      <c r="O109">
        <f t="shared" si="5"/>
        <v>0</v>
      </c>
    </row>
    <row r="110" spans="1:15">
      <c r="A110" t="s">
        <v>1183</v>
      </c>
      <c r="B110" t="s">
        <v>1418</v>
      </c>
      <c r="C110" t="s">
        <v>1407</v>
      </c>
      <c r="D110" t="s">
        <v>1407</v>
      </c>
      <c r="E110" t="s">
        <v>1407</v>
      </c>
      <c r="F110" t="s">
        <v>1407</v>
      </c>
      <c r="G110" t="s">
        <v>1407</v>
      </c>
      <c r="H110" t="s">
        <v>1407</v>
      </c>
      <c r="I110" t="s">
        <v>1407</v>
      </c>
      <c r="J110">
        <v>18.899999999999999</v>
      </c>
      <c r="K110" t="b">
        <f>ISERROR(VLOOKUP(A110,'passengers(revised service)_has'!A:A,1,FALSE))</f>
        <v>0</v>
      </c>
      <c r="L110">
        <f t="shared" si="3"/>
        <v>0</v>
      </c>
      <c r="M110">
        <f t="shared" si="4"/>
        <v>1</v>
      </c>
      <c r="N110">
        <f>VLOOKUP(A110,'passengers(revised service)_has'!A:V,13,FALSE)</f>
        <v>1</v>
      </c>
      <c r="O110">
        <f t="shared" si="5"/>
        <v>0</v>
      </c>
    </row>
    <row r="111" spans="1:15">
      <c r="A111" t="s">
        <v>1182</v>
      </c>
      <c r="B111" t="s">
        <v>1418</v>
      </c>
      <c r="C111" t="s">
        <v>1407</v>
      </c>
      <c r="D111" t="s">
        <v>1407</v>
      </c>
      <c r="E111" t="s">
        <v>1407</v>
      </c>
      <c r="F111" t="s">
        <v>1407</v>
      </c>
      <c r="G111" t="s">
        <v>1407</v>
      </c>
      <c r="H111" t="s">
        <v>1407</v>
      </c>
      <c r="I111" t="s">
        <v>1407</v>
      </c>
      <c r="J111">
        <v>20</v>
      </c>
      <c r="K111" t="b">
        <f>ISERROR(VLOOKUP(A111,'passengers(revised service)_has'!A:A,1,FALSE))</f>
        <v>0</v>
      </c>
      <c r="L111">
        <f t="shared" si="3"/>
        <v>0</v>
      </c>
      <c r="M111">
        <f t="shared" si="4"/>
        <v>1</v>
      </c>
      <c r="N111">
        <f>VLOOKUP(A111,'passengers(revised service)_has'!A:V,13,FALSE)</f>
        <v>1</v>
      </c>
      <c r="O111">
        <f t="shared" si="5"/>
        <v>0</v>
      </c>
    </row>
    <row r="112" spans="1:15">
      <c r="A112" t="s">
        <v>1181</v>
      </c>
      <c r="B112" t="s">
        <v>1418</v>
      </c>
      <c r="C112" t="s">
        <v>1407</v>
      </c>
      <c r="D112" t="s">
        <v>1407</v>
      </c>
      <c r="E112" t="s">
        <v>1407</v>
      </c>
      <c r="F112" t="s">
        <v>1407</v>
      </c>
      <c r="G112" t="s">
        <v>1407</v>
      </c>
      <c r="H112" t="s">
        <v>1407</v>
      </c>
      <c r="I112" t="s">
        <v>1407</v>
      </c>
      <c r="J112">
        <v>20.3</v>
      </c>
      <c r="K112" t="b">
        <f>ISERROR(VLOOKUP(A112,'passengers(revised service)_has'!A:A,1,FALSE))</f>
        <v>0</v>
      </c>
      <c r="L112">
        <f t="shared" si="3"/>
        <v>0</v>
      </c>
      <c r="M112">
        <f t="shared" si="4"/>
        <v>1</v>
      </c>
      <c r="N112">
        <f>VLOOKUP(A112,'passengers(revised service)_has'!A:V,13,FALSE)</f>
        <v>1</v>
      </c>
      <c r="O112">
        <f t="shared" si="5"/>
        <v>0</v>
      </c>
    </row>
    <row r="113" spans="1:15">
      <c r="A113" t="s">
        <v>1180</v>
      </c>
      <c r="B113" t="s">
        <v>1418</v>
      </c>
      <c r="C113" t="s">
        <v>1407</v>
      </c>
      <c r="D113" t="s">
        <v>1407</v>
      </c>
      <c r="E113" t="s">
        <v>1407</v>
      </c>
      <c r="F113" t="s">
        <v>1407</v>
      </c>
      <c r="G113" t="s">
        <v>1407</v>
      </c>
      <c r="H113" t="s">
        <v>1407</v>
      </c>
      <c r="I113" t="s">
        <v>1407</v>
      </c>
      <c r="J113">
        <v>17.100000000000001</v>
      </c>
      <c r="K113" t="b">
        <f>ISERROR(VLOOKUP(A113,'passengers(revised service)_has'!A:A,1,FALSE))</f>
        <v>0</v>
      </c>
      <c r="L113">
        <f t="shared" si="3"/>
        <v>0</v>
      </c>
      <c r="M113">
        <f t="shared" si="4"/>
        <v>1</v>
      </c>
      <c r="N113">
        <f>VLOOKUP(A113,'passengers(revised service)_has'!A:V,13,FALSE)</f>
        <v>1</v>
      </c>
      <c r="O113">
        <f t="shared" si="5"/>
        <v>0</v>
      </c>
    </row>
    <row r="114" spans="1:15">
      <c r="A114" t="s">
        <v>1179</v>
      </c>
      <c r="B114" t="s">
        <v>1418</v>
      </c>
      <c r="C114" t="s">
        <v>1407</v>
      </c>
      <c r="D114" t="s">
        <v>1407</v>
      </c>
      <c r="E114" t="s">
        <v>1407</v>
      </c>
      <c r="F114" t="s">
        <v>1407</v>
      </c>
      <c r="G114" t="s">
        <v>1407</v>
      </c>
      <c r="H114" t="s">
        <v>1407</v>
      </c>
      <c r="I114" t="s">
        <v>1407</v>
      </c>
      <c r="J114">
        <v>17.5</v>
      </c>
      <c r="K114" t="b">
        <f>ISERROR(VLOOKUP(A114,'passengers(revised service)_has'!A:A,1,FALSE))</f>
        <v>0</v>
      </c>
      <c r="L114">
        <f t="shared" si="3"/>
        <v>0</v>
      </c>
      <c r="M114">
        <f t="shared" si="4"/>
        <v>1</v>
      </c>
      <c r="N114">
        <f>VLOOKUP(A114,'passengers(revised service)_has'!A:V,13,FALSE)</f>
        <v>1</v>
      </c>
      <c r="O114">
        <f t="shared" si="5"/>
        <v>0</v>
      </c>
    </row>
    <row r="115" spans="1:15">
      <c r="A115" t="s">
        <v>1178</v>
      </c>
      <c r="B115" t="s">
        <v>1418</v>
      </c>
      <c r="C115" t="s">
        <v>1407</v>
      </c>
      <c r="D115" t="s">
        <v>1407</v>
      </c>
      <c r="E115" t="s">
        <v>1407</v>
      </c>
      <c r="F115" t="s">
        <v>1407</v>
      </c>
      <c r="G115" t="s">
        <v>1407</v>
      </c>
      <c r="H115" t="s">
        <v>1407</v>
      </c>
      <c r="I115" t="s">
        <v>1407</v>
      </c>
      <c r="J115">
        <v>18.7</v>
      </c>
      <c r="K115" t="b">
        <f>ISERROR(VLOOKUP(A115,'passengers(revised service)_has'!A:A,1,FALSE))</f>
        <v>0</v>
      </c>
      <c r="L115">
        <f t="shared" si="3"/>
        <v>0</v>
      </c>
      <c r="M115">
        <f t="shared" si="4"/>
        <v>1</v>
      </c>
      <c r="N115">
        <f>VLOOKUP(A115,'passengers(revised service)_has'!A:V,13,FALSE)</f>
        <v>1</v>
      </c>
      <c r="O115">
        <f t="shared" si="5"/>
        <v>0</v>
      </c>
    </row>
    <row r="116" spans="1:15">
      <c r="A116" t="s">
        <v>1177</v>
      </c>
      <c r="B116" t="s">
        <v>1418</v>
      </c>
      <c r="C116" t="s">
        <v>1407</v>
      </c>
      <c r="D116">
        <v>2.2000000000000002</v>
      </c>
      <c r="E116" t="s">
        <v>1407</v>
      </c>
      <c r="F116" t="s">
        <v>1407</v>
      </c>
      <c r="G116" t="s">
        <v>1407</v>
      </c>
      <c r="H116" t="s">
        <v>1407</v>
      </c>
      <c r="I116" t="s">
        <v>1407</v>
      </c>
      <c r="J116" t="s">
        <v>1407</v>
      </c>
      <c r="K116" t="b">
        <f>ISERROR(VLOOKUP(A116,'passengers(revised service)_has'!A:A,1,FALSE))</f>
        <v>0</v>
      </c>
      <c r="L116">
        <f t="shared" si="3"/>
        <v>1</v>
      </c>
      <c r="M116">
        <f t="shared" si="4"/>
        <v>0</v>
      </c>
      <c r="N116">
        <f>VLOOKUP(A116,'passengers(revised service)_has'!A:V,13,FALSE)</f>
        <v>0</v>
      </c>
      <c r="O116">
        <f t="shared" si="5"/>
        <v>0</v>
      </c>
    </row>
    <row r="117" spans="1:15">
      <c r="A117" t="s">
        <v>1176</v>
      </c>
      <c r="B117" t="s">
        <v>1418</v>
      </c>
      <c r="C117" t="s">
        <v>1407</v>
      </c>
      <c r="D117">
        <v>2.2000000000000002</v>
      </c>
      <c r="E117" t="s">
        <v>1407</v>
      </c>
      <c r="F117" t="s">
        <v>1407</v>
      </c>
      <c r="G117" t="s">
        <v>1407</v>
      </c>
      <c r="H117" t="s">
        <v>1407</v>
      </c>
      <c r="I117" t="s">
        <v>1407</v>
      </c>
      <c r="J117">
        <v>2.2000000000000002</v>
      </c>
      <c r="K117" t="b">
        <f>ISERROR(VLOOKUP(A117,'passengers(revised service)_has'!A:A,1,FALSE))</f>
        <v>0</v>
      </c>
      <c r="L117">
        <f t="shared" si="3"/>
        <v>1</v>
      </c>
      <c r="M117">
        <f t="shared" si="4"/>
        <v>1</v>
      </c>
      <c r="N117">
        <f>VLOOKUP(A117,'passengers(revised service)_has'!A:V,13,FALSE)</f>
        <v>1</v>
      </c>
      <c r="O117">
        <f t="shared" si="5"/>
        <v>0</v>
      </c>
    </row>
    <row r="118" spans="1:15">
      <c r="A118" t="s">
        <v>1175</v>
      </c>
      <c r="B118" t="s">
        <v>1418</v>
      </c>
      <c r="C118" t="s">
        <v>1407</v>
      </c>
      <c r="D118">
        <v>3.7</v>
      </c>
      <c r="E118" t="s">
        <v>1407</v>
      </c>
      <c r="F118" t="s">
        <v>1407</v>
      </c>
      <c r="G118" t="s">
        <v>1407</v>
      </c>
      <c r="H118" t="s">
        <v>1407</v>
      </c>
      <c r="I118" t="s">
        <v>1407</v>
      </c>
      <c r="J118">
        <v>3.8</v>
      </c>
      <c r="K118" t="b">
        <f>ISERROR(VLOOKUP(A118,'passengers(revised service)_has'!A:A,1,FALSE))</f>
        <v>0</v>
      </c>
      <c r="L118">
        <f t="shared" si="3"/>
        <v>1</v>
      </c>
      <c r="M118">
        <f t="shared" si="4"/>
        <v>1</v>
      </c>
      <c r="N118">
        <f>VLOOKUP(A118,'passengers(revised service)_has'!A:V,13,FALSE)</f>
        <v>1</v>
      </c>
      <c r="O118">
        <f t="shared" si="5"/>
        <v>0</v>
      </c>
    </row>
    <row r="119" spans="1:15">
      <c r="A119" t="s">
        <v>1174</v>
      </c>
      <c r="B119" t="s">
        <v>1418</v>
      </c>
      <c r="C119" t="s">
        <v>1407</v>
      </c>
      <c r="D119">
        <v>3.7</v>
      </c>
      <c r="E119" t="s">
        <v>1407</v>
      </c>
      <c r="F119" t="s">
        <v>1407</v>
      </c>
      <c r="G119" t="s">
        <v>1407</v>
      </c>
      <c r="H119" t="s">
        <v>1407</v>
      </c>
      <c r="I119" t="s">
        <v>1407</v>
      </c>
      <c r="J119">
        <v>3.7</v>
      </c>
      <c r="K119" t="b">
        <f>ISERROR(VLOOKUP(A119,'passengers(revised service)_has'!A:A,1,FALSE))</f>
        <v>0</v>
      </c>
      <c r="L119">
        <f t="shared" si="3"/>
        <v>1</v>
      </c>
      <c r="M119">
        <f t="shared" si="4"/>
        <v>1</v>
      </c>
      <c r="N119">
        <f>VLOOKUP(A119,'passengers(revised service)_has'!A:V,13,FALSE)</f>
        <v>1</v>
      </c>
      <c r="O119">
        <f t="shared" si="5"/>
        <v>0</v>
      </c>
    </row>
    <row r="120" spans="1:15">
      <c r="A120" t="s">
        <v>1173</v>
      </c>
      <c r="B120" t="s">
        <v>1418</v>
      </c>
      <c r="C120" t="s">
        <v>1407</v>
      </c>
      <c r="D120">
        <v>1.2</v>
      </c>
      <c r="E120" t="s">
        <v>1407</v>
      </c>
      <c r="F120" t="s">
        <v>1407</v>
      </c>
      <c r="G120" t="s">
        <v>1407</v>
      </c>
      <c r="H120" t="s">
        <v>1407</v>
      </c>
      <c r="I120" t="s">
        <v>1407</v>
      </c>
      <c r="J120" t="s">
        <v>1407</v>
      </c>
      <c r="K120" t="b">
        <f>ISERROR(VLOOKUP(A120,'passengers(revised service)_has'!A:A,1,FALSE))</f>
        <v>0</v>
      </c>
      <c r="L120">
        <f t="shared" si="3"/>
        <v>1</v>
      </c>
      <c r="M120">
        <f t="shared" si="4"/>
        <v>0</v>
      </c>
      <c r="N120">
        <f>VLOOKUP(A120,'passengers(revised service)_has'!A:V,13,FALSE)</f>
        <v>0</v>
      </c>
      <c r="O120">
        <f t="shared" si="5"/>
        <v>0</v>
      </c>
    </row>
    <row r="121" spans="1:15">
      <c r="A121" t="s">
        <v>1172</v>
      </c>
      <c r="B121" t="s">
        <v>1418</v>
      </c>
      <c r="C121" t="s">
        <v>1407</v>
      </c>
      <c r="D121">
        <v>1.2</v>
      </c>
      <c r="E121" t="s">
        <v>1407</v>
      </c>
      <c r="F121" t="s">
        <v>1407</v>
      </c>
      <c r="G121" t="s">
        <v>1407</v>
      </c>
      <c r="H121" t="s">
        <v>1407</v>
      </c>
      <c r="I121" t="s">
        <v>1407</v>
      </c>
      <c r="J121" t="s">
        <v>1407</v>
      </c>
      <c r="K121" t="b">
        <f>ISERROR(VLOOKUP(A121,'passengers(revised service)_has'!A:A,1,FALSE))</f>
        <v>1</v>
      </c>
      <c r="L121">
        <f t="shared" si="3"/>
        <v>1</v>
      </c>
      <c r="M121">
        <f t="shared" si="4"/>
        <v>0</v>
      </c>
      <c r="N121" t="e">
        <f>VLOOKUP(A121,'passengers(revised service)_has'!A:V,13,FALSE)</f>
        <v>#N/A</v>
      </c>
      <c r="O121" t="e">
        <f t="shared" si="5"/>
        <v>#N/A</v>
      </c>
    </row>
    <row r="122" spans="1:15">
      <c r="A122" t="s">
        <v>1171</v>
      </c>
      <c r="B122" t="s">
        <v>1418</v>
      </c>
      <c r="C122" t="s">
        <v>1407</v>
      </c>
      <c r="D122" t="s">
        <v>1407</v>
      </c>
      <c r="E122" t="s">
        <v>1407</v>
      </c>
      <c r="F122" t="s">
        <v>1407</v>
      </c>
      <c r="G122" t="s">
        <v>1407</v>
      </c>
      <c r="H122" t="s">
        <v>1407</v>
      </c>
      <c r="I122" t="s">
        <v>1407</v>
      </c>
      <c r="J122">
        <v>17.2</v>
      </c>
      <c r="K122" t="b">
        <f>ISERROR(VLOOKUP(A122,'passengers(revised service)_has'!A:A,1,FALSE))</f>
        <v>0</v>
      </c>
      <c r="L122">
        <f t="shared" si="3"/>
        <v>0</v>
      </c>
      <c r="M122">
        <f t="shared" si="4"/>
        <v>1</v>
      </c>
      <c r="N122">
        <f>VLOOKUP(A122,'passengers(revised service)_has'!A:V,13,FALSE)</f>
        <v>1</v>
      </c>
      <c r="O122">
        <f t="shared" si="5"/>
        <v>0</v>
      </c>
    </row>
    <row r="123" spans="1:15">
      <c r="A123" t="s">
        <v>1170</v>
      </c>
      <c r="B123" t="s">
        <v>1418</v>
      </c>
      <c r="C123" t="s">
        <v>1407</v>
      </c>
      <c r="D123" t="s">
        <v>1407</v>
      </c>
      <c r="E123" t="s">
        <v>1407</v>
      </c>
      <c r="F123" t="s">
        <v>1407</v>
      </c>
      <c r="G123" t="s">
        <v>1407</v>
      </c>
      <c r="H123" t="s">
        <v>1407</v>
      </c>
      <c r="I123" t="s">
        <v>1407</v>
      </c>
      <c r="J123">
        <v>16.5</v>
      </c>
      <c r="K123" t="b">
        <f>ISERROR(VLOOKUP(A123,'passengers(revised service)_has'!A:A,1,FALSE))</f>
        <v>0</v>
      </c>
      <c r="L123">
        <f t="shared" si="3"/>
        <v>0</v>
      </c>
      <c r="M123">
        <f t="shared" si="4"/>
        <v>1</v>
      </c>
      <c r="N123">
        <f>VLOOKUP(A123,'passengers(revised service)_has'!A:V,13,FALSE)</f>
        <v>1</v>
      </c>
      <c r="O123">
        <f t="shared" si="5"/>
        <v>0</v>
      </c>
    </row>
    <row r="124" spans="1:15">
      <c r="A124" t="s">
        <v>1169</v>
      </c>
      <c r="B124" t="s">
        <v>1418</v>
      </c>
      <c r="C124" t="s">
        <v>1407</v>
      </c>
      <c r="D124" t="s">
        <v>1407</v>
      </c>
      <c r="E124" t="s">
        <v>1407</v>
      </c>
      <c r="F124" t="s">
        <v>1407</v>
      </c>
      <c r="G124" t="s">
        <v>1407</v>
      </c>
      <c r="H124" t="s">
        <v>1407</v>
      </c>
      <c r="I124" t="s">
        <v>1407</v>
      </c>
      <c r="J124">
        <v>15.6</v>
      </c>
      <c r="K124" t="b">
        <f>ISERROR(VLOOKUP(A124,'passengers(revised service)_has'!A:A,1,FALSE))</f>
        <v>0</v>
      </c>
      <c r="L124">
        <f t="shared" si="3"/>
        <v>0</v>
      </c>
      <c r="M124">
        <f t="shared" si="4"/>
        <v>1</v>
      </c>
      <c r="N124">
        <f>VLOOKUP(A124,'passengers(revised service)_has'!A:V,13,FALSE)</f>
        <v>1</v>
      </c>
      <c r="O124">
        <f t="shared" si="5"/>
        <v>0</v>
      </c>
    </row>
    <row r="125" spans="1:15">
      <c r="A125" t="s">
        <v>1168</v>
      </c>
      <c r="B125" t="s">
        <v>1418</v>
      </c>
      <c r="C125" t="s">
        <v>1407</v>
      </c>
      <c r="D125" t="s">
        <v>1407</v>
      </c>
      <c r="E125" t="s">
        <v>1407</v>
      </c>
      <c r="F125" t="s">
        <v>1407</v>
      </c>
      <c r="G125" t="s">
        <v>1407</v>
      </c>
      <c r="H125" t="s">
        <v>1407</v>
      </c>
      <c r="I125" t="s">
        <v>1407</v>
      </c>
      <c r="J125">
        <v>17</v>
      </c>
      <c r="K125" t="b">
        <f>ISERROR(VLOOKUP(A125,'passengers(revised service)_has'!A:A,1,FALSE))</f>
        <v>0</v>
      </c>
      <c r="L125">
        <f t="shared" si="3"/>
        <v>0</v>
      </c>
      <c r="M125">
        <f t="shared" si="4"/>
        <v>1</v>
      </c>
      <c r="N125">
        <f>VLOOKUP(A125,'passengers(revised service)_has'!A:V,13,FALSE)</f>
        <v>1</v>
      </c>
      <c r="O125">
        <f t="shared" si="5"/>
        <v>0</v>
      </c>
    </row>
    <row r="126" spans="1:15">
      <c r="A126" t="s">
        <v>1167</v>
      </c>
      <c r="B126" t="s">
        <v>1418</v>
      </c>
      <c r="C126" t="s">
        <v>1407</v>
      </c>
      <c r="D126" t="s">
        <v>1407</v>
      </c>
      <c r="E126" t="s">
        <v>1407</v>
      </c>
      <c r="F126" t="s">
        <v>1407</v>
      </c>
      <c r="G126" t="s">
        <v>1407</v>
      </c>
      <c r="H126" t="s">
        <v>1407</v>
      </c>
      <c r="I126" t="s">
        <v>1407</v>
      </c>
      <c r="J126">
        <v>17.3</v>
      </c>
      <c r="K126" t="b">
        <f>ISERROR(VLOOKUP(A126,'passengers(revised service)_has'!A:A,1,FALSE))</f>
        <v>0</v>
      </c>
      <c r="L126">
        <f t="shared" si="3"/>
        <v>0</v>
      </c>
      <c r="M126">
        <f t="shared" si="4"/>
        <v>1</v>
      </c>
      <c r="N126">
        <f>VLOOKUP(A126,'passengers(revised service)_has'!A:V,13,FALSE)</f>
        <v>1</v>
      </c>
      <c r="O126">
        <f t="shared" si="5"/>
        <v>0</v>
      </c>
    </row>
    <row r="127" spans="1:15">
      <c r="A127" t="s">
        <v>1166</v>
      </c>
      <c r="B127" t="s">
        <v>1418</v>
      </c>
      <c r="C127" t="s">
        <v>1407</v>
      </c>
      <c r="D127" t="s">
        <v>1407</v>
      </c>
      <c r="E127" t="s">
        <v>1407</v>
      </c>
      <c r="F127" t="s">
        <v>1407</v>
      </c>
      <c r="G127" t="s">
        <v>1407</v>
      </c>
      <c r="H127" t="s">
        <v>1407</v>
      </c>
      <c r="I127" t="s">
        <v>1407</v>
      </c>
      <c r="J127">
        <v>17.100000000000001</v>
      </c>
      <c r="K127" t="b">
        <f>ISERROR(VLOOKUP(A127,'passengers(revised service)_has'!A:A,1,FALSE))</f>
        <v>0</v>
      </c>
      <c r="L127">
        <f t="shared" si="3"/>
        <v>0</v>
      </c>
      <c r="M127">
        <f t="shared" si="4"/>
        <v>1</v>
      </c>
      <c r="N127">
        <f>VLOOKUP(A127,'passengers(revised service)_has'!A:V,13,FALSE)</f>
        <v>1</v>
      </c>
      <c r="O127">
        <f t="shared" si="5"/>
        <v>0</v>
      </c>
    </row>
    <row r="128" spans="1:15">
      <c r="A128" t="s">
        <v>1165</v>
      </c>
      <c r="B128" t="s">
        <v>1418</v>
      </c>
      <c r="C128" t="s">
        <v>1407</v>
      </c>
      <c r="D128" t="s">
        <v>1407</v>
      </c>
      <c r="E128" t="s">
        <v>1407</v>
      </c>
      <c r="F128" t="s">
        <v>1407</v>
      </c>
      <c r="G128" t="s">
        <v>1407</v>
      </c>
      <c r="H128" t="s">
        <v>1407</v>
      </c>
      <c r="I128" t="s">
        <v>1407</v>
      </c>
      <c r="J128">
        <v>17.100000000000001</v>
      </c>
      <c r="K128" t="b">
        <f>ISERROR(VLOOKUP(A128,'passengers(revised service)_has'!A:A,1,FALSE))</f>
        <v>0</v>
      </c>
      <c r="L128">
        <f t="shared" si="3"/>
        <v>0</v>
      </c>
      <c r="M128">
        <f t="shared" si="4"/>
        <v>1</v>
      </c>
      <c r="N128">
        <f>VLOOKUP(A128,'passengers(revised service)_has'!A:V,13,FALSE)</f>
        <v>1</v>
      </c>
      <c r="O128">
        <f t="shared" si="5"/>
        <v>0</v>
      </c>
    </row>
    <row r="129" spans="1:15">
      <c r="A129" t="s">
        <v>1164</v>
      </c>
      <c r="B129" t="s">
        <v>1418</v>
      </c>
      <c r="C129" t="s">
        <v>1407</v>
      </c>
      <c r="D129" t="s">
        <v>1407</v>
      </c>
      <c r="E129" t="s">
        <v>1407</v>
      </c>
      <c r="F129" t="s">
        <v>1407</v>
      </c>
      <c r="G129" t="s">
        <v>1407</v>
      </c>
      <c r="H129" t="s">
        <v>1407</v>
      </c>
      <c r="I129" t="s">
        <v>1407</v>
      </c>
      <c r="J129">
        <v>18.8</v>
      </c>
      <c r="K129" t="b">
        <f>ISERROR(VLOOKUP(A129,'passengers(revised service)_has'!A:A,1,FALSE))</f>
        <v>0</v>
      </c>
      <c r="L129">
        <f t="shared" si="3"/>
        <v>0</v>
      </c>
      <c r="M129">
        <f t="shared" si="4"/>
        <v>1</v>
      </c>
      <c r="N129">
        <f>VLOOKUP(A129,'passengers(revised service)_has'!A:V,13,FALSE)</f>
        <v>1</v>
      </c>
      <c r="O129">
        <f t="shared" si="5"/>
        <v>0</v>
      </c>
    </row>
    <row r="130" spans="1:15">
      <c r="A130" t="s">
        <v>1163</v>
      </c>
      <c r="B130" t="s">
        <v>1418</v>
      </c>
      <c r="C130" t="s">
        <v>1407</v>
      </c>
      <c r="D130" t="s">
        <v>1407</v>
      </c>
      <c r="E130" t="s">
        <v>1407</v>
      </c>
      <c r="F130" t="s">
        <v>1407</v>
      </c>
      <c r="G130" t="s">
        <v>1407</v>
      </c>
      <c r="H130" t="s">
        <v>1407</v>
      </c>
      <c r="I130" t="s">
        <v>1407</v>
      </c>
      <c r="J130">
        <v>17.2</v>
      </c>
      <c r="K130" t="b">
        <f>ISERROR(VLOOKUP(A130,'passengers(revised service)_has'!A:A,1,FALSE))</f>
        <v>0</v>
      </c>
      <c r="L130">
        <f t="shared" si="3"/>
        <v>0</v>
      </c>
      <c r="M130">
        <f t="shared" si="4"/>
        <v>1</v>
      </c>
      <c r="N130">
        <f>VLOOKUP(A130,'passengers(revised service)_has'!A:V,13,FALSE)</f>
        <v>1</v>
      </c>
      <c r="O130">
        <f t="shared" si="5"/>
        <v>0</v>
      </c>
    </row>
    <row r="131" spans="1:15">
      <c r="A131" t="s">
        <v>1162</v>
      </c>
      <c r="B131" t="s">
        <v>1418</v>
      </c>
      <c r="C131" t="s">
        <v>1407</v>
      </c>
      <c r="D131" t="s">
        <v>1407</v>
      </c>
      <c r="E131" t="s">
        <v>1407</v>
      </c>
      <c r="F131" t="s">
        <v>1407</v>
      </c>
      <c r="G131" t="s">
        <v>1407</v>
      </c>
      <c r="H131" t="s">
        <v>1407</v>
      </c>
      <c r="I131" t="s">
        <v>1407</v>
      </c>
      <c r="J131">
        <v>16</v>
      </c>
      <c r="K131" t="b">
        <f>ISERROR(VLOOKUP(A131,'passengers(revised service)_has'!A:A,1,FALSE))</f>
        <v>0</v>
      </c>
      <c r="L131">
        <f t="shared" ref="L131:L194" si="6">IF(IF(ISERROR(SEARCH("*no*",C131)), 0,1)+IF(ISERROR(SEARCH("*no*",D131)), 0,1)+IF(ISERROR(SEARCH("*no*",E131)), 0,1)+IF(ISERROR(SEARCH("*no*",F131)), 0,1)+IF(ISERROR(SEARCH("*no*",G131)), 0,1)+IF(ISERROR(SEARCH("*no*",H131)), 0,1)+IF(ISERROR(SEARCH("*no*",I131)), 0,1)=7,0,1)</f>
        <v>0</v>
      </c>
      <c r="M131">
        <f t="shared" ref="M131:M194" si="7">IF(ISNUMBER(J131),1,0)</f>
        <v>1</v>
      </c>
      <c r="N131">
        <f>VLOOKUP(A131,'passengers(revised service)_has'!A:V,13,FALSE)</f>
        <v>1</v>
      </c>
      <c r="O131">
        <f t="shared" ref="O131:O194" si="8">IF(M131=N131,0,1)</f>
        <v>0</v>
      </c>
    </row>
    <row r="132" spans="1:15">
      <c r="A132" t="s">
        <v>1161</v>
      </c>
      <c r="B132" t="s">
        <v>1418</v>
      </c>
      <c r="C132" t="s">
        <v>1407</v>
      </c>
      <c r="D132" t="s">
        <v>1407</v>
      </c>
      <c r="E132" t="s">
        <v>1407</v>
      </c>
      <c r="F132" t="s">
        <v>1407</v>
      </c>
      <c r="G132" t="s">
        <v>1407</v>
      </c>
      <c r="H132" t="s">
        <v>1407</v>
      </c>
      <c r="I132" t="s">
        <v>1407</v>
      </c>
      <c r="J132">
        <v>17.3</v>
      </c>
      <c r="K132" t="b">
        <f>ISERROR(VLOOKUP(A132,'passengers(revised service)_has'!A:A,1,FALSE))</f>
        <v>0</v>
      </c>
      <c r="L132">
        <f t="shared" si="6"/>
        <v>0</v>
      </c>
      <c r="M132">
        <f t="shared" si="7"/>
        <v>1</v>
      </c>
      <c r="N132">
        <f>VLOOKUP(A132,'passengers(revised service)_has'!A:V,13,FALSE)</f>
        <v>1</v>
      </c>
      <c r="O132">
        <f t="shared" si="8"/>
        <v>0</v>
      </c>
    </row>
    <row r="133" spans="1:15">
      <c r="A133" t="s">
        <v>1160</v>
      </c>
      <c r="B133" t="s">
        <v>1418</v>
      </c>
      <c r="C133" t="s">
        <v>1407</v>
      </c>
      <c r="D133" t="s">
        <v>1407</v>
      </c>
      <c r="E133" t="s">
        <v>1407</v>
      </c>
      <c r="F133" t="s">
        <v>1407</v>
      </c>
      <c r="G133" t="s">
        <v>1407</v>
      </c>
      <c r="H133" t="s">
        <v>1407</v>
      </c>
      <c r="I133" t="s">
        <v>1407</v>
      </c>
      <c r="J133">
        <v>16.3</v>
      </c>
      <c r="K133" t="b">
        <f>ISERROR(VLOOKUP(A133,'passengers(revised service)_has'!A:A,1,FALSE))</f>
        <v>0</v>
      </c>
      <c r="L133">
        <f t="shared" si="6"/>
        <v>0</v>
      </c>
      <c r="M133">
        <f t="shared" si="7"/>
        <v>1</v>
      </c>
      <c r="N133">
        <f>VLOOKUP(A133,'passengers(revised service)_has'!A:V,13,FALSE)</f>
        <v>1</v>
      </c>
      <c r="O133">
        <f t="shared" si="8"/>
        <v>0</v>
      </c>
    </row>
    <row r="134" spans="1:15">
      <c r="A134" t="s">
        <v>1159</v>
      </c>
      <c r="B134" t="s">
        <v>1418</v>
      </c>
      <c r="C134" t="s">
        <v>1407</v>
      </c>
      <c r="D134" t="s">
        <v>1407</v>
      </c>
      <c r="E134" t="s">
        <v>1407</v>
      </c>
      <c r="F134" t="s">
        <v>1407</v>
      </c>
      <c r="G134" t="s">
        <v>1407</v>
      </c>
      <c r="H134" t="s">
        <v>1407</v>
      </c>
      <c r="I134" t="s">
        <v>1407</v>
      </c>
      <c r="J134">
        <v>20.399999999999999</v>
      </c>
      <c r="K134" t="b">
        <f>ISERROR(VLOOKUP(A134,'passengers(revised service)_has'!A:A,1,FALSE))</f>
        <v>0</v>
      </c>
      <c r="L134">
        <f t="shared" si="6"/>
        <v>0</v>
      </c>
      <c r="M134">
        <f t="shared" si="7"/>
        <v>1</v>
      </c>
      <c r="N134">
        <f>VLOOKUP(A134,'passengers(revised service)_has'!A:V,13,FALSE)</f>
        <v>1</v>
      </c>
      <c r="O134">
        <f t="shared" si="8"/>
        <v>0</v>
      </c>
    </row>
    <row r="135" spans="1:15">
      <c r="A135" t="s">
        <v>1158</v>
      </c>
      <c r="B135" t="s">
        <v>1418</v>
      </c>
      <c r="C135" t="s">
        <v>1407</v>
      </c>
      <c r="D135" t="s">
        <v>1407</v>
      </c>
      <c r="E135" t="s">
        <v>1407</v>
      </c>
      <c r="F135" t="s">
        <v>1407</v>
      </c>
      <c r="G135" t="s">
        <v>1407</v>
      </c>
      <c r="H135" t="s">
        <v>1407</v>
      </c>
      <c r="I135" t="s">
        <v>1407</v>
      </c>
      <c r="J135">
        <v>17.100000000000001</v>
      </c>
      <c r="K135" t="b">
        <f>ISERROR(VLOOKUP(A135,'passengers(revised service)_has'!A:A,1,FALSE))</f>
        <v>0</v>
      </c>
      <c r="L135">
        <f t="shared" si="6"/>
        <v>0</v>
      </c>
      <c r="M135">
        <f t="shared" si="7"/>
        <v>1</v>
      </c>
      <c r="N135">
        <f>VLOOKUP(A135,'passengers(revised service)_has'!A:V,13,FALSE)</f>
        <v>1</v>
      </c>
      <c r="O135">
        <f t="shared" si="8"/>
        <v>0</v>
      </c>
    </row>
    <row r="136" spans="1:15">
      <c r="A136" t="s">
        <v>1157</v>
      </c>
      <c r="B136" t="s">
        <v>1418</v>
      </c>
      <c r="C136" t="s">
        <v>1407</v>
      </c>
      <c r="D136" t="s">
        <v>1407</v>
      </c>
      <c r="E136" t="s">
        <v>1407</v>
      </c>
      <c r="F136" t="s">
        <v>1407</v>
      </c>
      <c r="G136" t="s">
        <v>1407</v>
      </c>
      <c r="H136" t="s">
        <v>1407</v>
      </c>
      <c r="I136" t="s">
        <v>1407</v>
      </c>
      <c r="J136">
        <v>17.100000000000001</v>
      </c>
      <c r="K136" t="b">
        <f>ISERROR(VLOOKUP(A136,'passengers(revised service)_has'!A:A,1,FALSE))</f>
        <v>0</v>
      </c>
      <c r="L136">
        <f t="shared" si="6"/>
        <v>0</v>
      </c>
      <c r="M136">
        <f t="shared" si="7"/>
        <v>1</v>
      </c>
      <c r="N136">
        <f>VLOOKUP(A136,'passengers(revised service)_has'!A:V,13,FALSE)</f>
        <v>1</v>
      </c>
      <c r="O136">
        <f t="shared" si="8"/>
        <v>0</v>
      </c>
    </row>
    <row r="137" spans="1:15">
      <c r="A137" t="s">
        <v>1156</v>
      </c>
      <c r="B137" t="s">
        <v>1418</v>
      </c>
      <c r="C137" t="s">
        <v>1407</v>
      </c>
      <c r="D137">
        <v>0.9</v>
      </c>
      <c r="E137" t="s">
        <v>1407</v>
      </c>
      <c r="F137" t="s">
        <v>1407</v>
      </c>
      <c r="G137" t="s">
        <v>1407</v>
      </c>
      <c r="H137" t="s">
        <v>1407</v>
      </c>
      <c r="I137" t="s">
        <v>1407</v>
      </c>
      <c r="J137" t="s">
        <v>1407</v>
      </c>
      <c r="K137" t="b">
        <f>ISERROR(VLOOKUP(A137,'passengers(revised service)_has'!A:A,1,FALSE))</f>
        <v>0</v>
      </c>
      <c r="L137">
        <f t="shared" si="6"/>
        <v>1</v>
      </c>
      <c r="M137">
        <f t="shared" si="7"/>
        <v>0</v>
      </c>
      <c r="N137">
        <f>VLOOKUP(A137,'passengers(revised service)_has'!A:V,13,FALSE)</f>
        <v>0</v>
      </c>
      <c r="O137">
        <f t="shared" si="8"/>
        <v>0</v>
      </c>
    </row>
    <row r="138" spans="1:15">
      <c r="A138" t="s">
        <v>1155</v>
      </c>
      <c r="B138" t="s">
        <v>1418</v>
      </c>
      <c r="C138" t="s">
        <v>1407</v>
      </c>
      <c r="D138">
        <v>1</v>
      </c>
      <c r="E138" t="s">
        <v>1407</v>
      </c>
      <c r="F138" t="s">
        <v>1407</v>
      </c>
      <c r="G138" t="s">
        <v>1407</v>
      </c>
      <c r="H138" t="s">
        <v>1407</v>
      </c>
      <c r="I138" t="s">
        <v>1407</v>
      </c>
      <c r="J138" t="s">
        <v>1407</v>
      </c>
      <c r="K138" t="b">
        <f>ISERROR(VLOOKUP(A138,'passengers(revised service)_has'!A:A,1,FALSE))</f>
        <v>0</v>
      </c>
      <c r="L138">
        <f t="shared" si="6"/>
        <v>1</v>
      </c>
      <c r="M138">
        <f t="shared" si="7"/>
        <v>0</v>
      </c>
      <c r="N138">
        <f>VLOOKUP(A138,'passengers(revised service)_has'!A:V,13,FALSE)</f>
        <v>0</v>
      </c>
      <c r="O138">
        <f t="shared" si="8"/>
        <v>0</v>
      </c>
    </row>
    <row r="139" spans="1:15">
      <c r="A139" t="s">
        <v>1154</v>
      </c>
      <c r="B139" t="s">
        <v>1418</v>
      </c>
      <c r="C139" t="s">
        <v>1407</v>
      </c>
      <c r="D139">
        <v>1</v>
      </c>
      <c r="E139" t="s">
        <v>1407</v>
      </c>
      <c r="F139" t="s">
        <v>1407</v>
      </c>
      <c r="G139" t="s">
        <v>1407</v>
      </c>
      <c r="H139" t="s">
        <v>1407</v>
      </c>
      <c r="I139" t="s">
        <v>1407</v>
      </c>
      <c r="J139" t="s">
        <v>1407</v>
      </c>
      <c r="K139" t="b">
        <f>ISERROR(VLOOKUP(A139,'passengers(revised service)_has'!A:A,1,FALSE))</f>
        <v>1</v>
      </c>
      <c r="L139">
        <f t="shared" si="6"/>
        <v>1</v>
      </c>
      <c r="M139">
        <f t="shared" si="7"/>
        <v>0</v>
      </c>
      <c r="N139" t="e">
        <f>VLOOKUP(A139,'passengers(revised service)_has'!A:V,13,FALSE)</f>
        <v>#N/A</v>
      </c>
      <c r="O139" t="e">
        <f t="shared" si="8"/>
        <v>#N/A</v>
      </c>
    </row>
    <row r="140" spans="1:15">
      <c r="A140" t="s">
        <v>1153</v>
      </c>
      <c r="B140" t="s">
        <v>1418</v>
      </c>
      <c r="C140" t="s">
        <v>1407</v>
      </c>
      <c r="D140">
        <v>1.3</v>
      </c>
      <c r="E140" t="s">
        <v>1407</v>
      </c>
      <c r="F140" t="s">
        <v>1407</v>
      </c>
      <c r="G140" t="s">
        <v>1407</v>
      </c>
      <c r="H140" t="s">
        <v>1407</v>
      </c>
      <c r="I140" t="s">
        <v>1407</v>
      </c>
      <c r="J140" t="s">
        <v>1407</v>
      </c>
      <c r="K140" t="b">
        <f>ISERROR(VLOOKUP(A140,'passengers(revised service)_has'!A:A,1,FALSE))</f>
        <v>0</v>
      </c>
      <c r="L140">
        <f t="shared" si="6"/>
        <v>1</v>
      </c>
      <c r="M140">
        <f t="shared" si="7"/>
        <v>0</v>
      </c>
      <c r="N140">
        <f>VLOOKUP(A140,'passengers(revised service)_has'!A:V,13,FALSE)</f>
        <v>0</v>
      </c>
      <c r="O140">
        <f t="shared" si="8"/>
        <v>0</v>
      </c>
    </row>
    <row r="141" spans="1:15">
      <c r="A141" t="s">
        <v>1152</v>
      </c>
      <c r="B141" t="s">
        <v>1418</v>
      </c>
      <c r="C141" t="s">
        <v>1407</v>
      </c>
      <c r="D141" t="s">
        <v>1407</v>
      </c>
      <c r="E141" t="s">
        <v>1407</v>
      </c>
      <c r="F141" t="s">
        <v>1407</v>
      </c>
      <c r="G141" t="s">
        <v>1407</v>
      </c>
      <c r="H141" t="s">
        <v>1407</v>
      </c>
      <c r="I141" t="s">
        <v>1407</v>
      </c>
      <c r="J141">
        <v>1.3</v>
      </c>
      <c r="K141" t="b">
        <f>ISERROR(VLOOKUP(A141,'passengers(revised service)_has'!A:A,1,FALSE))</f>
        <v>0</v>
      </c>
      <c r="L141">
        <f t="shared" si="6"/>
        <v>0</v>
      </c>
      <c r="M141">
        <f t="shared" si="7"/>
        <v>1</v>
      </c>
      <c r="N141">
        <f>VLOOKUP(A141,'passengers(revised service)_has'!A:V,13,FALSE)</f>
        <v>1</v>
      </c>
      <c r="O141">
        <f t="shared" si="8"/>
        <v>0</v>
      </c>
    </row>
    <row r="142" spans="1:15">
      <c r="A142" t="s">
        <v>1151</v>
      </c>
      <c r="B142" t="s">
        <v>1418</v>
      </c>
      <c r="C142" t="s">
        <v>1407</v>
      </c>
      <c r="D142" t="s">
        <v>1407</v>
      </c>
      <c r="E142" t="s">
        <v>1407</v>
      </c>
      <c r="F142" t="s">
        <v>1407</v>
      </c>
      <c r="G142" t="s">
        <v>1407</v>
      </c>
      <c r="H142" t="s">
        <v>1407</v>
      </c>
      <c r="I142" t="s">
        <v>1407</v>
      </c>
      <c r="J142">
        <v>17.100000000000001</v>
      </c>
      <c r="K142" t="b">
        <f>ISERROR(VLOOKUP(A142,'passengers(revised service)_has'!A:A,1,FALSE))</f>
        <v>0</v>
      </c>
      <c r="L142">
        <f t="shared" si="6"/>
        <v>0</v>
      </c>
      <c r="M142">
        <f t="shared" si="7"/>
        <v>1</v>
      </c>
      <c r="N142">
        <f>VLOOKUP(A142,'passengers(revised service)_has'!A:V,13,FALSE)</f>
        <v>1</v>
      </c>
      <c r="O142">
        <f t="shared" si="8"/>
        <v>0</v>
      </c>
    </row>
    <row r="143" spans="1:15">
      <c r="A143" t="s">
        <v>1150</v>
      </c>
      <c r="B143" t="s">
        <v>1418</v>
      </c>
      <c r="C143" t="s">
        <v>1407</v>
      </c>
      <c r="D143" t="s">
        <v>1407</v>
      </c>
      <c r="E143" t="s">
        <v>1407</v>
      </c>
      <c r="F143" t="s">
        <v>1407</v>
      </c>
      <c r="G143" t="s">
        <v>1407</v>
      </c>
      <c r="H143" t="s">
        <v>1407</v>
      </c>
      <c r="I143" t="s">
        <v>1407</v>
      </c>
      <c r="J143">
        <v>17.399999999999999</v>
      </c>
      <c r="K143" t="b">
        <f>ISERROR(VLOOKUP(A143,'passengers(revised service)_has'!A:A,1,FALSE))</f>
        <v>0</v>
      </c>
      <c r="L143">
        <f t="shared" si="6"/>
        <v>0</v>
      </c>
      <c r="M143">
        <f t="shared" si="7"/>
        <v>1</v>
      </c>
      <c r="N143">
        <f>VLOOKUP(A143,'passengers(revised service)_has'!A:V,13,FALSE)</f>
        <v>1</v>
      </c>
      <c r="O143">
        <f t="shared" si="8"/>
        <v>0</v>
      </c>
    </row>
    <row r="144" spans="1:15">
      <c r="A144" t="s">
        <v>1149</v>
      </c>
      <c r="B144" t="s">
        <v>1418</v>
      </c>
      <c r="C144" t="s">
        <v>1407</v>
      </c>
      <c r="D144" t="s">
        <v>1407</v>
      </c>
      <c r="E144" t="s">
        <v>1407</v>
      </c>
      <c r="F144" t="s">
        <v>1407</v>
      </c>
      <c r="G144" t="s">
        <v>1407</v>
      </c>
      <c r="H144" t="s">
        <v>1407</v>
      </c>
      <c r="I144" t="s">
        <v>1407</v>
      </c>
      <c r="J144">
        <v>19.5</v>
      </c>
      <c r="K144" t="b">
        <f>ISERROR(VLOOKUP(A144,'passengers(revised service)_has'!A:A,1,FALSE))</f>
        <v>0</v>
      </c>
      <c r="L144">
        <f t="shared" si="6"/>
        <v>0</v>
      </c>
      <c r="M144">
        <f t="shared" si="7"/>
        <v>1</v>
      </c>
      <c r="N144">
        <f>VLOOKUP(A144,'passengers(revised service)_has'!A:V,13,FALSE)</f>
        <v>1</v>
      </c>
      <c r="O144">
        <f t="shared" si="8"/>
        <v>0</v>
      </c>
    </row>
    <row r="145" spans="1:15">
      <c r="A145" t="s">
        <v>1148</v>
      </c>
      <c r="B145" t="s">
        <v>1418</v>
      </c>
      <c r="C145" t="s">
        <v>1407</v>
      </c>
      <c r="D145" t="s">
        <v>1407</v>
      </c>
      <c r="E145" t="s">
        <v>1407</v>
      </c>
      <c r="F145" t="s">
        <v>1407</v>
      </c>
      <c r="G145" t="s">
        <v>1407</v>
      </c>
      <c r="H145" t="s">
        <v>1407</v>
      </c>
      <c r="I145" t="s">
        <v>1407</v>
      </c>
      <c r="J145">
        <v>16.7</v>
      </c>
      <c r="K145" t="b">
        <f>ISERROR(VLOOKUP(A145,'passengers(revised service)_has'!A:A,1,FALSE))</f>
        <v>0</v>
      </c>
      <c r="L145">
        <f t="shared" si="6"/>
        <v>0</v>
      </c>
      <c r="M145">
        <f t="shared" si="7"/>
        <v>1</v>
      </c>
      <c r="N145">
        <f>VLOOKUP(A145,'passengers(revised service)_has'!A:V,13,FALSE)</f>
        <v>1</v>
      </c>
      <c r="O145">
        <f t="shared" si="8"/>
        <v>0</v>
      </c>
    </row>
    <row r="146" spans="1:15">
      <c r="A146" t="s">
        <v>1147</v>
      </c>
      <c r="B146" t="s">
        <v>1418</v>
      </c>
      <c r="C146" t="s">
        <v>1407</v>
      </c>
      <c r="D146" t="s">
        <v>1407</v>
      </c>
      <c r="E146" t="s">
        <v>1407</v>
      </c>
      <c r="F146" t="s">
        <v>1407</v>
      </c>
      <c r="G146" t="s">
        <v>1407</v>
      </c>
      <c r="H146" t="s">
        <v>1407</v>
      </c>
      <c r="I146" t="s">
        <v>1407</v>
      </c>
      <c r="J146">
        <v>16.7</v>
      </c>
      <c r="K146" t="b">
        <f>ISERROR(VLOOKUP(A146,'passengers(revised service)_has'!A:A,1,FALSE))</f>
        <v>0</v>
      </c>
      <c r="L146">
        <f t="shared" si="6"/>
        <v>0</v>
      </c>
      <c r="M146">
        <f t="shared" si="7"/>
        <v>1</v>
      </c>
      <c r="N146">
        <f>VLOOKUP(A146,'passengers(revised service)_has'!A:V,13,FALSE)</f>
        <v>1</v>
      </c>
      <c r="O146">
        <f t="shared" si="8"/>
        <v>0</v>
      </c>
    </row>
    <row r="147" spans="1:15">
      <c r="A147" t="s">
        <v>1146</v>
      </c>
      <c r="B147" t="s">
        <v>1418</v>
      </c>
      <c r="C147" t="s">
        <v>1407</v>
      </c>
      <c r="D147" t="s">
        <v>1407</v>
      </c>
      <c r="E147" t="s">
        <v>1407</v>
      </c>
      <c r="F147" t="s">
        <v>1407</v>
      </c>
      <c r="G147" t="s">
        <v>1407</v>
      </c>
      <c r="H147" t="s">
        <v>1407</v>
      </c>
      <c r="I147" t="s">
        <v>1407</v>
      </c>
      <c r="J147">
        <v>16.600000000000001</v>
      </c>
      <c r="K147" t="b">
        <f>ISERROR(VLOOKUP(A147,'passengers(revised service)_has'!A:A,1,FALSE))</f>
        <v>0</v>
      </c>
      <c r="L147">
        <f t="shared" si="6"/>
        <v>0</v>
      </c>
      <c r="M147">
        <f t="shared" si="7"/>
        <v>1</v>
      </c>
      <c r="N147">
        <f>VLOOKUP(A147,'passengers(revised service)_has'!A:V,13,FALSE)</f>
        <v>1</v>
      </c>
      <c r="O147">
        <f t="shared" si="8"/>
        <v>0</v>
      </c>
    </row>
    <row r="148" spans="1:15">
      <c r="A148" t="s">
        <v>1145</v>
      </c>
      <c r="B148" t="s">
        <v>1418</v>
      </c>
      <c r="C148" t="s">
        <v>1407</v>
      </c>
      <c r="D148" t="s">
        <v>1407</v>
      </c>
      <c r="E148" t="s">
        <v>1407</v>
      </c>
      <c r="F148" t="s">
        <v>1407</v>
      </c>
      <c r="G148" t="s">
        <v>1407</v>
      </c>
      <c r="H148" t="s">
        <v>1407</v>
      </c>
      <c r="I148" t="s">
        <v>1407</v>
      </c>
      <c r="J148">
        <v>17.3</v>
      </c>
      <c r="K148" t="b">
        <f>ISERROR(VLOOKUP(A148,'passengers(revised service)_has'!A:A,1,FALSE))</f>
        <v>0</v>
      </c>
      <c r="L148">
        <f t="shared" si="6"/>
        <v>0</v>
      </c>
      <c r="M148">
        <f t="shared" si="7"/>
        <v>1</v>
      </c>
      <c r="N148">
        <f>VLOOKUP(A148,'passengers(revised service)_has'!A:V,13,FALSE)</f>
        <v>1</v>
      </c>
      <c r="O148">
        <f t="shared" si="8"/>
        <v>0</v>
      </c>
    </row>
    <row r="149" spans="1:15">
      <c r="A149" t="s">
        <v>1144</v>
      </c>
      <c r="B149" t="s">
        <v>1418</v>
      </c>
      <c r="C149" t="s">
        <v>1407</v>
      </c>
      <c r="D149" t="s">
        <v>1407</v>
      </c>
      <c r="E149" t="s">
        <v>1407</v>
      </c>
      <c r="F149" t="s">
        <v>1407</v>
      </c>
      <c r="G149" t="s">
        <v>1407</v>
      </c>
      <c r="H149" t="s">
        <v>1407</v>
      </c>
      <c r="I149" t="s">
        <v>1407</v>
      </c>
      <c r="J149">
        <v>17.600000000000001</v>
      </c>
      <c r="K149" t="b">
        <f>ISERROR(VLOOKUP(A149,'passengers(revised service)_has'!A:A,1,FALSE))</f>
        <v>0</v>
      </c>
      <c r="L149">
        <f t="shared" si="6"/>
        <v>0</v>
      </c>
      <c r="M149">
        <f t="shared" si="7"/>
        <v>1</v>
      </c>
      <c r="N149">
        <f>VLOOKUP(A149,'passengers(revised service)_has'!A:V,13,FALSE)</f>
        <v>1</v>
      </c>
      <c r="O149">
        <f t="shared" si="8"/>
        <v>0</v>
      </c>
    </row>
    <row r="150" spans="1:15">
      <c r="A150" t="s">
        <v>1143</v>
      </c>
      <c r="B150" t="s">
        <v>1418</v>
      </c>
      <c r="C150" t="s">
        <v>1407</v>
      </c>
      <c r="D150" t="s">
        <v>1407</v>
      </c>
      <c r="E150" t="s">
        <v>1407</v>
      </c>
      <c r="F150" t="s">
        <v>1407</v>
      </c>
      <c r="G150" t="s">
        <v>1407</v>
      </c>
      <c r="H150" t="s">
        <v>1407</v>
      </c>
      <c r="I150" t="s">
        <v>1407</v>
      </c>
      <c r="J150">
        <v>16.600000000000001</v>
      </c>
      <c r="K150" t="b">
        <f>ISERROR(VLOOKUP(A150,'passengers(revised service)_has'!A:A,1,FALSE))</f>
        <v>0</v>
      </c>
      <c r="L150">
        <f t="shared" si="6"/>
        <v>0</v>
      </c>
      <c r="M150">
        <f t="shared" si="7"/>
        <v>1</v>
      </c>
      <c r="N150">
        <f>VLOOKUP(A150,'passengers(revised service)_has'!A:V,13,FALSE)</f>
        <v>1</v>
      </c>
      <c r="O150">
        <f t="shared" si="8"/>
        <v>0</v>
      </c>
    </row>
    <row r="151" spans="1:15">
      <c r="A151" t="s">
        <v>1142</v>
      </c>
      <c r="B151" t="s">
        <v>1418</v>
      </c>
      <c r="C151" t="s">
        <v>1407</v>
      </c>
      <c r="D151" t="s">
        <v>1407</v>
      </c>
      <c r="E151" t="s">
        <v>1407</v>
      </c>
      <c r="F151" t="s">
        <v>1407</v>
      </c>
      <c r="G151" t="s">
        <v>1407</v>
      </c>
      <c r="H151" t="s">
        <v>1407</v>
      </c>
      <c r="I151" t="s">
        <v>1407</v>
      </c>
      <c r="J151">
        <v>17.399999999999999</v>
      </c>
      <c r="K151" t="b">
        <f>ISERROR(VLOOKUP(A151,'passengers(revised service)_has'!A:A,1,FALSE))</f>
        <v>0</v>
      </c>
      <c r="L151">
        <f t="shared" si="6"/>
        <v>0</v>
      </c>
      <c r="M151">
        <f t="shared" si="7"/>
        <v>1</v>
      </c>
      <c r="N151">
        <f>VLOOKUP(A151,'passengers(revised service)_has'!A:V,13,FALSE)</f>
        <v>1</v>
      </c>
      <c r="O151">
        <f t="shared" si="8"/>
        <v>0</v>
      </c>
    </row>
    <row r="152" spans="1:15">
      <c r="A152" t="s">
        <v>1141</v>
      </c>
      <c r="B152" t="s">
        <v>1418</v>
      </c>
      <c r="C152" t="s">
        <v>1407</v>
      </c>
      <c r="D152" t="s">
        <v>1407</v>
      </c>
      <c r="E152" t="s">
        <v>1407</v>
      </c>
      <c r="F152" t="s">
        <v>1407</v>
      </c>
      <c r="G152" t="s">
        <v>1407</v>
      </c>
      <c r="H152" t="s">
        <v>1407</v>
      </c>
      <c r="I152" t="s">
        <v>1407</v>
      </c>
      <c r="J152">
        <v>17.600000000000001</v>
      </c>
      <c r="K152" t="b">
        <f>ISERROR(VLOOKUP(A152,'passengers(revised service)_has'!A:A,1,FALSE))</f>
        <v>0</v>
      </c>
      <c r="L152">
        <f t="shared" si="6"/>
        <v>0</v>
      </c>
      <c r="M152">
        <f t="shared" si="7"/>
        <v>1</v>
      </c>
      <c r="N152">
        <f>VLOOKUP(A152,'passengers(revised service)_has'!A:V,13,FALSE)</f>
        <v>1</v>
      </c>
      <c r="O152">
        <f t="shared" si="8"/>
        <v>0</v>
      </c>
    </row>
    <row r="153" spans="1:15">
      <c r="A153" t="s">
        <v>1140</v>
      </c>
      <c r="B153" t="s">
        <v>1418</v>
      </c>
      <c r="C153" t="s">
        <v>1407</v>
      </c>
      <c r="D153" t="s">
        <v>1407</v>
      </c>
      <c r="E153" t="s">
        <v>1407</v>
      </c>
      <c r="F153" t="s">
        <v>1407</v>
      </c>
      <c r="G153" t="s">
        <v>1407</v>
      </c>
      <c r="H153" t="s">
        <v>1407</v>
      </c>
      <c r="I153" t="s">
        <v>1407</v>
      </c>
      <c r="J153">
        <v>18.399999999999999</v>
      </c>
      <c r="K153" t="b">
        <f>ISERROR(VLOOKUP(A153,'passengers(revised service)_has'!A:A,1,FALSE))</f>
        <v>0</v>
      </c>
      <c r="L153">
        <f t="shared" si="6"/>
        <v>0</v>
      </c>
      <c r="M153">
        <f t="shared" si="7"/>
        <v>1</v>
      </c>
      <c r="N153">
        <f>VLOOKUP(A153,'passengers(revised service)_has'!A:V,13,FALSE)</f>
        <v>1</v>
      </c>
      <c r="O153">
        <f t="shared" si="8"/>
        <v>0</v>
      </c>
    </row>
    <row r="154" spans="1:15">
      <c r="A154" t="s">
        <v>1139</v>
      </c>
      <c r="B154" t="s">
        <v>1418</v>
      </c>
      <c r="C154" t="s">
        <v>1407</v>
      </c>
      <c r="D154" t="s">
        <v>1407</v>
      </c>
      <c r="E154" t="s">
        <v>1407</v>
      </c>
      <c r="F154" t="s">
        <v>1407</v>
      </c>
      <c r="G154" t="s">
        <v>1407</v>
      </c>
      <c r="H154" t="s">
        <v>1407</v>
      </c>
      <c r="I154" t="s">
        <v>1407</v>
      </c>
      <c r="J154">
        <v>19.100000000000001</v>
      </c>
      <c r="K154" t="b">
        <f>ISERROR(VLOOKUP(A154,'passengers(revised service)_has'!A:A,1,FALSE))</f>
        <v>0</v>
      </c>
      <c r="L154">
        <f t="shared" si="6"/>
        <v>0</v>
      </c>
      <c r="M154">
        <f t="shared" si="7"/>
        <v>1</v>
      </c>
      <c r="N154">
        <f>VLOOKUP(A154,'passengers(revised service)_has'!A:V,13,FALSE)</f>
        <v>1</v>
      </c>
      <c r="O154">
        <f t="shared" si="8"/>
        <v>0</v>
      </c>
    </row>
    <row r="155" spans="1:15">
      <c r="A155" t="s">
        <v>1138</v>
      </c>
      <c r="B155" t="s">
        <v>1418</v>
      </c>
      <c r="C155" t="s">
        <v>1407</v>
      </c>
      <c r="D155" t="s">
        <v>1407</v>
      </c>
      <c r="E155" t="s">
        <v>1407</v>
      </c>
      <c r="F155" t="s">
        <v>1407</v>
      </c>
      <c r="G155" t="s">
        <v>1407</v>
      </c>
      <c r="H155" t="s">
        <v>1407</v>
      </c>
      <c r="I155" t="s">
        <v>1407</v>
      </c>
      <c r="J155">
        <v>16.600000000000001</v>
      </c>
      <c r="K155" t="b">
        <f>ISERROR(VLOOKUP(A155,'passengers(revised service)_has'!A:A,1,FALSE))</f>
        <v>0</v>
      </c>
      <c r="L155">
        <f t="shared" si="6"/>
        <v>0</v>
      </c>
      <c r="M155">
        <f t="shared" si="7"/>
        <v>1</v>
      </c>
      <c r="N155">
        <f>VLOOKUP(A155,'passengers(revised service)_has'!A:V,13,FALSE)</f>
        <v>1</v>
      </c>
      <c r="O155">
        <f t="shared" si="8"/>
        <v>0</v>
      </c>
    </row>
    <row r="156" spans="1:15">
      <c r="A156" t="s">
        <v>1137</v>
      </c>
      <c r="B156" t="s">
        <v>1418</v>
      </c>
      <c r="C156" t="s">
        <v>1407</v>
      </c>
      <c r="D156" t="s">
        <v>1407</v>
      </c>
      <c r="E156" t="s">
        <v>1407</v>
      </c>
      <c r="F156" t="s">
        <v>1407</v>
      </c>
      <c r="G156" t="s">
        <v>1407</v>
      </c>
      <c r="H156" t="s">
        <v>1407</v>
      </c>
      <c r="I156" t="s">
        <v>1407</v>
      </c>
      <c r="J156">
        <v>16.899999999999999</v>
      </c>
      <c r="K156" t="b">
        <f>ISERROR(VLOOKUP(A156,'passengers(revised service)_has'!A:A,1,FALSE))</f>
        <v>0</v>
      </c>
      <c r="L156">
        <f t="shared" si="6"/>
        <v>0</v>
      </c>
      <c r="M156">
        <f t="shared" si="7"/>
        <v>1</v>
      </c>
      <c r="N156">
        <f>VLOOKUP(A156,'passengers(revised service)_has'!A:V,13,FALSE)</f>
        <v>1</v>
      </c>
      <c r="O156">
        <f t="shared" si="8"/>
        <v>0</v>
      </c>
    </row>
    <row r="157" spans="1:15">
      <c r="A157" t="s">
        <v>1136</v>
      </c>
      <c r="B157" t="s">
        <v>1418</v>
      </c>
      <c r="C157" t="s">
        <v>1407</v>
      </c>
      <c r="D157">
        <v>1</v>
      </c>
      <c r="E157" t="s">
        <v>1407</v>
      </c>
      <c r="F157" t="s">
        <v>1407</v>
      </c>
      <c r="G157" t="s">
        <v>1407</v>
      </c>
      <c r="H157" t="s">
        <v>1407</v>
      </c>
      <c r="I157" t="s">
        <v>1407</v>
      </c>
      <c r="J157">
        <v>0.9</v>
      </c>
      <c r="K157" t="b">
        <f>ISERROR(VLOOKUP(A157,'passengers(revised service)_has'!A:A,1,FALSE))</f>
        <v>0</v>
      </c>
      <c r="L157">
        <f t="shared" si="6"/>
        <v>1</v>
      </c>
      <c r="M157">
        <f t="shared" si="7"/>
        <v>1</v>
      </c>
      <c r="N157">
        <f>VLOOKUP(A157,'passengers(revised service)_has'!A:V,13,FALSE)</f>
        <v>1</v>
      </c>
      <c r="O157">
        <f t="shared" si="8"/>
        <v>0</v>
      </c>
    </row>
    <row r="158" spans="1:15">
      <c r="A158" t="s">
        <v>1135</v>
      </c>
      <c r="B158" t="s">
        <v>1418</v>
      </c>
      <c r="C158" t="s">
        <v>1407</v>
      </c>
      <c r="D158" t="s">
        <v>1407</v>
      </c>
      <c r="E158" t="s">
        <v>1407</v>
      </c>
      <c r="F158" t="s">
        <v>1407</v>
      </c>
      <c r="G158" t="s">
        <v>1407</v>
      </c>
      <c r="H158" t="s">
        <v>1407</v>
      </c>
      <c r="I158" t="s">
        <v>1407</v>
      </c>
      <c r="J158">
        <v>1</v>
      </c>
      <c r="K158" t="b">
        <f>ISERROR(VLOOKUP(A158,'passengers(revised service)_has'!A:A,1,FALSE))</f>
        <v>0</v>
      </c>
      <c r="L158">
        <f t="shared" si="6"/>
        <v>0</v>
      </c>
      <c r="M158">
        <f t="shared" si="7"/>
        <v>1</v>
      </c>
      <c r="N158">
        <f>VLOOKUP(A158,'passengers(revised service)_has'!A:V,13,FALSE)</f>
        <v>1</v>
      </c>
      <c r="O158">
        <f t="shared" si="8"/>
        <v>0</v>
      </c>
    </row>
    <row r="159" spans="1:15">
      <c r="A159" t="s">
        <v>1134</v>
      </c>
      <c r="B159" t="s">
        <v>1418</v>
      </c>
      <c r="C159" t="s">
        <v>1407</v>
      </c>
      <c r="D159">
        <v>0.6</v>
      </c>
      <c r="E159" t="s">
        <v>1407</v>
      </c>
      <c r="F159" t="s">
        <v>1407</v>
      </c>
      <c r="G159" t="s">
        <v>1407</v>
      </c>
      <c r="H159" t="s">
        <v>1407</v>
      </c>
      <c r="I159" t="s">
        <v>1407</v>
      </c>
      <c r="J159" t="s">
        <v>1407</v>
      </c>
      <c r="K159" t="b">
        <f>ISERROR(VLOOKUP(A159,'passengers(revised service)_has'!A:A,1,FALSE))</f>
        <v>0</v>
      </c>
      <c r="L159">
        <f t="shared" si="6"/>
        <v>1</v>
      </c>
      <c r="M159">
        <f t="shared" si="7"/>
        <v>0</v>
      </c>
      <c r="N159">
        <f>VLOOKUP(A159,'passengers(revised service)_has'!A:V,13,FALSE)</f>
        <v>0</v>
      </c>
      <c r="O159">
        <f t="shared" si="8"/>
        <v>0</v>
      </c>
    </row>
    <row r="160" spans="1:15">
      <c r="A160" t="s">
        <v>1133</v>
      </c>
      <c r="B160" t="s">
        <v>1418</v>
      </c>
      <c r="C160" t="s">
        <v>1407</v>
      </c>
      <c r="D160" t="s">
        <v>1407</v>
      </c>
      <c r="E160" t="s">
        <v>1407</v>
      </c>
      <c r="F160" t="s">
        <v>1407</v>
      </c>
      <c r="G160" t="s">
        <v>1407</v>
      </c>
      <c r="H160" t="s">
        <v>1407</v>
      </c>
      <c r="I160" t="s">
        <v>1407</v>
      </c>
      <c r="J160">
        <v>0.6</v>
      </c>
      <c r="K160" t="b">
        <f>ISERROR(VLOOKUP(A160,'passengers(revised service)_has'!A:A,1,FALSE))</f>
        <v>0</v>
      </c>
      <c r="L160">
        <f t="shared" si="6"/>
        <v>0</v>
      </c>
      <c r="M160">
        <f t="shared" si="7"/>
        <v>1</v>
      </c>
      <c r="N160">
        <f>VLOOKUP(A160,'passengers(revised service)_has'!A:V,13,FALSE)</f>
        <v>1</v>
      </c>
      <c r="O160">
        <f t="shared" si="8"/>
        <v>0</v>
      </c>
    </row>
    <row r="161" spans="1:15">
      <c r="A161" t="s">
        <v>1132</v>
      </c>
      <c r="B161" t="s">
        <v>1418</v>
      </c>
      <c r="C161" t="s">
        <v>1407</v>
      </c>
      <c r="D161">
        <v>0.4</v>
      </c>
      <c r="E161" t="s">
        <v>1407</v>
      </c>
      <c r="F161" t="s">
        <v>1407</v>
      </c>
      <c r="G161" t="s">
        <v>1407</v>
      </c>
      <c r="H161" t="s">
        <v>1407</v>
      </c>
      <c r="I161" t="s">
        <v>1407</v>
      </c>
      <c r="J161" t="s">
        <v>1407</v>
      </c>
      <c r="K161" t="b">
        <f>ISERROR(VLOOKUP(A161,'passengers(revised service)_has'!A:A,1,FALSE))</f>
        <v>0</v>
      </c>
      <c r="L161">
        <f t="shared" si="6"/>
        <v>1</v>
      </c>
      <c r="M161">
        <f t="shared" si="7"/>
        <v>0</v>
      </c>
      <c r="N161">
        <f>VLOOKUP(A161,'passengers(revised service)_has'!A:V,13,FALSE)</f>
        <v>0</v>
      </c>
      <c r="O161">
        <f t="shared" si="8"/>
        <v>0</v>
      </c>
    </row>
    <row r="162" spans="1:15">
      <c r="A162" t="s">
        <v>1131</v>
      </c>
      <c r="B162" t="s">
        <v>1418</v>
      </c>
      <c r="C162" t="s">
        <v>1407</v>
      </c>
      <c r="D162">
        <v>0.4</v>
      </c>
      <c r="E162" t="s">
        <v>1407</v>
      </c>
      <c r="F162" t="s">
        <v>1407</v>
      </c>
      <c r="G162" t="s">
        <v>1407</v>
      </c>
      <c r="H162" t="s">
        <v>1407</v>
      </c>
      <c r="I162" t="s">
        <v>1407</v>
      </c>
      <c r="J162" t="s">
        <v>1407</v>
      </c>
      <c r="K162" t="b">
        <f>ISERROR(VLOOKUP(A162,'passengers(revised service)_has'!A:A,1,FALSE))</f>
        <v>1</v>
      </c>
      <c r="L162">
        <f t="shared" si="6"/>
        <v>1</v>
      </c>
      <c r="M162">
        <f t="shared" si="7"/>
        <v>0</v>
      </c>
      <c r="N162" t="e">
        <f>VLOOKUP(A162,'passengers(revised service)_has'!A:V,13,FALSE)</f>
        <v>#N/A</v>
      </c>
      <c r="O162" t="e">
        <f t="shared" si="8"/>
        <v>#N/A</v>
      </c>
    </row>
    <row r="163" spans="1:15">
      <c r="A163" t="s">
        <v>1130</v>
      </c>
      <c r="B163" t="s">
        <v>1418</v>
      </c>
      <c r="C163" t="s">
        <v>1407</v>
      </c>
      <c r="D163" t="s">
        <v>1407</v>
      </c>
      <c r="E163" t="s">
        <v>1407</v>
      </c>
      <c r="F163" t="s">
        <v>1407</v>
      </c>
      <c r="G163" t="s">
        <v>1407</v>
      </c>
      <c r="H163" t="s">
        <v>1407</v>
      </c>
      <c r="I163" t="s">
        <v>1407</v>
      </c>
      <c r="J163">
        <v>16.2</v>
      </c>
      <c r="K163" t="b">
        <f>ISERROR(VLOOKUP(A163,'passengers(revised service)_has'!A:A,1,FALSE))</f>
        <v>0</v>
      </c>
      <c r="L163">
        <f t="shared" si="6"/>
        <v>0</v>
      </c>
      <c r="M163">
        <f t="shared" si="7"/>
        <v>1</v>
      </c>
      <c r="N163">
        <f>VLOOKUP(A163,'passengers(revised service)_has'!A:V,13,FALSE)</f>
        <v>1</v>
      </c>
      <c r="O163">
        <f t="shared" si="8"/>
        <v>0</v>
      </c>
    </row>
    <row r="164" spans="1:15">
      <c r="A164" t="s">
        <v>1129</v>
      </c>
      <c r="B164" t="s">
        <v>1418</v>
      </c>
      <c r="C164" t="s">
        <v>1407</v>
      </c>
      <c r="D164" t="s">
        <v>1407</v>
      </c>
      <c r="E164" t="s">
        <v>1407</v>
      </c>
      <c r="F164" t="s">
        <v>1407</v>
      </c>
      <c r="G164" t="s">
        <v>1407</v>
      </c>
      <c r="H164" t="s">
        <v>1407</v>
      </c>
      <c r="I164" t="s">
        <v>1407</v>
      </c>
      <c r="J164">
        <v>15.4</v>
      </c>
      <c r="K164" t="b">
        <f>ISERROR(VLOOKUP(A164,'passengers(revised service)_has'!A:A,1,FALSE))</f>
        <v>0</v>
      </c>
      <c r="L164">
        <f t="shared" si="6"/>
        <v>0</v>
      </c>
      <c r="M164">
        <f t="shared" si="7"/>
        <v>1</v>
      </c>
      <c r="N164">
        <f>VLOOKUP(A164,'passengers(revised service)_has'!A:V,13,FALSE)</f>
        <v>1</v>
      </c>
      <c r="O164">
        <f t="shared" si="8"/>
        <v>0</v>
      </c>
    </row>
    <row r="165" spans="1:15">
      <c r="A165" t="s">
        <v>1128</v>
      </c>
      <c r="B165" t="s">
        <v>1418</v>
      </c>
      <c r="C165" t="s">
        <v>1407</v>
      </c>
      <c r="D165" t="s">
        <v>1407</v>
      </c>
      <c r="E165" t="s">
        <v>1407</v>
      </c>
      <c r="F165" t="s">
        <v>1407</v>
      </c>
      <c r="G165" t="s">
        <v>1407</v>
      </c>
      <c r="H165" t="s">
        <v>1407</v>
      </c>
      <c r="I165" t="s">
        <v>1407</v>
      </c>
      <c r="J165">
        <v>18.8</v>
      </c>
      <c r="K165" t="b">
        <f>ISERROR(VLOOKUP(A165,'passengers(revised service)_has'!A:A,1,FALSE))</f>
        <v>0</v>
      </c>
      <c r="L165">
        <f t="shared" si="6"/>
        <v>0</v>
      </c>
      <c r="M165">
        <f t="shared" si="7"/>
        <v>1</v>
      </c>
      <c r="N165">
        <f>VLOOKUP(A165,'passengers(revised service)_has'!A:V,13,FALSE)</f>
        <v>1</v>
      </c>
      <c r="O165">
        <f t="shared" si="8"/>
        <v>0</v>
      </c>
    </row>
    <row r="166" spans="1:15">
      <c r="A166" t="s">
        <v>1127</v>
      </c>
      <c r="B166" t="s">
        <v>1418</v>
      </c>
      <c r="C166" t="s">
        <v>1407</v>
      </c>
      <c r="D166" t="s">
        <v>1407</v>
      </c>
      <c r="E166" t="s">
        <v>1407</v>
      </c>
      <c r="F166" t="s">
        <v>1407</v>
      </c>
      <c r="G166" t="s">
        <v>1407</v>
      </c>
      <c r="H166" t="s">
        <v>1407</v>
      </c>
      <c r="I166" t="s">
        <v>1407</v>
      </c>
      <c r="J166">
        <v>18</v>
      </c>
      <c r="K166" t="b">
        <f>ISERROR(VLOOKUP(A166,'passengers(revised service)_has'!A:A,1,FALSE))</f>
        <v>0</v>
      </c>
      <c r="L166">
        <f t="shared" si="6"/>
        <v>0</v>
      </c>
      <c r="M166">
        <f t="shared" si="7"/>
        <v>1</v>
      </c>
      <c r="N166">
        <f>VLOOKUP(A166,'passengers(revised service)_has'!A:V,13,FALSE)</f>
        <v>1</v>
      </c>
      <c r="O166">
        <f t="shared" si="8"/>
        <v>0</v>
      </c>
    </row>
    <row r="167" spans="1:15">
      <c r="A167" t="s">
        <v>1126</v>
      </c>
      <c r="B167" t="s">
        <v>1418</v>
      </c>
      <c r="C167" t="s">
        <v>1407</v>
      </c>
      <c r="D167" t="s">
        <v>1407</v>
      </c>
      <c r="E167" t="s">
        <v>1407</v>
      </c>
      <c r="F167" t="s">
        <v>1407</v>
      </c>
      <c r="G167" t="s">
        <v>1407</v>
      </c>
      <c r="H167" t="s">
        <v>1407</v>
      </c>
      <c r="I167" t="s">
        <v>1407</v>
      </c>
      <c r="J167">
        <v>17</v>
      </c>
      <c r="K167" t="b">
        <f>ISERROR(VLOOKUP(A167,'passengers(revised service)_has'!A:A,1,FALSE))</f>
        <v>0</v>
      </c>
      <c r="L167">
        <f t="shared" si="6"/>
        <v>0</v>
      </c>
      <c r="M167">
        <f t="shared" si="7"/>
        <v>1</v>
      </c>
      <c r="N167">
        <f>VLOOKUP(A167,'passengers(revised service)_has'!A:V,13,FALSE)</f>
        <v>1</v>
      </c>
      <c r="O167">
        <f t="shared" si="8"/>
        <v>0</v>
      </c>
    </row>
    <row r="168" spans="1:15">
      <c r="A168" t="s">
        <v>1125</v>
      </c>
      <c r="B168" t="s">
        <v>1418</v>
      </c>
      <c r="C168" t="s">
        <v>1407</v>
      </c>
      <c r="D168" t="s">
        <v>1407</v>
      </c>
      <c r="E168" t="s">
        <v>1407</v>
      </c>
      <c r="F168" t="s">
        <v>1407</v>
      </c>
      <c r="G168" t="s">
        <v>1407</v>
      </c>
      <c r="H168" t="s">
        <v>1407</v>
      </c>
      <c r="I168" t="s">
        <v>1407</v>
      </c>
      <c r="J168">
        <v>17.2</v>
      </c>
      <c r="K168" t="b">
        <f>ISERROR(VLOOKUP(A168,'passengers(revised service)_has'!A:A,1,FALSE))</f>
        <v>0</v>
      </c>
      <c r="L168">
        <f t="shared" si="6"/>
        <v>0</v>
      </c>
      <c r="M168">
        <f t="shared" si="7"/>
        <v>1</v>
      </c>
      <c r="N168">
        <f>VLOOKUP(A168,'passengers(revised service)_has'!A:V,13,FALSE)</f>
        <v>1</v>
      </c>
      <c r="O168">
        <f t="shared" si="8"/>
        <v>0</v>
      </c>
    </row>
    <row r="169" spans="1:15">
      <c r="A169" t="s">
        <v>1124</v>
      </c>
      <c r="B169" t="s">
        <v>1418</v>
      </c>
      <c r="C169" t="s">
        <v>1407</v>
      </c>
      <c r="D169" t="s">
        <v>1407</v>
      </c>
      <c r="E169" t="s">
        <v>1407</v>
      </c>
      <c r="F169" t="s">
        <v>1407</v>
      </c>
      <c r="G169" t="s">
        <v>1407</v>
      </c>
      <c r="H169" t="s">
        <v>1407</v>
      </c>
      <c r="I169" t="s">
        <v>1407</v>
      </c>
      <c r="J169">
        <v>16.8</v>
      </c>
      <c r="K169" t="b">
        <f>ISERROR(VLOOKUP(A169,'passengers(revised service)_has'!A:A,1,FALSE))</f>
        <v>0</v>
      </c>
      <c r="L169">
        <f t="shared" si="6"/>
        <v>0</v>
      </c>
      <c r="M169">
        <f t="shared" si="7"/>
        <v>1</v>
      </c>
      <c r="N169">
        <f>VLOOKUP(A169,'passengers(revised service)_has'!A:V,13,FALSE)</f>
        <v>1</v>
      </c>
      <c r="O169">
        <f t="shared" si="8"/>
        <v>0</v>
      </c>
    </row>
    <row r="170" spans="1:15">
      <c r="A170" t="s">
        <v>1123</v>
      </c>
      <c r="B170" t="s">
        <v>1418</v>
      </c>
      <c r="C170" t="s">
        <v>1407</v>
      </c>
      <c r="D170" t="s">
        <v>1407</v>
      </c>
      <c r="E170" t="s">
        <v>1407</v>
      </c>
      <c r="F170" t="s">
        <v>1407</v>
      </c>
      <c r="G170" t="s">
        <v>1407</v>
      </c>
      <c r="H170" t="s">
        <v>1407</v>
      </c>
      <c r="I170" t="s">
        <v>1407</v>
      </c>
      <c r="J170">
        <v>16.7</v>
      </c>
      <c r="K170" t="b">
        <f>ISERROR(VLOOKUP(A170,'passengers(revised service)_has'!A:A,1,FALSE))</f>
        <v>0</v>
      </c>
      <c r="L170">
        <f t="shared" si="6"/>
        <v>0</v>
      </c>
      <c r="M170">
        <f t="shared" si="7"/>
        <v>1</v>
      </c>
      <c r="N170">
        <f>VLOOKUP(A170,'passengers(revised service)_has'!A:V,13,FALSE)</f>
        <v>1</v>
      </c>
      <c r="O170">
        <f t="shared" si="8"/>
        <v>0</v>
      </c>
    </row>
    <row r="171" spans="1:15">
      <c r="A171" t="s">
        <v>1122</v>
      </c>
      <c r="B171" t="s">
        <v>1418</v>
      </c>
      <c r="C171" t="s">
        <v>1407</v>
      </c>
      <c r="D171" t="s">
        <v>1407</v>
      </c>
      <c r="E171" t="s">
        <v>1407</v>
      </c>
      <c r="F171" t="s">
        <v>1407</v>
      </c>
      <c r="G171" t="s">
        <v>1407</v>
      </c>
      <c r="H171" t="s">
        <v>1407</v>
      </c>
      <c r="I171" t="s">
        <v>1407</v>
      </c>
      <c r="J171">
        <v>17.100000000000001</v>
      </c>
      <c r="K171" t="b">
        <f>ISERROR(VLOOKUP(A171,'passengers(revised service)_has'!A:A,1,FALSE))</f>
        <v>0</v>
      </c>
      <c r="L171">
        <f t="shared" si="6"/>
        <v>0</v>
      </c>
      <c r="M171">
        <f t="shared" si="7"/>
        <v>1</v>
      </c>
      <c r="N171">
        <f>VLOOKUP(A171,'passengers(revised service)_has'!A:V,13,FALSE)</f>
        <v>1</v>
      </c>
      <c r="O171">
        <f t="shared" si="8"/>
        <v>0</v>
      </c>
    </row>
    <row r="172" spans="1:15">
      <c r="A172" t="s">
        <v>1121</v>
      </c>
      <c r="B172" t="s">
        <v>1418</v>
      </c>
      <c r="C172" t="s">
        <v>1407</v>
      </c>
      <c r="D172" t="s">
        <v>1407</v>
      </c>
      <c r="E172" t="s">
        <v>1407</v>
      </c>
      <c r="F172" t="s">
        <v>1407</v>
      </c>
      <c r="G172" t="s">
        <v>1407</v>
      </c>
      <c r="H172" t="s">
        <v>1407</v>
      </c>
      <c r="I172" t="s">
        <v>1407</v>
      </c>
      <c r="J172">
        <v>16.100000000000001</v>
      </c>
      <c r="K172" t="b">
        <f>ISERROR(VLOOKUP(A172,'passengers(revised service)_has'!A:A,1,FALSE))</f>
        <v>0</v>
      </c>
      <c r="L172">
        <f t="shared" si="6"/>
        <v>0</v>
      </c>
      <c r="M172">
        <f t="shared" si="7"/>
        <v>1</v>
      </c>
      <c r="N172">
        <f>VLOOKUP(A172,'passengers(revised service)_has'!A:V,13,FALSE)</f>
        <v>1</v>
      </c>
      <c r="O172">
        <f t="shared" si="8"/>
        <v>0</v>
      </c>
    </row>
    <row r="173" spans="1:15">
      <c r="A173" t="s">
        <v>1120</v>
      </c>
      <c r="B173" t="s">
        <v>1418</v>
      </c>
      <c r="C173" t="s">
        <v>1407</v>
      </c>
      <c r="D173" t="s">
        <v>1407</v>
      </c>
      <c r="E173" t="s">
        <v>1407</v>
      </c>
      <c r="F173" t="s">
        <v>1407</v>
      </c>
      <c r="G173" t="s">
        <v>1407</v>
      </c>
      <c r="H173" t="s">
        <v>1407</v>
      </c>
      <c r="I173" t="s">
        <v>1407</v>
      </c>
      <c r="J173">
        <v>19.100000000000001</v>
      </c>
      <c r="K173" t="b">
        <f>ISERROR(VLOOKUP(A173,'passengers(revised service)_has'!A:A,1,FALSE))</f>
        <v>0</v>
      </c>
      <c r="L173">
        <f t="shared" si="6"/>
        <v>0</v>
      </c>
      <c r="M173">
        <f t="shared" si="7"/>
        <v>1</v>
      </c>
      <c r="N173">
        <f>VLOOKUP(A173,'passengers(revised service)_has'!A:V,13,FALSE)</f>
        <v>1</v>
      </c>
      <c r="O173">
        <f t="shared" si="8"/>
        <v>0</v>
      </c>
    </row>
    <row r="174" spans="1:15">
      <c r="A174" t="s">
        <v>1119</v>
      </c>
      <c r="B174" t="s">
        <v>1418</v>
      </c>
      <c r="C174" t="s">
        <v>1407</v>
      </c>
      <c r="D174" t="s">
        <v>1407</v>
      </c>
      <c r="E174" t="s">
        <v>1407</v>
      </c>
      <c r="F174" t="s">
        <v>1407</v>
      </c>
      <c r="G174" t="s">
        <v>1407</v>
      </c>
      <c r="H174" t="s">
        <v>1407</v>
      </c>
      <c r="I174" t="s">
        <v>1407</v>
      </c>
      <c r="J174">
        <v>19.100000000000001</v>
      </c>
      <c r="K174" t="b">
        <f>ISERROR(VLOOKUP(A174,'passengers(revised service)_has'!A:A,1,FALSE))</f>
        <v>0</v>
      </c>
      <c r="L174">
        <f t="shared" si="6"/>
        <v>0</v>
      </c>
      <c r="M174">
        <f t="shared" si="7"/>
        <v>1</v>
      </c>
      <c r="N174">
        <f>VLOOKUP(A174,'passengers(revised service)_has'!A:V,13,FALSE)</f>
        <v>1</v>
      </c>
      <c r="O174">
        <f t="shared" si="8"/>
        <v>0</v>
      </c>
    </row>
    <row r="175" spans="1:15">
      <c r="A175" t="s">
        <v>1118</v>
      </c>
      <c r="B175" t="s">
        <v>1418</v>
      </c>
      <c r="C175" t="s">
        <v>1407</v>
      </c>
      <c r="D175" t="s">
        <v>1407</v>
      </c>
      <c r="E175" t="s">
        <v>1407</v>
      </c>
      <c r="F175" t="s">
        <v>1407</v>
      </c>
      <c r="G175" t="s">
        <v>1407</v>
      </c>
      <c r="H175" t="s">
        <v>1407</v>
      </c>
      <c r="I175" t="s">
        <v>1407</v>
      </c>
      <c r="J175">
        <v>17.2</v>
      </c>
      <c r="K175" t="b">
        <f>ISERROR(VLOOKUP(A175,'passengers(revised service)_has'!A:A,1,FALSE))</f>
        <v>0</v>
      </c>
      <c r="L175">
        <f t="shared" si="6"/>
        <v>0</v>
      </c>
      <c r="M175">
        <f t="shared" si="7"/>
        <v>1</v>
      </c>
      <c r="N175">
        <f>VLOOKUP(A175,'passengers(revised service)_has'!A:V,13,FALSE)</f>
        <v>1</v>
      </c>
      <c r="O175">
        <f t="shared" si="8"/>
        <v>0</v>
      </c>
    </row>
    <row r="176" spans="1:15">
      <c r="A176" t="s">
        <v>1117</v>
      </c>
      <c r="B176" t="s">
        <v>1418</v>
      </c>
      <c r="C176" t="s">
        <v>1407</v>
      </c>
      <c r="D176" t="s">
        <v>1407</v>
      </c>
      <c r="E176" t="s">
        <v>1407</v>
      </c>
      <c r="F176" t="s">
        <v>1407</v>
      </c>
      <c r="G176" t="s">
        <v>1407</v>
      </c>
      <c r="H176" t="s">
        <v>1407</v>
      </c>
      <c r="I176" t="s">
        <v>1407</v>
      </c>
      <c r="J176">
        <v>17</v>
      </c>
      <c r="K176" t="b">
        <f>ISERROR(VLOOKUP(A176,'passengers(revised service)_has'!A:A,1,FALSE))</f>
        <v>0</v>
      </c>
      <c r="L176">
        <f t="shared" si="6"/>
        <v>0</v>
      </c>
      <c r="M176">
        <f t="shared" si="7"/>
        <v>1</v>
      </c>
      <c r="N176">
        <f>VLOOKUP(A176,'passengers(revised service)_has'!A:V,13,FALSE)</f>
        <v>1</v>
      </c>
      <c r="O176">
        <f t="shared" si="8"/>
        <v>0</v>
      </c>
    </row>
    <row r="177" spans="1:15">
      <c r="A177" t="s">
        <v>1116</v>
      </c>
      <c r="B177" t="s">
        <v>1418</v>
      </c>
      <c r="C177" t="s">
        <v>1407</v>
      </c>
      <c r="D177">
        <v>0.1</v>
      </c>
      <c r="E177" t="s">
        <v>1407</v>
      </c>
      <c r="F177" t="s">
        <v>1407</v>
      </c>
      <c r="G177" t="s">
        <v>1407</v>
      </c>
      <c r="H177" t="s">
        <v>1407</v>
      </c>
      <c r="I177" t="s">
        <v>1407</v>
      </c>
      <c r="J177">
        <v>0.1</v>
      </c>
      <c r="K177" t="b">
        <f>ISERROR(VLOOKUP(A177,'passengers(revised service)_has'!A:A,1,FALSE))</f>
        <v>0</v>
      </c>
      <c r="L177">
        <f t="shared" si="6"/>
        <v>1</v>
      </c>
      <c r="M177">
        <f t="shared" si="7"/>
        <v>1</v>
      </c>
      <c r="N177">
        <f>VLOOKUP(A177,'passengers(revised service)_has'!A:V,13,FALSE)</f>
        <v>1</v>
      </c>
      <c r="O177">
        <f t="shared" si="8"/>
        <v>0</v>
      </c>
    </row>
    <row r="178" spans="1:15">
      <c r="A178" t="s">
        <v>1115</v>
      </c>
      <c r="B178" t="s">
        <v>1418</v>
      </c>
      <c r="C178" t="s">
        <v>1407</v>
      </c>
      <c r="D178" t="s">
        <v>1407</v>
      </c>
      <c r="E178" t="s">
        <v>1407</v>
      </c>
      <c r="F178" t="s">
        <v>1407</v>
      </c>
      <c r="G178" t="s">
        <v>1407</v>
      </c>
      <c r="H178" t="s">
        <v>1407</v>
      </c>
      <c r="I178" t="s">
        <v>1407</v>
      </c>
      <c r="J178">
        <v>0.1</v>
      </c>
      <c r="K178" t="b">
        <f>ISERROR(VLOOKUP(A178,'passengers(revised service)_has'!A:A,1,FALSE))</f>
        <v>0</v>
      </c>
      <c r="L178">
        <f t="shared" si="6"/>
        <v>0</v>
      </c>
      <c r="M178">
        <f t="shared" si="7"/>
        <v>1</v>
      </c>
      <c r="N178">
        <f>VLOOKUP(A178,'passengers(revised service)_has'!A:V,13,FALSE)</f>
        <v>1</v>
      </c>
      <c r="O178">
        <f t="shared" si="8"/>
        <v>0</v>
      </c>
    </row>
    <row r="179" spans="1:15">
      <c r="A179" t="s">
        <v>1114</v>
      </c>
      <c r="B179" t="s">
        <v>1418</v>
      </c>
      <c r="C179" t="s">
        <v>1407</v>
      </c>
      <c r="D179">
        <v>1.1000000000000001</v>
      </c>
      <c r="E179" t="s">
        <v>1407</v>
      </c>
      <c r="F179" t="s">
        <v>1407</v>
      </c>
      <c r="G179" t="s">
        <v>1407</v>
      </c>
      <c r="H179" t="s">
        <v>1407</v>
      </c>
      <c r="I179" t="s">
        <v>1407</v>
      </c>
      <c r="J179" t="s">
        <v>1407</v>
      </c>
      <c r="K179" t="b">
        <f>ISERROR(VLOOKUP(A179,'passengers(revised service)_has'!A:A,1,FALSE))</f>
        <v>0</v>
      </c>
      <c r="L179">
        <f t="shared" si="6"/>
        <v>1</v>
      </c>
      <c r="M179">
        <f t="shared" si="7"/>
        <v>0</v>
      </c>
      <c r="N179">
        <f>VLOOKUP(A179,'passengers(revised service)_has'!A:V,13,FALSE)</f>
        <v>0</v>
      </c>
      <c r="O179">
        <f t="shared" si="8"/>
        <v>0</v>
      </c>
    </row>
    <row r="180" spans="1:15">
      <c r="A180" t="s">
        <v>1113</v>
      </c>
      <c r="B180" t="s">
        <v>1418</v>
      </c>
      <c r="C180" t="s">
        <v>1407</v>
      </c>
      <c r="D180">
        <v>1.1000000000000001</v>
      </c>
      <c r="E180" t="s">
        <v>1407</v>
      </c>
      <c r="F180" t="s">
        <v>1407</v>
      </c>
      <c r="G180" t="s">
        <v>1407</v>
      </c>
      <c r="H180" t="s">
        <v>1407</v>
      </c>
      <c r="I180" t="s">
        <v>1407</v>
      </c>
      <c r="J180" t="s">
        <v>1407</v>
      </c>
      <c r="K180" t="b">
        <f>ISERROR(VLOOKUP(A180,'passengers(revised service)_has'!A:A,1,FALSE))</f>
        <v>1</v>
      </c>
      <c r="L180">
        <f t="shared" si="6"/>
        <v>1</v>
      </c>
      <c r="M180">
        <f t="shared" si="7"/>
        <v>0</v>
      </c>
      <c r="N180" t="e">
        <f>VLOOKUP(A180,'passengers(revised service)_has'!A:V,13,FALSE)</f>
        <v>#N/A</v>
      </c>
      <c r="O180" t="e">
        <f t="shared" si="8"/>
        <v>#N/A</v>
      </c>
    </row>
    <row r="181" spans="1:15">
      <c r="A181" t="s">
        <v>1112</v>
      </c>
      <c r="B181" t="s">
        <v>1418</v>
      </c>
      <c r="C181" t="s">
        <v>1407</v>
      </c>
      <c r="D181">
        <v>0.8</v>
      </c>
      <c r="E181" t="s">
        <v>1407</v>
      </c>
      <c r="F181" t="s">
        <v>1407</v>
      </c>
      <c r="G181" t="s">
        <v>1407</v>
      </c>
      <c r="H181" t="s">
        <v>1407</v>
      </c>
      <c r="I181" t="s">
        <v>1407</v>
      </c>
      <c r="J181" t="s">
        <v>1407</v>
      </c>
      <c r="K181" t="b">
        <f>ISERROR(VLOOKUP(A181,'passengers(revised service)_has'!A:A,1,FALSE))</f>
        <v>0</v>
      </c>
      <c r="L181">
        <f t="shared" si="6"/>
        <v>1</v>
      </c>
      <c r="M181">
        <f t="shared" si="7"/>
        <v>0</v>
      </c>
      <c r="N181">
        <f>VLOOKUP(A181,'passengers(revised service)_has'!A:V,13,FALSE)</f>
        <v>0</v>
      </c>
      <c r="O181">
        <f t="shared" si="8"/>
        <v>0</v>
      </c>
    </row>
    <row r="182" spans="1:15">
      <c r="A182" t="s">
        <v>1111</v>
      </c>
      <c r="B182" t="s">
        <v>1418</v>
      </c>
      <c r="C182" t="s">
        <v>1407</v>
      </c>
      <c r="D182" t="s">
        <v>1407</v>
      </c>
      <c r="E182" t="s">
        <v>1407</v>
      </c>
      <c r="F182" t="s">
        <v>1407</v>
      </c>
      <c r="G182" t="s">
        <v>1407</v>
      </c>
      <c r="H182" t="s">
        <v>1407</v>
      </c>
      <c r="I182" t="s">
        <v>1407</v>
      </c>
      <c r="J182">
        <v>0.8</v>
      </c>
      <c r="K182" t="b">
        <f>ISERROR(VLOOKUP(A182,'passengers(revised service)_has'!A:A,1,FALSE))</f>
        <v>0</v>
      </c>
      <c r="L182">
        <f t="shared" si="6"/>
        <v>0</v>
      </c>
      <c r="M182">
        <f t="shared" si="7"/>
        <v>1</v>
      </c>
      <c r="N182">
        <f>VLOOKUP(A182,'passengers(revised service)_has'!A:V,13,FALSE)</f>
        <v>1</v>
      </c>
      <c r="O182">
        <f t="shared" si="8"/>
        <v>0</v>
      </c>
    </row>
    <row r="183" spans="1:15">
      <c r="A183" t="s">
        <v>1110</v>
      </c>
      <c r="B183" t="s">
        <v>1418</v>
      </c>
      <c r="C183" t="s">
        <v>1407</v>
      </c>
      <c r="D183" t="s">
        <v>1407</v>
      </c>
      <c r="E183" t="s">
        <v>1407</v>
      </c>
      <c r="F183" t="s">
        <v>1407</v>
      </c>
      <c r="G183" t="s">
        <v>1407</v>
      </c>
      <c r="H183" t="s">
        <v>1407</v>
      </c>
      <c r="I183" t="s">
        <v>1407</v>
      </c>
      <c r="J183">
        <v>16.899999999999999</v>
      </c>
      <c r="K183" t="b">
        <f>ISERROR(VLOOKUP(A183,'passengers(revised service)_has'!A:A,1,FALSE))</f>
        <v>0</v>
      </c>
      <c r="L183">
        <f t="shared" si="6"/>
        <v>0</v>
      </c>
      <c r="M183">
        <f t="shared" si="7"/>
        <v>1</v>
      </c>
      <c r="N183">
        <f>VLOOKUP(A183,'passengers(revised service)_has'!A:V,13,FALSE)</f>
        <v>1</v>
      </c>
      <c r="O183">
        <f t="shared" si="8"/>
        <v>0</v>
      </c>
    </row>
    <row r="184" spans="1:15">
      <c r="A184" t="s">
        <v>1109</v>
      </c>
      <c r="B184" t="s">
        <v>1418</v>
      </c>
      <c r="C184" t="s">
        <v>1407</v>
      </c>
      <c r="D184" t="s">
        <v>1407</v>
      </c>
      <c r="E184" t="s">
        <v>1407</v>
      </c>
      <c r="F184" t="s">
        <v>1407</v>
      </c>
      <c r="G184" t="s">
        <v>1407</v>
      </c>
      <c r="H184" t="s">
        <v>1407</v>
      </c>
      <c r="I184" t="s">
        <v>1407</v>
      </c>
      <c r="J184">
        <v>16.3</v>
      </c>
      <c r="K184" t="b">
        <f>ISERROR(VLOOKUP(A184,'passengers(revised service)_has'!A:A,1,FALSE))</f>
        <v>0</v>
      </c>
      <c r="L184">
        <f t="shared" si="6"/>
        <v>0</v>
      </c>
      <c r="M184">
        <f t="shared" si="7"/>
        <v>1</v>
      </c>
      <c r="N184">
        <f>VLOOKUP(A184,'passengers(revised service)_has'!A:V,13,FALSE)</f>
        <v>1</v>
      </c>
      <c r="O184">
        <f t="shared" si="8"/>
        <v>0</v>
      </c>
    </row>
    <row r="185" spans="1:15">
      <c r="A185" t="s">
        <v>1108</v>
      </c>
      <c r="B185" t="s">
        <v>1418</v>
      </c>
      <c r="C185" t="s">
        <v>1407</v>
      </c>
      <c r="D185" t="s">
        <v>1407</v>
      </c>
      <c r="E185" t="s">
        <v>1407</v>
      </c>
      <c r="F185" t="s">
        <v>1407</v>
      </c>
      <c r="G185" t="s">
        <v>1407</v>
      </c>
      <c r="H185" t="s">
        <v>1407</v>
      </c>
      <c r="I185" t="s">
        <v>1407</v>
      </c>
      <c r="J185">
        <v>17.3</v>
      </c>
      <c r="K185" t="b">
        <f>ISERROR(VLOOKUP(A185,'passengers(revised service)_has'!A:A,1,FALSE))</f>
        <v>0</v>
      </c>
      <c r="L185">
        <f t="shared" si="6"/>
        <v>0</v>
      </c>
      <c r="M185">
        <f t="shared" si="7"/>
        <v>1</v>
      </c>
      <c r="N185">
        <f>VLOOKUP(A185,'passengers(revised service)_has'!A:V,13,FALSE)</f>
        <v>1</v>
      </c>
      <c r="O185">
        <f t="shared" si="8"/>
        <v>0</v>
      </c>
    </row>
    <row r="186" spans="1:15">
      <c r="A186" t="s">
        <v>1107</v>
      </c>
      <c r="B186" t="s">
        <v>1418</v>
      </c>
      <c r="C186" t="s">
        <v>1407</v>
      </c>
      <c r="D186" t="s">
        <v>1407</v>
      </c>
      <c r="E186" t="s">
        <v>1407</v>
      </c>
      <c r="F186" t="s">
        <v>1407</v>
      </c>
      <c r="G186" t="s">
        <v>1407</v>
      </c>
      <c r="H186" t="s">
        <v>1407</v>
      </c>
      <c r="I186" t="s">
        <v>1407</v>
      </c>
      <c r="J186">
        <v>16.899999999999999</v>
      </c>
      <c r="K186" t="b">
        <f>ISERROR(VLOOKUP(A186,'passengers(revised service)_has'!A:A,1,FALSE))</f>
        <v>0</v>
      </c>
      <c r="L186">
        <f t="shared" si="6"/>
        <v>0</v>
      </c>
      <c r="M186">
        <f t="shared" si="7"/>
        <v>1</v>
      </c>
      <c r="N186">
        <f>VLOOKUP(A186,'passengers(revised service)_has'!A:V,13,FALSE)</f>
        <v>1</v>
      </c>
      <c r="O186">
        <f t="shared" si="8"/>
        <v>0</v>
      </c>
    </row>
    <row r="187" spans="1:15">
      <c r="A187" t="s">
        <v>1106</v>
      </c>
      <c r="B187" t="s">
        <v>1418</v>
      </c>
      <c r="C187" t="s">
        <v>1407</v>
      </c>
      <c r="D187" t="s">
        <v>1407</v>
      </c>
      <c r="E187" t="s">
        <v>1407</v>
      </c>
      <c r="F187" t="s">
        <v>1407</v>
      </c>
      <c r="G187" t="s">
        <v>1407</v>
      </c>
      <c r="H187" t="s">
        <v>1407</v>
      </c>
      <c r="I187" t="s">
        <v>1407</v>
      </c>
      <c r="J187">
        <v>17.3</v>
      </c>
      <c r="K187" t="b">
        <f>ISERROR(VLOOKUP(A187,'passengers(revised service)_has'!A:A,1,FALSE))</f>
        <v>0</v>
      </c>
      <c r="L187">
        <f t="shared" si="6"/>
        <v>0</v>
      </c>
      <c r="M187">
        <f t="shared" si="7"/>
        <v>1</v>
      </c>
      <c r="N187">
        <f>VLOOKUP(A187,'passengers(revised service)_has'!A:V,13,FALSE)</f>
        <v>1</v>
      </c>
      <c r="O187">
        <f t="shared" si="8"/>
        <v>0</v>
      </c>
    </row>
    <row r="188" spans="1:15">
      <c r="A188" t="s">
        <v>1105</v>
      </c>
      <c r="B188" t="s">
        <v>1418</v>
      </c>
      <c r="C188" t="s">
        <v>1407</v>
      </c>
      <c r="D188" t="s">
        <v>1407</v>
      </c>
      <c r="E188" t="s">
        <v>1407</v>
      </c>
      <c r="F188" t="s">
        <v>1407</v>
      </c>
      <c r="G188" t="s">
        <v>1407</v>
      </c>
      <c r="H188" t="s">
        <v>1407</v>
      </c>
      <c r="I188" t="s">
        <v>1407</v>
      </c>
      <c r="J188">
        <v>16.5</v>
      </c>
      <c r="K188" t="b">
        <f>ISERROR(VLOOKUP(A188,'passengers(revised service)_has'!A:A,1,FALSE))</f>
        <v>0</v>
      </c>
      <c r="L188">
        <f t="shared" si="6"/>
        <v>0</v>
      </c>
      <c r="M188">
        <f t="shared" si="7"/>
        <v>1</v>
      </c>
      <c r="N188">
        <f>VLOOKUP(A188,'passengers(revised service)_has'!A:V,13,FALSE)</f>
        <v>1</v>
      </c>
      <c r="O188">
        <f t="shared" si="8"/>
        <v>0</v>
      </c>
    </row>
    <row r="189" spans="1:15">
      <c r="A189" t="s">
        <v>1104</v>
      </c>
      <c r="B189" t="s">
        <v>1418</v>
      </c>
      <c r="C189" t="s">
        <v>1407</v>
      </c>
      <c r="D189" t="s">
        <v>1407</v>
      </c>
      <c r="E189" t="s">
        <v>1407</v>
      </c>
      <c r="F189" t="s">
        <v>1407</v>
      </c>
      <c r="G189" t="s">
        <v>1407</v>
      </c>
      <c r="H189" t="s">
        <v>1407</v>
      </c>
      <c r="I189" t="s">
        <v>1407</v>
      </c>
      <c r="J189">
        <v>15.8</v>
      </c>
      <c r="K189" t="b">
        <f>ISERROR(VLOOKUP(A189,'passengers(revised service)_has'!A:A,1,FALSE))</f>
        <v>0</v>
      </c>
      <c r="L189">
        <f t="shared" si="6"/>
        <v>0</v>
      </c>
      <c r="M189">
        <f t="shared" si="7"/>
        <v>1</v>
      </c>
      <c r="N189">
        <f>VLOOKUP(A189,'passengers(revised service)_has'!A:V,13,FALSE)</f>
        <v>1</v>
      </c>
      <c r="O189">
        <f t="shared" si="8"/>
        <v>0</v>
      </c>
    </row>
    <row r="190" spans="1:15">
      <c r="A190" t="s">
        <v>1103</v>
      </c>
      <c r="B190" t="s">
        <v>1418</v>
      </c>
      <c r="C190" t="s">
        <v>1407</v>
      </c>
      <c r="D190" t="s">
        <v>1407</v>
      </c>
      <c r="E190" t="s">
        <v>1407</v>
      </c>
      <c r="F190" t="s">
        <v>1407</v>
      </c>
      <c r="G190" t="s">
        <v>1407</v>
      </c>
      <c r="H190" t="s">
        <v>1407</v>
      </c>
      <c r="I190" t="s">
        <v>1407</v>
      </c>
      <c r="J190">
        <v>18</v>
      </c>
      <c r="K190" t="b">
        <f>ISERROR(VLOOKUP(A190,'passengers(revised service)_has'!A:A,1,FALSE))</f>
        <v>0</v>
      </c>
      <c r="L190">
        <f t="shared" si="6"/>
        <v>0</v>
      </c>
      <c r="M190">
        <f t="shared" si="7"/>
        <v>1</v>
      </c>
      <c r="N190">
        <f>VLOOKUP(A190,'passengers(revised service)_has'!A:V,13,FALSE)</f>
        <v>1</v>
      </c>
      <c r="O190">
        <f t="shared" si="8"/>
        <v>0</v>
      </c>
    </row>
    <row r="191" spans="1:15">
      <c r="A191" t="s">
        <v>1102</v>
      </c>
      <c r="B191" t="s">
        <v>1418</v>
      </c>
      <c r="C191" t="s">
        <v>1407</v>
      </c>
      <c r="D191" t="s">
        <v>1407</v>
      </c>
      <c r="E191" t="s">
        <v>1407</v>
      </c>
      <c r="F191" t="s">
        <v>1407</v>
      </c>
      <c r="G191" t="s">
        <v>1407</v>
      </c>
      <c r="H191" t="s">
        <v>1407</v>
      </c>
      <c r="I191" t="s">
        <v>1407</v>
      </c>
      <c r="J191">
        <v>18.5</v>
      </c>
      <c r="K191" t="b">
        <f>ISERROR(VLOOKUP(A191,'passengers(revised service)_has'!A:A,1,FALSE))</f>
        <v>0</v>
      </c>
      <c r="L191">
        <f t="shared" si="6"/>
        <v>0</v>
      </c>
      <c r="M191">
        <f t="shared" si="7"/>
        <v>1</v>
      </c>
      <c r="N191">
        <f>VLOOKUP(A191,'passengers(revised service)_has'!A:V,13,FALSE)</f>
        <v>1</v>
      </c>
      <c r="O191">
        <f t="shared" si="8"/>
        <v>0</v>
      </c>
    </row>
    <row r="192" spans="1:15">
      <c r="A192" t="s">
        <v>1101</v>
      </c>
      <c r="B192" t="s">
        <v>1418</v>
      </c>
      <c r="C192" t="s">
        <v>1407</v>
      </c>
      <c r="D192">
        <v>1.1000000000000001</v>
      </c>
      <c r="E192" t="s">
        <v>1407</v>
      </c>
      <c r="F192" t="s">
        <v>1407</v>
      </c>
      <c r="G192" t="s">
        <v>1407</v>
      </c>
      <c r="H192" t="s">
        <v>1407</v>
      </c>
      <c r="I192" t="s">
        <v>1407</v>
      </c>
      <c r="J192">
        <v>1.3</v>
      </c>
      <c r="K192" t="b">
        <f>ISERROR(VLOOKUP(A192,'passengers(revised service)_has'!A:A,1,FALSE))</f>
        <v>0</v>
      </c>
      <c r="L192">
        <f t="shared" si="6"/>
        <v>1</v>
      </c>
      <c r="M192">
        <f t="shared" si="7"/>
        <v>1</v>
      </c>
      <c r="N192">
        <f>VLOOKUP(A192,'passengers(revised service)_has'!A:V,13,FALSE)</f>
        <v>1</v>
      </c>
      <c r="O192">
        <f t="shared" si="8"/>
        <v>0</v>
      </c>
    </row>
    <row r="193" spans="1:15">
      <c r="A193" t="s">
        <v>1100</v>
      </c>
      <c r="B193" t="s">
        <v>1418</v>
      </c>
      <c r="C193" t="s">
        <v>1407</v>
      </c>
      <c r="D193">
        <v>1.1000000000000001</v>
      </c>
      <c r="E193" t="s">
        <v>1407</v>
      </c>
      <c r="F193" t="s">
        <v>1407</v>
      </c>
      <c r="G193" t="s">
        <v>1407</v>
      </c>
      <c r="H193" t="s">
        <v>1407</v>
      </c>
      <c r="I193" t="s">
        <v>1407</v>
      </c>
      <c r="J193">
        <v>1.1000000000000001</v>
      </c>
      <c r="K193" t="b">
        <f>ISERROR(VLOOKUP(A193,'passengers(revised service)_has'!A:A,1,FALSE))</f>
        <v>0</v>
      </c>
      <c r="L193">
        <f t="shared" si="6"/>
        <v>1</v>
      </c>
      <c r="M193">
        <f t="shared" si="7"/>
        <v>1</v>
      </c>
      <c r="N193">
        <f>VLOOKUP(A193,'passengers(revised service)_has'!A:V,13,FALSE)</f>
        <v>1</v>
      </c>
      <c r="O193">
        <f t="shared" si="8"/>
        <v>0</v>
      </c>
    </row>
    <row r="194" spans="1:15">
      <c r="A194" t="s">
        <v>1099</v>
      </c>
      <c r="B194" t="s">
        <v>1418</v>
      </c>
      <c r="C194" t="s">
        <v>1407</v>
      </c>
      <c r="D194">
        <v>2.2000000000000002</v>
      </c>
      <c r="E194" t="s">
        <v>1407</v>
      </c>
      <c r="F194" t="s">
        <v>1407</v>
      </c>
      <c r="G194" t="s">
        <v>1407</v>
      </c>
      <c r="H194" t="s">
        <v>1407</v>
      </c>
      <c r="I194" t="s">
        <v>1407</v>
      </c>
      <c r="J194">
        <v>2</v>
      </c>
      <c r="K194" t="b">
        <f>ISERROR(VLOOKUP(A194,'passengers(revised service)_has'!A:A,1,FALSE))</f>
        <v>0</v>
      </c>
      <c r="L194">
        <f t="shared" si="6"/>
        <v>1</v>
      </c>
      <c r="M194">
        <f t="shared" si="7"/>
        <v>1</v>
      </c>
      <c r="N194">
        <f>VLOOKUP(A194,'passengers(revised service)_has'!A:V,13,FALSE)</f>
        <v>1</v>
      </c>
      <c r="O194">
        <f t="shared" si="8"/>
        <v>0</v>
      </c>
    </row>
    <row r="195" spans="1:15">
      <c r="A195" t="s">
        <v>1098</v>
      </c>
      <c r="B195" t="s">
        <v>1418</v>
      </c>
      <c r="C195" t="s">
        <v>1407</v>
      </c>
      <c r="D195" t="s">
        <v>1407</v>
      </c>
      <c r="E195" t="s">
        <v>1407</v>
      </c>
      <c r="F195" t="s">
        <v>1407</v>
      </c>
      <c r="G195" t="s">
        <v>1407</v>
      </c>
      <c r="H195" t="s">
        <v>1407</v>
      </c>
      <c r="I195" t="s">
        <v>1407</v>
      </c>
      <c r="J195">
        <v>2.2000000000000002</v>
      </c>
      <c r="K195" t="b">
        <f>ISERROR(VLOOKUP(A195,'passengers(revised service)_has'!A:A,1,FALSE))</f>
        <v>0</v>
      </c>
      <c r="L195">
        <f t="shared" ref="L195:L258" si="9">IF(IF(ISERROR(SEARCH("*no*",C195)), 0,1)+IF(ISERROR(SEARCH("*no*",D195)), 0,1)+IF(ISERROR(SEARCH("*no*",E195)), 0,1)+IF(ISERROR(SEARCH("*no*",F195)), 0,1)+IF(ISERROR(SEARCH("*no*",G195)), 0,1)+IF(ISERROR(SEARCH("*no*",H195)), 0,1)+IF(ISERROR(SEARCH("*no*",I195)), 0,1)=7,0,1)</f>
        <v>0</v>
      </c>
      <c r="M195">
        <f t="shared" ref="M195:M258" si="10">IF(ISNUMBER(J195),1,0)</f>
        <v>1</v>
      </c>
      <c r="N195">
        <f>VLOOKUP(A195,'passengers(revised service)_has'!A:V,13,FALSE)</f>
        <v>1</v>
      </c>
      <c r="O195">
        <f t="shared" ref="O195:O258" si="11">IF(M195=N195,0,1)</f>
        <v>0</v>
      </c>
    </row>
    <row r="196" spans="1:15">
      <c r="A196" t="s">
        <v>1097</v>
      </c>
      <c r="B196" t="s">
        <v>1418</v>
      </c>
      <c r="C196" t="s">
        <v>1407</v>
      </c>
      <c r="D196">
        <v>4.0999999999999996</v>
      </c>
      <c r="E196" t="s">
        <v>1407</v>
      </c>
      <c r="F196" t="s">
        <v>1407</v>
      </c>
      <c r="G196" t="s">
        <v>1407</v>
      </c>
      <c r="H196" t="s">
        <v>1407</v>
      </c>
      <c r="I196" t="s">
        <v>1407</v>
      </c>
      <c r="J196" t="s">
        <v>1407</v>
      </c>
      <c r="K196" t="b">
        <f>ISERROR(VLOOKUP(A196,'passengers(revised service)_has'!A:A,1,FALSE))</f>
        <v>0</v>
      </c>
      <c r="L196">
        <f t="shared" si="9"/>
        <v>1</v>
      </c>
      <c r="M196">
        <f t="shared" si="10"/>
        <v>0</v>
      </c>
      <c r="N196">
        <f>VLOOKUP(A196,'passengers(revised service)_has'!A:V,13,FALSE)</f>
        <v>0</v>
      </c>
      <c r="O196">
        <f t="shared" si="11"/>
        <v>0</v>
      </c>
    </row>
    <row r="197" spans="1:15">
      <c r="A197" t="s">
        <v>1096</v>
      </c>
      <c r="B197" t="s">
        <v>1418</v>
      </c>
      <c r="C197" t="s">
        <v>1407</v>
      </c>
      <c r="D197">
        <v>4.0999999999999996</v>
      </c>
      <c r="E197" t="s">
        <v>1407</v>
      </c>
      <c r="F197" t="s">
        <v>1407</v>
      </c>
      <c r="G197" t="s">
        <v>1407</v>
      </c>
      <c r="H197" t="s">
        <v>1407</v>
      </c>
      <c r="I197" t="s">
        <v>1407</v>
      </c>
      <c r="J197">
        <v>4.0999999999999996</v>
      </c>
      <c r="K197" t="b">
        <f>ISERROR(VLOOKUP(A197,'passengers(revised service)_has'!A:A,1,FALSE))</f>
        <v>0</v>
      </c>
      <c r="L197">
        <f t="shared" si="9"/>
        <v>1</v>
      </c>
      <c r="M197">
        <f t="shared" si="10"/>
        <v>1</v>
      </c>
      <c r="N197">
        <f>VLOOKUP(A197,'passengers(revised service)_has'!A:V,13,FALSE)</f>
        <v>1</v>
      </c>
      <c r="O197">
        <f t="shared" si="11"/>
        <v>0</v>
      </c>
    </row>
    <row r="198" spans="1:15">
      <c r="A198" t="s">
        <v>1095</v>
      </c>
      <c r="B198" t="s">
        <v>1418</v>
      </c>
      <c r="C198" t="s">
        <v>1407</v>
      </c>
      <c r="D198" t="s">
        <v>1407</v>
      </c>
      <c r="E198" t="s">
        <v>1407</v>
      </c>
      <c r="F198" t="s">
        <v>1407</v>
      </c>
      <c r="G198" t="s">
        <v>1407</v>
      </c>
      <c r="H198">
        <v>1.5</v>
      </c>
      <c r="I198" t="s">
        <v>1407</v>
      </c>
      <c r="J198">
        <v>1.8</v>
      </c>
      <c r="K198" t="b">
        <f>ISERROR(VLOOKUP(A198,'passengers(revised service)_has'!A:A,1,FALSE))</f>
        <v>0</v>
      </c>
      <c r="L198">
        <f t="shared" si="9"/>
        <v>1</v>
      </c>
      <c r="M198">
        <f t="shared" si="10"/>
        <v>1</v>
      </c>
      <c r="N198">
        <f>VLOOKUP(A198,'passengers(revised service)_has'!A:V,13,FALSE)</f>
        <v>1</v>
      </c>
      <c r="O198">
        <f t="shared" si="11"/>
        <v>0</v>
      </c>
    </row>
    <row r="199" spans="1:15">
      <c r="A199" t="s">
        <v>1094</v>
      </c>
      <c r="B199" t="s">
        <v>1418</v>
      </c>
      <c r="C199" t="s">
        <v>1407</v>
      </c>
      <c r="D199" t="s">
        <v>1407</v>
      </c>
      <c r="E199" t="s">
        <v>1407</v>
      </c>
      <c r="F199" t="s">
        <v>1407</v>
      </c>
      <c r="G199" t="s">
        <v>1407</v>
      </c>
      <c r="H199" t="s">
        <v>1407</v>
      </c>
      <c r="I199" t="s">
        <v>1407</v>
      </c>
      <c r="J199">
        <v>1.5</v>
      </c>
      <c r="K199" t="b">
        <f>ISERROR(VLOOKUP(A199,'passengers(revised service)_has'!A:A,1,FALSE))</f>
        <v>0</v>
      </c>
      <c r="L199">
        <f t="shared" si="9"/>
        <v>0</v>
      </c>
      <c r="M199">
        <f t="shared" si="10"/>
        <v>1</v>
      </c>
      <c r="N199">
        <f>VLOOKUP(A199,'passengers(revised service)_has'!A:V,13,FALSE)</f>
        <v>1</v>
      </c>
      <c r="O199">
        <f t="shared" si="11"/>
        <v>0</v>
      </c>
    </row>
    <row r="200" spans="1:15">
      <c r="A200" t="s">
        <v>1093</v>
      </c>
      <c r="B200" t="s">
        <v>1418</v>
      </c>
      <c r="C200" t="s">
        <v>1407</v>
      </c>
      <c r="D200" t="s">
        <v>1407</v>
      </c>
      <c r="E200" t="s">
        <v>1407</v>
      </c>
      <c r="F200" t="s">
        <v>1407</v>
      </c>
      <c r="G200" t="s">
        <v>1407</v>
      </c>
      <c r="H200">
        <v>1.7</v>
      </c>
      <c r="I200" t="s">
        <v>1407</v>
      </c>
      <c r="J200">
        <v>2</v>
      </c>
      <c r="K200" t="b">
        <f>ISERROR(VLOOKUP(A200,'passengers(revised service)_has'!A:A,1,FALSE))</f>
        <v>0</v>
      </c>
      <c r="L200">
        <f t="shared" si="9"/>
        <v>1</v>
      </c>
      <c r="M200">
        <f t="shared" si="10"/>
        <v>1</v>
      </c>
      <c r="N200">
        <f>VLOOKUP(A200,'passengers(revised service)_has'!A:V,13,FALSE)</f>
        <v>1</v>
      </c>
      <c r="O200">
        <f t="shared" si="11"/>
        <v>0</v>
      </c>
    </row>
    <row r="201" spans="1:15">
      <c r="A201" t="s">
        <v>1092</v>
      </c>
      <c r="B201" t="s">
        <v>1418</v>
      </c>
      <c r="C201" t="s">
        <v>1407</v>
      </c>
      <c r="D201" t="s">
        <v>1407</v>
      </c>
      <c r="E201" t="s">
        <v>1407</v>
      </c>
      <c r="F201" t="s">
        <v>1407</v>
      </c>
      <c r="G201" t="s">
        <v>1407</v>
      </c>
      <c r="H201">
        <v>1.7</v>
      </c>
      <c r="I201" t="s">
        <v>1407</v>
      </c>
      <c r="J201">
        <v>1.7</v>
      </c>
      <c r="K201" t="b">
        <f>ISERROR(VLOOKUP(A201,'passengers(revised service)_has'!A:A,1,FALSE))</f>
        <v>0</v>
      </c>
      <c r="L201">
        <f t="shared" si="9"/>
        <v>1</v>
      </c>
      <c r="M201">
        <f t="shared" si="10"/>
        <v>1</v>
      </c>
      <c r="N201">
        <f>VLOOKUP(A201,'passengers(revised service)_has'!A:V,13,FALSE)</f>
        <v>1</v>
      </c>
      <c r="O201">
        <f t="shared" si="11"/>
        <v>0</v>
      </c>
    </row>
    <row r="202" spans="1:15">
      <c r="A202" t="s">
        <v>1091</v>
      </c>
      <c r="B202" t="s">
        <v>1418</v>
      </c>
      <c r="C202" t="s">
        <v>1407</v>
      </c>
      <c r="D202" t="s">
        <v>1407</v>
      </c>
      <c r="E202" t="s">
        <v>1407</v>
      </c>
      <c r="F202" t="s">
        <v>1407</v>
      </c>
      <c r="G202" t="s">
        <v>1407</v>
      </c>
      <c r="H202">
        <v>1.6</v>
      </c>
      <c r="I202" t="s">
        <v>1407</v>
      </c>
      <c r="J202" t="s">
        <v>1407</v>
      </c>
      <c r="K202" t="b">
        <f>ISERROR(VLOOKUP(A202,'passengers(revised service)_has'!A:A,1,FALSE))</f>
        <v>0</v>
      </c>
      <c r="L202">
        <f t="shared" si="9"/>
        <v>1</v>
      </c>
      <c r="M202">
        <f t="shared" si="10"/>
        <v>0</v>
      </c>
      <c r="N202">
        <f>VLOOKUP(A202,'passengers(revised service)_has'!A:V,13,FALSE)</f>
        <v>0</v>
      </c>
      <c r="O202">
        <f t="shared" si="11"/>
        <v>0</v>
      </c>
    </row>
    <row r="203" spans="1:15">
      <c r="A203" t="s">
        <v>1090</v>
      </c>
      <c r="B203" t="s">
        <v>1418</v>
      </c>
      <c r="C203" t="s">
        <v>1407</v>
      </c>
      <c r="D203" t="s">
        <v>1407</v>
      </c>
      <c r="E203" t="s">
        <v>1407</v>
      </c>
      <c r="F203" t="s">
        <v>1407</v>
      </c>
      <c r="G203" t="s">
        <v>1407</v>
      </c>
      <c r="H203">
        <v>1.6</v>
      </c>
      <c r="I203" t="s">
        <v>1407</v>
      </c>
      <c r="J203" t="s">
        <v>1407</v>
      </c>
      <c r="K203" t="b">
        <f>ISERROR(VLOOKUP(A203,'passengers(revised service)_has'!A:A,1,FALSE))</f>
        <v>1</v>
      </c>
      <c r="L203">
        <f t="shared" si="9"/>
        <v>1</v>
      </c>
      <c r="M203">
        <f t="shared" si="10"/>
        <v>0</v>
      </c>
      <c r="N203" t="e">
        <f>VLOOKUP(A203,'passengers(revised service)_has'!A:V,13,FALSE)</f>
        <v>#N/A</v>
      </c>
      <c r="O203" t="e">
        <f t="shared" si="11"/>
        <v>#N/A</v>
      </c>
    </row>
    <row r="204" spans="1:15">
      <c r="A204" t="s">
        <v>1089</v>
      </c>
      <c r="B204" t="s">
        <v>1418</v>
      </c>
      <c r="C204" t="s">
        <v>1407</v>
      </c>
      <c r="D204" t="s">
        <v>1407</v>
      </c>
      <c r="E204" t="s">
        <v>1407</v>
      </c>
      <c r="F204" t="s">
        <v>1407</v>
      </c>
      <c r="G204" t="s">
        <v>1407</v>
      </c>
      <c r="H204">
        <v>1.2</v>
      </c>
      <c r="I204" t="s">
        <v>1407</v>
      </c>
      <c r="J204" t="s">
        <v>1407</v>
      </c>
      <c r="K204" t="b">
        <f>ISERROR(VLOOKUP(A204,'passengers(revised service)_has'!A:A,1,FALSE))</f>
        <v>0</v>
      </c>
      <c r="L204">
        <f t="shared" si="9"/>
        <v>1</v>
      </c>
      <c r="M204">
        <f t="shared" si="10"/>
        <v>0</v>
      </c>
      <c r="N204">
        <f>VLOOKUP(A204,'passengers(revised service)_has'!A:V,13,FALSE)</f>
        <v>0</v>
      </c>
      <c r="O204">
        <f t="shared" si="11"/>
        <v>0</v>
      </c>
    </row>
    <row r="205" spans="1:15">
      <c r="A205" t="s">
        <v>1088</v>
      </c>
      <c r="B205" t="s">
        <v>1418</v>
      </c>
      <c r="C205" t="s">
        <v>1407</v>
      </c>
      <c r="D205" t="s">
        <v>1407</v>
      </c>
      <c r="E205" t="s">
        <v>1407</v>
      </c>
      <c r="F205" t="s">
        <v>1407</v>
      </c>
      <c r="G205" t="s">
        <v>1407</v>
      </c>
      <c r="H205">
        <v>1.2</v>
      </c>
      <c r="I205" t="s">
        <v>1407</v>
      </c>
      <c r="J205">
        <v>1.2</v>
      </c>
      <c r="K205" t="b">
        <f>ISERROR(VLOOKUP(A205,'passengers(revised service)_has'!A:A,1,FALSE))</f>
        <v>0</v>
      </c>
      <c r="L205">
        <f t="shared" si="9"/>
        <v>1</v>
      </c>
      <c r="M205">
        <f t="shared" si="10"/>
        <v>1</v>
      </c>
      <c r="N205">
        <f>VLOOKUP(A205,'passengers(revised service)_has'!A:V,13,FALSE)</f>
        <v>1</v>
      </c>
      <c r="O205">
        <f t="shared" si="11"/>
        <v>0</v>
      </c>
    </row>
    <row r="206" spans="1:15">
      <c r="A206" t="s">
        <v>1087</v>
      </c>
      <c r="B206" t="s">
        <v>1418</v>
      </c>
      <c r="C206" t="s">
        <v>1407</v>
      </c>
      <c r="D206" t="s">
        <v>1407</v>
      </c>
      <c r="E206" t="s">
        <v>1407</v>
      </c>
      <c r="F206" t="s">
        <v>1407</v>
      </c>
      <c r="G206" t="s">
        <v>1407</v>
      </c>
      <c r="H206">
        <v>0.9</v>
      </c>
      <c r="I206" t="s">
        <v>1407</v>
      </c>
      <c r="J206" t="s">
        <v>1407</v>
      </c>
      <c r="K206" t="b">
        <f>ISERROR(VLOOKUP(A206,'passengers(revised service)_has'!A:A,1,FALSE))</f>
        <v>0</v>
      </c>
      <c r="L206">
        <f t="shared" si="9"/>
        <v>1</v>
      </c>
      <c r="M206">
        <f t="shared" si="10"/>
        <v>0</v>
      </c>
      <c r="N206">
        <f>VLOOKUP(A206,'passengers(revised service)_has'!A:V,13,FALSE)</f>
        <v>0</v>
      </c>
      <c r="O206">
        <f t="shared" si="11"/>
        <v>0</v>
      </c>
    </row>
    <row r="207" spans="1:15">
      <c r="A207" t="s">
        <v>1086</v>
      </c>
      <c r="B207" t="s">
        <v>1418</v>
      </c>
      <c r="C207" t="s">
        <v>1407</v>
      </c>
      <c r="D207" t="s">
        <v>1407</v>
      </c>
      <c r="E207" t="s">
        <v>1407</v>
      </c>
      <c r="F207" t="s">
        <v>1407</v>
      </c>
      <c r="G207" t="s">
        <v>1407</v>
      </c>
      <c r="H207">
        <v>0.9</v>
      </c>
      <c r="I207" t="s">
        <v>1407</v>
      </c>
      <c r="J207">
        <v>0.9</v>
      </c>
      <c r="K207" t="b">
        <f>ISERROR(VLOOKUP(A207,'passengers(revised service)_has'!A:A,1,FALSE))</f>
        <v>0</v>
      </c>
      <c r="L207">
        <f t="shared" si="9"/>
        <v>1</v>
      </c>
      <c r="M207">
        <f t="shared" si="10"/>
        <v>1</v>
      </c>
      <c r="N207">
        <f>VLOOKUP(A207,'passengers(revised service)_has'!A:V,13,FALSE)</f>
        <v>1</v>
      </c>
      <c r="O207">
        <f t="shared" si="11"/>
        <v>0</v>
      </c>
    </row>
    <row r="208" spans="1:15">
      <c r="A208" t="s">
        <v>1085</v>
      </c>
      <c r="B208" t="s">
        <v>1418</v>
      </c>
      <c r="C208" t="s">
        <v>1407</v>
      </c>
      <c r="D208" t="s">
        <v>1407</v>
      </c>
      <c r="E208" t="s">
        <v>1407</v>
      </c>
      <c r="F208" t="s">
        <v>1407</v>
      </c>
      <c r="G208" t="s">
        <v>1407</v>
      </c>
      <c r="H208">
        <v>1.3</v>
      </c>
      <c r="I208" t="s">
        <v>1407</v>
      </c>
      <c r="J208">
        <v>1.4</v>
      </c>
      <c r="K208" t="b">
        <f>ISERROR(VLOOKUP(A208,'passengers(revised service)_has'!A:A,1,FALSE))</f>
        <v>0</v>
      </c>
      <c r="L208">
        <f t="shared" si="9"/>
        <v>1</v>
      </c>
      <c r="M208">
        <f t="shared" si="10"/>
        <v>1</v>
      </c>
      <c r="N208">
        <f>VLOOKUP(A208,'passengers(revised service)_has'!A:V,13,FALSE)</f>
        <v>1</v>
      </c>
      <c r="O208">
        <f t="shared" si="11"/>
        <v>0</v>
      </c>
    </row>
    <row r="209" spans="1:15">
      <c r="A209" t="s">
        <v>1084</v>
      </c>
      <c r="B209" t="s">
        <v>1418</v>
      </c>
      <c r="C209" t="s">
        <v>1407</v>
      </c>
      <c r="D209" t="s">
        <v>1407</v>
      </c>
      <c r="E209" t="s">
        <v>1407</v>
      </c>
      <c r="F209" t="s">
        <v>1407</v>
      </c>
      <c r="G209" t="s">
        <v>1407</v>
      </c>
      <c r="H209" t="s">
        <v>1407</v>
      </c>
      <c r="I209" t="s">
        <v>1407</v>
      </c>
      <c r="J209">
        <v>1.3</v>
      </c>
      <c r="K209" t="b">
        <f>ISERROR(VLOOKUP(A209,'passengers(revised service)_has'!A:A,1,FALSE))</f>
        <v>0</v>
      </c>
      <c r="L209">
        <f t="shared" si="9"/>
        <v>0</v>
      </c>
      <c r="M209">
        <f t="shared" si="10"/>
        <v>1</v>
      </c>
      <c r="N209">
        <f>VLOOKUP(A209,'passengers(revised service)_has'!A:V,13,FALSE)</f>
        <v>1</v>
      </c>
      <c r="O209">
        <f t="shared" si="11"/>
        <v>0</v>
      </c>
    </row>
    <row r="210" spans="1:15">
      <c r="A210" t="s">
        <v>1083</v>
      </c>
      <c r="B210" t="s">
        <v>1418</v>
      </c>
      <c r="C210" t="s">
        <v>1407</v>
      </c>
      <c r="D210" t="s">
        <v>1407</v>
      </c>
      <c r="E210" t="s">
        <v>1407</v>
      </c>
      <c r="F210" t="s">
        <v>1407</v>
      </c>
      <c r="G210" t="s">
        <v>1407</v>
      </c>
      <c r="H210">
        <v>1.7</v>
      </c>
      <c r="I210" t="s">
        <v>1407</v>
      </c>
      <c r="J210" t="s">
        <v>1407</v>
      </c>
      <c r="K210" t="b">
        <f>ISERROR(VLOOKUP(A210,'passengers(revised service)_has'!A:A,1,FALSE))</f>
        <v>0</v>
      </c>
      <c r="L210">
        <f t="shared" si="9"/>
        <v>1</v>
      </c>
      <c r="M210">
        <f t="shared" si="10"/>
        <v>0</v>
      </c>
      <c r="N210">
        <f>VLOOKUP(A210,'passengers(revised service)_has'!A:V,13,FALSE)</f>
        <v>0</v>
      </c>
      <c r="O210">
        <f t="shared" si="11"/>
        <v>0</v>
      </c>
    </row>
    <row r="211" spans="1:15">
      <c r="A211" t="s">
        <v>1082</v>
      </c>
      <c r="B211" t="s">
        <v>1418</v>
      </c>
      <c r="C211" t="s">
        <v>1407</v>
      </c>
      <c r="D211" t="s">
        <v>1407</v>
      </c>
      <c r="E211" t="s">
        <v>1407</v>
      </c>
      <c r="F211" t="s">
        <v>1407</v>
      </c>
      <c r="G211" t="s">
        <v>1407</v>
      </c>
      <c r="H211">
        <v>1.7</v>
      </c>
      <c r="I211" t="s">
        <v>1407</v>
      </c>
      <c r="J211">
        <v>1.7</v>
      </c>
      <c r="K211" t="b">
        <f>ISERROR(VLOOKUP(A211,'passengers(revised service)_has'!A:A,1,FALSE))</f>
        <v>0</v>
      </c>
      <c r="L211">
        <f t="shared" si="9"/>
        <v>1</v>
      </c>
      <c r="M211">
        <f t="shared" si="10"/>
        <v>1</v>
      </c>
      <c r="N211">
        <f>VLOOKUP(A211,'passengers(revised service)_has'!A:V,13,FALSE)</f>
        <v>1</v>
      </c>
      <c r="O211">
        <f t="shared" si="11"/>
        <v>0</v>
      </c>
    </row>
    <row r="212" spans="1:15">
      <c r="A212" t="s">
        <v>1081</v>
      </c>
      <c r="B212" t="s">
        <v>1418</v>
      </c>
      <c r="C212" t="s">
        <v>1407</v>
      </c>
      <c r="D212" t="s">
        <v>1407</v>
      </c>
      <c r="E212" t="s">
        <v>1407</v>
      </c>
      <c r="F212" t="s">
        <v>1407</v>
      </c>
      <c r="G212" t="s">
        <v>1407</v>
      </c>
      <c r="H212">
        <v>1.2</v>
      </c>
      <c r="I212" t="s">
        <v>1407</v>
      </c>
      <c r="J212">
        <v>1.5</v>
      </c>
      <c r="K212" t="b">
        <f>ISERROR(VLOOKUP(A212,'passengers(revised service)_has'!A:A,1,FALSE))</f>
        <v>0</v>
      </c>
      <c r="L212">
        <f t="shared" si="9"/>
        <v>1</v>
      </c>
      <c r="M212">
        <f t="shared" si="10"/>
        <v>1</v>
      </c>
      <c r="N212">
        <f>VLOOKUP(A212,'passengers(revised service)_has'!A:V,13,FALSE)</f>
        <v>1</v>
      </c>
      <c r="O212">
        <f t="shared" si="11"/>
        <v>0</v>
      </c>
    </row>
    <row r="213" spans="1:15">
      <c r="A213" t="s">
        <v>1080</v>
      </c>
      <c r="B213" t="s">
        <v>1418</v>
      </c>
      <c r="C213" t="s">
        <v>1407</v>
      </c>
      <c r="D213" t="s">
        <v>1407</v>
      </c>
      <c r="E213" t="s">
        <v>1407</v>
      </c>
      <c r="F213" t="s">
        <v>1407</v>
      </c>
      <c r="G213" t="s">
        <v>1407</v>
      </c>
      <c r="H213" t="s">
        <v>1407</v>
      </c>
      <c r="I213" t="s">
        <v>1407</v>
      </c>
      <c r="J213">
        <v>1.2</v>
      </c>
      <c r="K213" t="b">
        <f>ISERROR(VLOOKUP(A213,'passengers(revised service)_has'!A:A,1,FALSE))</f>
        <v>0</v>
      </c>
      <c r="L213">
        <f t="shared" si="9"/>
        <v>0</v>
      </c>
      <c r="M213">
        <f t="shared" si="10"/>
        <v>1</v>
      </c>
      <c r="N213">
        <f>VLOOKUP(A213,'passengers(revised service)_has'!A:V,13,FALSE)</f>
        <v>1</v>
      </c>
      <c r="O213">
        <f t="shared" si="11"/>
        <v>0</v>
      </c>
    </row>
    <row r="214" spans="1:15">
      <c r="A214" t="s">
        <v>1079</v>
      </c>
      <c r="B214" t="s">
        <v>1418</v>
      </c>
      <c r="C214" t="s">
        <v>1407</v>
      </c>
      <c r="D214" t="s">
        <v>1407</v>
      </c>
      <c r="E214" t="s">
        <v>1407</v>
      </c>
      <c r="F214" t="s">
        <v>1407</v>
      </c>
      <c r="G214" t="s">
        <v>1407</v>
      </c>
      <c r="H214">
        <v>2</v>
      </c>
      <c r="I214" t="s">
        <v>1407</v>
      </c>
      <c r="J214" t="s">
        <v>1407</v>
      </c>
      <c r="K214" t="b">
        <f>ISERROR(VLOOKUP(A214,'passengers(revised service)_has'!A:A,1,FALSE))</f>
        <v>0</v>
      </c>
      <c r="L214">
        <f t="shared" si="9"/>
        <v>1</v>
      </c>
      <c r="M214">
        <f t="shared" si="10"/>
        <v>0</v>
      </c>
      <c r="N214">
        <f>VLOOKUP(A214,'passengers(revised service)_has'!A:V,13,FALSE)</f>
        <v>0</v>
      </c>
      <c r="O214">
        <f t="shared" si="11"/>
        <v>0</v>
      </c>
    </row>
    <row r="215" spans="1:15">
      <c r="A215" t="s">
        <v>1078</v>
      </c>
      <c r="B215" t="s">
        <v>1418</v>
      </c>
      <c r="C215" t="s">
        <v>1407</v>
      </c>
      <c r="D215" t="s">
        <v>1407</v>
      </c>
      <c r="E215" t="s">
        <v>1407</v>
      </c>
      <c r="F215" t="s">
        <v>1407</v>
      </c>
      <c r="G215" t="s">
        <v>1407</v>
      </c>
      <c r="H215" t="s">
        <v>1407</v>
      </c>
      <c r="I215" t="s">
        <v>1407</v>
      </c>
      <c r="J215">
        <v>2</v>
      </c>
      <c r="K215" t="b">
        <f>ISERROR(VLOOKUP(A215,'passengers(revised service)_has'!A:A,1,FALSE))</f>
        <v>0</v>
      </c>
      <c r="L215">
        <f t="shared" si="9"/>
        <v>0</v>
      </c>
      <c r="M215">
        <f t="shared" si="10"/>
        <v>1</v>
      </c>
      <c r="N215">
        <f>VLOOKUP(A215,'passengers(revised service)_has'!A:V,13,FALSE)</f>
        <v>1</v>
      </c>
      <c r="O215">
        <f t="shared" si="11"/>
        <v>0</v>
      </c>
    </row>
    <row r="216" spans="1:15">
      <c r="A216" t="s">
        <v>1077</v>
      </c>
      <c r="B216" t="s">
        <v>1418</v>
      </c>
      <c r="C216" t="s">
        <v>1407</v>
      </c>
      <c r="D216" t="s">
        <v>1407</v>
      </c>
      <c r="E216" t="s">
        <v>1407</v>
      </c>
      <c r="F216" t="s">
        <v>1407</v>
      </c>
      <c r="G216" t="s">
        <v>1407</v>
      </c>
      <c r="H216">
        <v>1.5</v>
      </c>
      <c r="I216" t="s">
        <v>1407</v>
      </c>
      <c r="J216" t="s">
        <v>1407</v>
      </c>
      <c r="K216" t="b">
        <f>ISERROR(VLOOKUP(A216,'passengers(revised service)_has'!A:A,1,FALSE))</f>
        <v>0</v>
      </c>
      <c r="L216">
        <f t="shared" si="9"/>
        <v>1</v>
      </c>
      <c r="M216">
        <f t="shared" si="10"/>
        <v>0</v>
      </c>
      <c r="N216">
        <f>VLOOKUP(A216,'passengers(revised service)_has'!A:V,13,FALSE)</f>
        <v>0</v>
      </c>
      <c r="O216">
        <f t="shared" si="11"/>
        <v>0</v>
      </c>
    </row>
    <row r="217" spans="1:15">
      <c r="A217" t="s">
        <v>1076</v>
      </c>
      <c r="B217" t="s">
        <v>1418</v>
      </c>
      <c r="C217" t="s">
        <v>1407</v>
      </c>
      <c r="D217" t="s">
        <v>1407</v>
      </c>
      <c r="E217" t="s">
        <v>1407</v>
      </c>
      <c r="F217" t="s">
        <v>1407</v>
      </c>
      <c r="G217" t="s">
        <v>1407</v>
      </c>
      <c r="H217">
        <v>1</v>
      </c>
      <c r="I217" t="s">
        <v>1407</v>
      </c>
      <c r="J217">
        <v>1.3</v>
      </c>
      <c r="K217" t="b">
        <f>ISERROR(VLOOKUP(A217,'passengers(revised service)_has'!A:A,1,FALSE))</f>
        <v>0</v>
      </c>
      <c r="L217">
        <f t="shared" si="9"/>
        <v>1</v>
      </c>
      <c r="M217">
        <f t="shared" si="10"/>
        <v>1</v>
      </c>
      <c r="N217">
        <f>VLOOKUP(A217,'passengers(revised service)_has'!A:V,13,FALSE)</f>
        <v>1</v>
      </c>
      <c r="O217">
        <f t="shared" si="11"/>
        <v>0</v>
      </c>
    </row>
    <row r="218" spans="1:15">
      <c r="A218" t="s">
        <v>1075</v>
      </c>
      <c r="B218" t="s">
        <v>1418</v>
      </c>
      <c r="C218" t="s">
        <v>1407</v>
      </c>
      <c r="D218" t="s">
        <v>1407</v>
      </c>
      <c r="E218" t="s">
        <v>1407</v>
      </c>
      <c r="F218" t="s">
        <v>1407</v>
      </c>
      <c r="G218" t="s">
        <v>1407</v>
      </c>
      <c r="H218" t="s">
        <v>1407</v>
      </c>
      <c r="I218" t="s">
        <v>1407</v>
      </c>
      <c r="J218">
        <v>1</v>
      </c>
      <c r="K218" t="b">
        <f>ISERROR(VLOOKUP(A218,'passengers(revised service)_has'!A:A,1,FALSE))</f>
        <v>0</v>
      </c>
      <c r="L218">
        <f t="shared" si="9"/>
        <v>0</v>
      </c>
      <c r="M218">
        <f t="shared" si="10"/>
        <v>1</v>
      </c>
      <c r="N218">
        <f>VLOOKUP(A218,'passengers(revised service)_has'!A:V,13,FALSE)</f>
        <v>1</v>
      </c>
      <c r="O218">
        <f t="shared" si="11"/>
        <v>0</v>
      </c>
    </row>
    <row r="219" spans="1:15">
      <c r="A219" t="s">
        <v>1074</v>
      </c>
      <c r="B219" t="s">
        <v>1418</v>
      </c>
      <c r="C219" t="s">
        <v>1407</v>
      </c>
      <c r="D219" t="s">
        <v>1407</v>
      </c>
      <c r="E219" t="s">
        <v>1407</v>
      </c>
      <c r="F219" t="s">
        <v>1407</v>
      </c>
      <c r="G219" t="s">
        <v>1407</v>
      </c>
      <c r="H219">
        <v>1.2</v>
      </c>
      <c r="I219" t="s">
        <v>1407</v>
      </c>
      <c r="J219">
        <v>1.3</v>
      </c>
      <c r="K219" t="b">
        <f>ISERROR(VLOOKUP(A219,'passengers(revised service)_has'!A:A,1,FALSE))</f>
        <v>0</v>
      </c>
      <c r="L219">
        <f t="shared" si="9"/>
        <v>1</v>
      </c>
      <c r="M219">
        <f t="shared" si="10"/>
        <v>1</v>
      </c>
      <c r="N219">
        <f>VLOOKUP(A219,'passengers(revised service)_has'!A:V,13,FALSE)</f>
        <v>1</v>
      </c>
      <c r="O219">
        <f t="shared" si="11"/>
        <v>0</v>
      </c>
    </row>
    <row r="220" spans="1:15">
      <c r="A220" t="s">
        <v>1073</v>
      </c>
      <c r="B220" t="s">
        <v>1418</v>
      </c>
      <c r="C220" t="s">
        <v>1407</v>
      </c>
      <c r="D220" t="s">
        <v>1407</v>
      </c>
      <c r="E220" t="s">
        <v>1407</v>
      </c>
      <c r="F220" t="s">
        <v>1407</v>
      </c>
      <c r="G220" t="s">
        <v>1407</v>
      </c>
      <c r="H220" t="s">
        <v>1407</v>
      </c>
      <c r="I220" t="s">
        <v>1407</v>
      </c>
      <c r="J220">
        <v>1.2</v>
      </c>
      <c r="K220" t="b">
        <f>ISERROR(VLOOKUP(A220,'passengers(revised service)_has'!A:A,1,FALSE))</f>
        <v>0</v>
      </c>
      <c r="L220">
        <f t="shared" si="9"/>
        <v>0</v>
      </c>
      <c r="M220">
        <f t="shared" si="10"/>
        <v>1</v>
      </c>
      <c r="N220">
        <f>VLOOKUP(A220,'passengers(revised service)_has'!A:V,13,FALSE)</f>
        <v>1</v>
      </c>
      <c r="O220">
        <f t="shared" si="11"/>
        <v>0</v>
      </c>
    </row>
    <row r="221" spans="1:15">
      <c r="A221" t="s">
        <v>1072</v>
      </c>
      <c r="B221" t="s">
        <v>1418</v>
      </c>
      <c r="C221" t="s">
        <v>1407</v>
      </c>
      <c r="D221" t="s">
        <v>1407</v>
      </c>
      <c r="E221" t="s">
        <v>1407</v>
      </c>
      <c r="F221" t="s">
        <v>1407</v>
      </c>
      <c r="G221" t="s">
        <v>1407</v>
      </c>
      <c r="H221">
        <v>1.5</v>
      </c>
      <c r="I221" t="s">
        <v>1407</v>
      </c>
      <c r="J221">
        <v>1.9</v>
      </c>
      <c r="K221" t="b">
        <f>ISERROR(VLOOKUP(A221,'passengers(revised service)_has'!A:A,1,FALSE))</f>
        <v>0</v>
      </c>
      <c r="L221">
        <f t="shared" si="9"/>
        <v>1</v>
      </c>
      <c r="M221">
        <f t="shared" si="10"/>
        <v>1</v>
      </c>
      <c r="N221">
        <f>VLOOKUP(A221,'passengers(revised service)_has'!A:V,13,FALSE)</f>
        <v>1</v>
      </c>
      <c r="O221">
        <f t="shared" si="11"/>
        <v>0</v>
      </c>
    </row>
    <row r="222" spans="1:15">
      <c r="A222" t="s">
        <v>1071</v>
      </c>
      <c r="B222" t="s">
        <v>1418</v>
      </c>
      <c r="C222" t="s">
        <v>1407</v>
      </c>
      <c r="D222" t="s">
        <v>1407</v>
      </c>
      <c r="E222" t="s">
        <v>1407</v>
      </c>
      <c r="F222" t="s">
        <v>1407</v>
      </c>
      <c r="G222" t="s">
        <v>1407</v>
      </c>
      <c r="H222">
        <v>1.5</v>
      </c>
      <c r="I222" t="s">
        <v>1407</v>
      </c>
      <c r="J222">
        <v>1.5</v>
      </c>
      <c r="K222" t="b">
        <f>ISERROR(VLOOKUP(A222,'passengers(revised service)_has'!A:A,1,FALSE))</f>
        <v>0</v>
      </c>
      <c r="L222">
        <f t="shared" si="9"/>
        <v>1</v>
      </c>
      <c r="M222">
        <f t="shared" si="10"/>
        <v>1</v>
      </c>
      <c r="N222">
        <f>VLOOKUP(A222,'passengers(revised service)_has'!A:V,13,FALSE)</f>
        <v>1</v>
      </c>
      <c r="O222">
        <f t="shared" si="11"/>
        <v>0</v>
      </c>
    </row>
    <row r="223" spans="1:15">
      <c r="A223" t="s">
        <v>1070</v>
      </c>
      <c r="B223" t="s">
        <v>1418</v>
      </c>
      <c r="C223" t="s">
        <v>1407</v>
      </c>
      <c r="D223" t="s">
        <v>1407</v>
      </c>
      <c r="E223" t="s">
        <v>1407</v>
      </c>
      <c r="F223" t="s">
        <v>1407</v>
      </c>
      <c r="G223" t="s">
        <v>1407</v>
      </c>
      <c r="H223">
        <v>1.3</v>
      </c>
      <c r="I223" t="s">
        <v>1407</v>
      </c>
      <c r="J223">
        <v>1.2</v>
      </c>
      <c r="K223" t="b">
        <f>ISERROR(VLOOKUP(A223,'passengers(revised service)_has'!A:A,1,FALSE))</f>
        <v>0</v>
      </c>
      <c r="L223">
        <f t="shared" si="9"/>
        <v>1</v>
      </c>
      <c r="M223">
        <f t="shared" si="10"/>
        <v>1</v>
      </c>
      <c r="N223">
        <f>VLOOKUP(A223,'passengers(revised service)_has'!A:V,13,FALSE)</f>
        <v>1</v>
      </c>
      <c r="O223">
        <f t="shared" si="11"/>
        <v>0</v>
      </c>
    </row>
    <row r="224" spans="1:15">
      <c r="A224" t="s">
        <v>1069</v>
      </c>
      <c r="B224" t="s">
        <v>1418</v>
      </c>
      <c r="C224" t="s">
        <v>1407</v>
      </c>
      <c r="D224" t="s">
        <v>1407</v>
      </c>
      <c r="E224" t="s">
        <v>1407</v>
      </c>
      <c r="F224" t="s">
        <v>1407</v>
      </c>
      <c r="G224" t="s">
        <v>1407</v>
      </c>
      <c r="H224" t="s">
        <v>1407</v>
      </c>
      <c r="I224" t="s">
        <v>1407</v>
      </c>
      <c r="J224">
        <v>1.3</v>
      </c>
      <c r="K224" t="b">
        <f>ISERROR(VLOOKUP(A224,'passengers(revised service)_has'!A:A,1,FALSE))</f>
        <v>0</v>
      </c>
      <c r="L224">
        <f t="shared" si="9"/>
        <v>0</v>
      </c>
      <c r="M224">
        <f t="shared" si="10"/>
        <v>1</v>
      </c>
      <c r="N224">
        <f>VLOOKUP(A224,'passengers(revised service)_has'!A:V,13,FALSE)</f>
        <v>1</v>
      </c>
      <c r="O224">
        <f t="shared" si="11"/>
        <v>0</v>
      </c>
    </row>
    <row r="225" spans="1:15">
      <c r="A225" t="s">
        <v>1068</v>
      </c>
      <c r="B225" t="s">
        <v>1418</v>
      </c>
      <c r="C225" t="s">
        <v>1407</v>
      </c>
      <c r="D225" t="s">
        <v>1407</v>
      </c>
      <c r="E225" t="s">
        <v>1407</v>
      </c>
      <c r="F225" t="s">
        <v>1407</v>
      </c>
      <c r="G225" t="s">
        <v>1407</v>
      </c>
      <c r="H225">
        <v>0.8</v>
      </c>
      <c r="I225" t="s">
        <v>1407</v>
      </c>
      <c r="J225" t="s">
        <v>1407</v>
      </c>
      <c r="K225" t="b">
        <f>ISERROR(VLOOKUP(A225,'passengers(revised service)_has'!A:A,1,FALSE))</f>
        <v>0</v>
      </c>
      <c r="L225">
        <f t="shared" si="9"/>
        <v>1</v>
      </c>
      <c r="M225">
        <f t="shared" si="10"/>
        <v>0</v>
      </c>
      <c r="N225">
        <f>VLOOKUP(A225,'passengers(revised service)_has'!A:V,13,FALSE)</f>
        <v>0</v>
      </c>
      <c r="O225">
        <f t="shared" si="11"/>
        <v>0</v>
      </c>
    </row>
    <row r="226" spans="1:15">
      <c r="A226" t="s">
        <v>1067</v>
      </c>
      <c r="B226" t="s">
        <v>1418</v>
      </c>
      <c r="C226" t="s">
        <v>1407</v>
      </c>
      <c r="D226" t="s">
        <v>1407</v>
      </c>
      <c r="E226" t="s">
        <v>1407</v>
      </c>
      <c r="F226" t="s">
        <v>1407</v>
      </c>
      <c r="G226" t="s">
        <v>1407</v>
      </c>
      <c r="H226">
        <v>0.8</v>
      </c>
      <c r="I226" t="s">
        <v>1407</v>
      </c>
      <c r="J226" t="s">
        <v>1407</v>
      </c>
      <c r="K226" t="b">
        <f>ISERROR(VLOOKUP(A226,'passengers(revised service)_has'!A:A,1,FALSE))</f>
        <v>1</v>
      </c>
      <c r="L226">
        <f t="shared" si="9"/>
        <v>1</v>
      </c>
      <c r="M226">
        <f t="shared" si="10"/>
        <v>0</v>
      </c>
      <c r="N226" t="e">
        <f>VLOOKUP(A226,'passengers(revised service)_has'!A:V,13,FALSE)</f>
        <v>#N/A</v>
      </c>
      <c r="O226" t="e">
        <f t="shared" si="11"/>
        <v>#N/A</v>
      </c>
    </row>
    <row r="227" spans="1:15">
      <c r="A227" t="s">
        <v>1066</v>
      </c>
      <c r="B227" t="s">
        <v>1418</v>
      </c>
      <c r="C227" t="s">
        <v>1407</v>
      </c>
      <c r="D227" t="s">
        <v>1407</v>
      </c>
      <c r="E227" t="s">
        <v>1407</v>
      </c>
      <c r="F227" t="s">
        <v>1407</v>
      </c>
      <c r="G227" t="s">
        <v>1407</v>
      </c>
      <c r="H227">
        <v>1</v>
      </c>
      <c r="I227" t="s">
        <v>1407</v>
      </c>
      <c r="J227" t="s">
        <v>1407</v>
      </c>
      <c r="K227" t="b">
        <f>ISERROR(VLOOKUP(A227,'passengers(revised service)_has'!A:A,1,FALSE))</f>
        <v>0</v>
      </c>
      <c r="L227">
        <f t="shared" si="9"/>
        <v>1</v>
      </c>
      <c r="M227">
        <f t="shared" si="10"/>
        <v>0</v>
      </c>
      <c r="N227">
        <f>VLOOKUP(A227,'passengers(revised service)_has'!A:V,13,FALSE)</f>
        <v>0</v>
      </c>
      <c r="O227">
        <f t="shared" si="11"/>
        <v>0</v>
      </c>
    </row>
    <row r="228" spans="1:15">
      <c r="A228" t="s">
        <v>1065</v>
      </c>
      <c r="B228" t="s">
        <v>1418</v>
      </c>
      <c r="C228" t="s">
        <v>1407</v>
      </c>
      <c r="D228" t="s">
        <v>1407</v>
      </c>
      <c r="E228" t="s">
        <v>1407</v>
      </c>
      <c r="F228" t="s">
        <v>1407</v>
      </c>
      <c r="G228" t="s">
        <v>1407</v>
      </c>
      <c r="H228" t="s">
        <v>1407</v>
      </c>
      <c r="I228" t="s">
        <v>1407</v>
      </c>
      <c r="J228">
        <v>1</v>
      </c>
      <c r="K228" t="b">
        <f>ISERROR(VLOOKUP(A228,'passengers(revised service)_has'!A:A,1,FALSE))</f>
        <v>0</v>
      </c>
      <c r="L228">
        <f t="shared" si="9"/>
        <v>0</v>
      </c>
      <c r="M228">
        <f t="shared" si="10"/>
        <v>1</v>
      </c>
      <c r="N228">
        <f>VLOOKUP(A228,'passengers(revised service)_has'!A:V,13,FALSE)</f>
        <v>1</v>
      </c>
      <c r="O228">
        <f t="shared" si="11"/>
        <v>0</v>
      </c>
    </row>
    <row r="229" spans="1:15">
      <c r="A229" t="s">
        <v>1064</v>
      </c>
      <c r="B229" t="s">
        <v>1418</v>
      </c>
      <c r="C229" t="s">
        <v>1407</v>
      </c>
      <c r="D229" t="s">
        <v>1407</v>
      </c>
      <c r="E229" t="s">
        <v>1407</v>
      </c>
      <c r="F229" t="s">
        <v>1407</v>
      </c>
      <c r="G229" t="s">
        <v>1407</v>
      </c>
      <c r="H229">
        <v>0.8</v>
      </c>
      <c r="I229" t="s">
        <v>1407</v>
      </c>
      <c r="J229" t="s">
        <v>1407</v>
      </c>
      <c r="K229" t="b">
        <f>ISERROR(VLOOKUP(A229,'passengers(revised service)_has'!A:A,1,FALSE))</f>
        <v>0</v>
      </c>
      <c r="L229">
        <f t="shared" si="9"/>
        <v>1</v>
      </c>
      <c r="M229">
        <f t="shared" si="10"/>
        <v>0</v>
      </c>
      <c r="N229">
        <f>VLOOKUP(A229,'passengers(revised service)_has'!A:V,13,FALSE)</f>
        <v>0</v>
      </c>
      <c r="O229">
        <f t="shared" si="11"/>
        <v>0</v>
      </c>
    </row>
    <row r="230" spans="1:15">
      <c r="A230" t="s">
        <v>1063</v>
      </c>
      <c r="B230" t="s">
        <v>1418</v>
      </c>
      <c r="C230" t="s">
        <v>1407</v>
      </c>
      <c r="D230" t="s">
        <v>1407</v>
      </c>
      <c r="E230" t="s">
        <v>1407</v>
      </c>
      <c r="F230" t="s">
        <v>1407</v>
      </c>
      <c r="G230" t="s">
        <v>1407</v>
      </c>
      <c r="H230">
        <v>0.8</v>
      </c>
      <c r="I230" t="s">
        <v>1407</v>
      </c>
      <c r="J230">
        <v>0.8</v>
      </c>
      <c r="K230" t="b">
        <f>ISERROR(VLOOKUP(A230,'passengers(revised service)_has'!A:A,1,FALSE))</f>
        <v>0</v>
      </c>
      <c r="L230">
        <f t="shared" si="9"/>
        <v>1</v>
      </c>
      <c r="M230">
        <f t="shared" si="10"/>
        <v>1</v>
      </c>
      <c r="N230">
        <f>VLOOKUP(A230,'passengers(revised service)_has'!A:V,13,FALSE)</f>
        <v>1</v>
      </c>
      <c r="O230">
        <f t="shared" si="11"/>
        <v>0</v>
      </c>
    </row>
    <row r="231" spans="1:15">
      <c r="A231" t="s">
        <v>1062</v>
      </c>
      <c r="B231" t="s">
        <v>1418</v>
      </c>
      <c r="C231" t="s">
        <v>1407</v>
      </c>
      <c r="D231" t="s">
        <v>1407</v>
      </c>
      <c r="E231" t="s">
        <v>1407</v>
      </c>
      <c r="F231" t="s">
        <v>1407</v>
      </c>
      <c r="G231" t="s">
        <v>1407</v>
      </c>
      <c r="H231">
        <v>1.7</v>
      </c>
      <c r="I231" t="s">
        <v>1407</v>
      </c>
      <c r="J231">
        <v>1.9</v>
      </c>
      <c r="K231" t="b">
        <f>ISERROR(VLOOKUP(A231,'passengers(revised service)_has'!A:A,1,FALSE))</f>
        <v>0</v>
      </c>
      <c r="L231">
        <f t="shared" si="9"/>
        <v>1</v>
      </c>
      <c r="M231">
        <f t="shared" si="10"/>
        <v>1</v>
      </c>
      <c r="N231">
        <f>VLOOKUP(A231,'passengers(revised service)_has'!A:V,13,FALSE)</f>
        <v>1</v>
      </c>
      <c r="O231">
        <f t="shared" si="11"/>
        <v>0</v>
      </c>
    </row>
    <row r="232" spans="1:15">
      <c r="A232" t="s">
        <v>1061</v>
      </c>
      <c r="B232" t="s">
        <v>1418</v>
      </c>
      <c r="C232" t="s">
        <v>1407</v>
      </c>
      <c r="D232" t="s">
        <v>1407</v>
      </c>
      <c r="E232" t="s">
        <v>1407</v>
      </c>
      <c r="F232" t="s">
        <v>1407</v>
      </c>
      <c r="G232" t="s">
        <v>1407</v>
      </c>
      <c r="H232" t="s">
        <v>1407</v>
      </c>
      <c r="I232" t="s">
        <v>1407</v>
      </c>
      <c r="J232">
        <v>1.7</v>
      </c>
      <c r="K232" t="b">
        <f>ISERROR(VLOOKUP(A232,'passengers(revised service)_has'!A:A,1,FALSE))</f>
        <v>0</v>
      </c>
      <c r="L232">
        <f t="shared" si="9"/>
        <v>0</v>
      </c>
      <c r="M232">
        <f t="shared" si="10"/>
        <v>1</v>
      </c>
      <c r="N232">
        <f>VLOOKUP(A232,'passengers(revised service)_has'!A:V,13,FALSE)</f>
        <v>1</v>
      </c>
      <c r="O232">
        <f t="shared" si="11"/>
        <v>0</v>
      </c>
    </row>
    <row r="233" spans="1:15">
      <c r="A233" t="s">
        <v>1060</v>
      </c>
      <c r="B233" t="s">
        <v>1418</v>
      </c>
      <c r="C233" t="s">
        <v>1407</v>
      </c>
      <c r="D233" t="s">
        <v>1407</v>
      </c>
      <c r="E233" t="s">
        <v>1407</v>
      </c>
      <c r="F233" t="s">
        <v>1407</v>
      </c>
      <c r="G233" t="s">
        <v>1407</v>
      </c>
      <c r="H233">
        <v>1.7</v>
      </c>
      <c r="I233" t="s">
        <v>1407</v>
      </c>
      <c r="J233">
        <v>2</v>
      </c>
      <c r="K233" t="b">
        <f>ISERROR(VLOOKUP(A233,'passengers(revised service)_has'!A:A,1,FALSE))</f>
        <v>0</v>
      </c>
      <c r="L233">
        <f t="shared" si="9"/>
        <v>1</v>
      </c>
      <c r="M233">
        <f t="shared" si="10"/>
        <v>1</v>
      </c>
      <c r="N233">
        <f>VLOOKUP(A233,'passengers(revised service)_has'!A:V,13,FALSE)</f>
        <v>1</v>
      </c>
      <c r="O233">
        <f t="shared" si="11"/>
        <v>0</v>
      </c>
    </row>
    <row r="234" spans="1:15">
      <c r="A234" t="s">
        <v>1059</v>
      </c>
      <c r="B234" t="s">
        <v>1418</v>
      </c>
      <c r="C234" t="s">
        <v>1407</v>
      </c>
      <c r="D234" t="s">
        <v>1407</v>
      </c>
      <c r="E234" t="s">
        <v>1407</v>
      </c>
      <c r="F234" t="s">
        <v>1407</v>
      </c>
      <c r="G234" t="s">
        <v>1407</v>
      </c>
      <c r="H234">
        <v>1.7</v>
      </c>
      <c r="I234" t="s">
        <v>1407</v>
      </c>
      <c r="J234">
        <v>1.7</v>
      </c>
      <c r="K234" t="b">
        <f>ISERROR(VLOOKUP(A234,'passengers(revised service)_has'!A:A,1,FALSE))</f>
        <v>0</v>
      </c>
      <c r="L234">
        <f t="shared" si="9"/>
        <v>1</v>
      </c>
      <c r="M234">
        <f t="shared" si="10"/>
        <v>1</v>
      </c>
      <c r="N234">
        <f>VLOOKUP(A234,'passengers(revised service)_has'!A:V,13,FALSE)</f>
        <v>1</v>
      </c>
      <c r="O234">
        <f t="shared" si="11"/>
        <v>0</v>
      </c>
    </row>
    <row r="235" spans="1:15">
      <c r="A235" t="s">
        <v>1058</v>
      </c>
      <c r="B235" t="s">
        <v>1418</v>
      </c>
      <c r="C235" t="s">
        <v>1407</v>
      </c>
      <c r="D235" t="s">
        <v>1407</v>
      </c>
      <c r="E235" t="s">
        <v>1407</v>
      </c>
      <c r="F235" t="s">
        <v>1407</v>
      </c>
      <c r="G235" t="s">
        <v>1407</v>
      </c>
      <c r="H235">
        <v>1.6</v>
      </c>
      <c r="I235" t="s">
        <v>1407</v>
      </c>
      <c r="J235" t="s">
        <v>1407</v>
      </c>
      <c r="K235" t="b">
        <f>ISERROR(VLOOKUP(A235,'passengers(revised service)_has'!A:A,1,FALSE))</f>
        <v>0</v>
      </c>
      <c r="L235">
        <f t="shared" si="9"/>
        <v>1</v>
      </c>
      <c r="M235">
        <f t="shared" si="10"/>
        <v>0</v>
      </c>
      <c r="N235">
        <f>VLOOKUP(A235,'passengers(revised service)_has'!A:V,13,FALSE)</f>
        <v>0</v>
      </c>
      <c r="O235">
        <f t="shared" si="11"/>
        <v>0</v>
      </c>
    </row>
    <row r="236" spans="1:15">
      <c r="A236" t="s">
        <v>1057</v>
      </c>
      <c r="B236" t="s">
        <v>1418</v>
      </c>
      <c r="C236" t="s">
        <v>1407</v>
      </c>
      <c r="D236" t="s">
        <v>1407</v>
      </c>
      <c r="E236" t="s">
        <v>1407</v>
      </c>
      <c r="F236" t="s">
        <v>1407</v>
      </c>
      <c r="G236" t="s">
        <v>1407</v>
      </c>
      <c r="H236">
        <v>1.6</v>
      </c>
      <c r="I236" t="s">
        <v>1407</v>
      </c>
      <c r="J236" t="s">
        <v>1407</v>
      </c>
      <c r="K236" t="b">
        <f>ISERROR(VLOOKUP(A236,'passengers(revised service)_has'!A:A,1,FALSE))</f>
        <v>1</v>
      </c>
      <c r="L236">
        <f t="shared" si="9"/>
        <v>1</v>
      </c>
      <c r="M236">
        <f t="shared" si="10"/>
        <v>0</v>
      </c>
      <c r="N236" t="e">
        <f>VLOOKUP(A236,'passengers(revised service)_has'!A:V,13,FALSE)</f>
        <v>#N/A</v>
      </c>
      <c r="O236" t="e">
        <f t="shared" si="11"/>
        <v>#N/A</v>
      </c>
    </row>
    <row r="237" spans="1:15">
      <c r="A237" t="s">
        <v>1056</v>
      </c>
      <c r="B237" t="s">
        <v>1418</v>
      </c>
      <c r="C237" t="s">
        <v>1407</v>
      </c>
      <c r="D237" t="s">
        <v>1407</v>
      </c>
      <c r="E237" t="s">
        <v>1407</v>
      </c>
      <c r="F237" t="s">
        <v>1407</v>
      </c>
      <c r="G237" t="s">
        <v>1407</v>
      </c>
      <c r="H237">
        <v>1.5</v>
      </c>
      <c r="I237" t="s">
        <v>1407</v>
      </c>
      <c r="J237" t="s">
        <v>1407</v>
      </c>
      <c r="K237" t="b">
        <f>ISERROR(VLOOKUP(A237,'passengers(revised service)_has'!A:A,1,FALSE))</f>
        <v>0</v>
      </c>
      <c r="L237">
        <f t="shared" si="9"/>
        <v>1</v>
      </c>
      <c r="M237">
        <f t="shared" si="10"/>
        <v>0</v>
      </c>
      <c r="N237">
        <f>VLOOKUP(A237,'passengers(revised service)_has'!A:V,13,FALSE)</f>
        <v>0</v>
      </c>
      <c r="O237">
        <f t="shared" si="11"/>
        <v>0</v>
      </c>
    </row>
    <row r="238" spans="1:15">
      <c r="A238" t="s">
        <v>1055</v>
      </c>
      <c r="B238" t="s">
        <v>1418</v>
      </c>
      <c r="C238" t="s">
        <v>1407</v>
      </c>
      <c r="D238" t="s">
        <v>1407</v>
      </c>
      <c r="E238" t="s">
        <v>1407</v>
      </c>
      <c r="F238" t="s">
        <v>1407</v>
      </c>
      <c r="G238" t="s">
        <v>1407</v>
      </c>
      <c r="H238">
        <v>1.5</v>
      </c>
      <c r="I238" t="s">
        <v>1407</v>
      </c>
      <c r="J238">
        <v>1.5</v>
      </c>
      <c r="K238" t="b">
        <f>ISERROR(VLOOKUP(A238,'passengers(revised service)_has'!A:A,1,FALSE))</f>
        <v>0</v>
      </c>
      <c r="L238">
        <f t="shared" si="9"/>
        <v>1</v>
      </c>
      <c r="M238">
        <f t="shared" si="10"/>
        <v>1</v>
      </c>
      <c r="N238">
        <f>VLOOKUP(A238,'passengers(revised service)_has'!A:V,13,FALSE)</f>
        <v>1</v>
      </c>
      <c r="O238">
        <f t="shared" si="11"/>
        <v>0</v>
      </c>
    </row>
    <row r="239" spans="1:15">
      <c r="A239" t="s">
        <v>1054</v>
      </c>
      <c r="B239" t="s">
        <v>1418</v>
      </c>
      <c r="C239" t="s">
        <v>1407</v>
      </c>
      <c r="D239" t="s">
        <v>1407</v>
      </c>
      <c r="E239" t="s">
        <v>1407</v>
      </c>
      <c r="F239" t="s">
        <v>1407</v>
      </c>
      <c r="G239" t="s">
        <v>1407</v>
      </c>
      <c r="H239">
        <v>1.8</v>
      </c>
      <c r="I239" t="s">
        <v>1407</v>
      </c>
      <c r="J239" t="s">
        <v>1407</v>
      </c>
      <c r="K239" t="b">
        <f>ISERROR(VLOOKUP(A239,'passengers(revised service)_has'!A:A,1,FALSE))</f>
        <v>0</v>
      </c>
      <c r="L239">
        <f t="shared" si="9"/>
        <v>1</v>
      </c>
      <c r="M239">
        <f t="shared" si="10"/>
        <v>0</v>
      </c>
      <c r="N239">
        <f>VLOOKUP(A239,'passengers(revised service)_has'!A:V,13,FALSE)</f>
        <v>0</v>
      </c>
      <c r="O239">
        <f t="shared" si="11"/>
        <v>0</v>
      </c>
    </row>
    <row r="240" spans="1:15">
      <c r="A240" t="s">
        <v>1053</v>
      </c>
      <c r="B240" t="s">
        <v>1418</v>
      </c>
      <c r="C240" t="s">
        <v>1407</v>
      </c>
      <c r="D240" t="s">
        <v>1407</v>
      </c>
      <c r="E240" t="s">
        <v>1407</v>
      </c>
      <c r="F240" t="s">
        <v>1407</v>
      </c>
      <c r="G240" t="s">
        <v>1407</v>
      </c>
      <c r="H240" t="s">
        <v>1407</v>
      </c>
      <c r="I240" t="s">
        <v>1407</v>
      </c>
      <c r="J240">
        <v>1.8</v>
      </c>
      <c r="K240" t="b">
        <f>ISERROR(VLOOKUP(A240,'passengers(revised service)_has'!A:A,1,FALSE))</f>
        <v>0</v>
      </c>
      <c r="L240">
        <f t="shared" si="9"/>
        <v>0</v>
      </c>
      <c r="M240">
        <f t="shared" si="10"/>
        <v>1</v>
      </c>
      <c r="N240">
        <f>VLOOKUP(A240,'passengers(revised service)_has'!A:V,13,FALSE)</f>
        <v>1</v>
      </c>
      <c r="O240">
        <f t="shared" si="11"/>
        <v>0</v>
      </c>
    </row>
    <row r="241" spans="1:15">
      <c r="A241" t="s">
        <v>1052</v>
      </c>
      <c r="B241" t="s">
        <v>1418</v>
      </c>
      <c r="C241" t="s">
        <v>1407</v>
      </c>
      <c r="D241" t="s">
        <v>1407</v>
      </c>
      <c r="E241" t="s">
        <v>1407</v>
      </c>
      <c r="F241" t="s">
        <v>1407</v>
      </c>
      <c r="G241" t="s">
        <v>1407</v>
      </c>
      <c r="H241">
        <v>0.8</v>
      </c>
      <c r="I241" t="s">
        <v>1407</v>
      </c>
      <c r="J241">
        <v>0.7</v>
      </c>
      <c r="K241" t="b">
        <f>ISERROR(VLOOKUP(A241,'passengers(revised service)_has'!A:A,1,FALSE))</f>
        <v>0</v>
      </c>
      <c r="L241">
        <f t="shared" si="9"/>
        <v>1</v>
      </c>
      <c r="M241">
        <f t="shared" si="10"/>
        <v>1</v>
      </c>
      <c r="N241">
        <f>VLOOKUP(A241,'passengers(revised service)_has'!A:V,13,FALSE)</f>
        <v>1</v>
      </c>
      <c r="O241">
        <f t="shared" si="11"/>
        <v>0</v>
      </c>
    </row>
    <row r="242" spans="1:15">
      <c r="A242" t="s">
        <v>1051</v>
      </c>
      <c r="B242" t="s">
        <v>1418</v>
      </c>
      <c r="C242" t="s">
        <v>1407</v>
      </c>
      <c r="D242" t="s">
        <v>1407</v>
      </c>
      <c r="E242" t="s">
        <v>1407</v>
      </c>
      <c r="F242" t="s">
        <v>1407</v>
      </c>
      <c r="G242" t="s">
        <v>1407</v>
      </c>
      <c r="H242" t="s">
        <v>1407</v>
      </c>
      <c r="I242" t="s">
        <v>1407</v>
      </c>
      <c r="J242">
        <v>0.8</v>
      </c>
      <c r="K242" t="b">
        <f>ISERROR(VLOOKUP(A242,'passengers(revised service)_has'!A:A,1,FALSE))</f>
        <v>0</v>
      </c>
      <c r="L242">
        <f t="shared" si="9"/>
        <v>0</v>
      </c>
      <c r="M242">
        <f t="shared" si="10"/>
        <v>1</v>
      </c>
      <c r="N242">
        <f>VLOOKUP(A242,'passengers(revised service)_has'!A:V,13,FALSE)</f>
        <v>1</v>
      </c>
      <c r="O242">
        <f t="shared" si="11"/>
        <v>0</v>
      </c>
    </row>
    <row r="243" spans="1:15">
      <c r="A243" t="s">
        <v>1050</v>
      </c>
      <c r="B243" t="s">
        <v>1418</v>
      </c>
      <c r="C243" t="s">
        <v>1407</v>
      </c>
      <c r="D243" t="s">
        <v>1407</v>
      </c>
      <c r="E243" t="s">
        <v>1407</v>
      </c>
      <c r="F243" t="s">
        <v>1407</v>
      </c>
      <c r="G243" t="s">
        <v>1407</v>
      </c>
      <c r="H243">
        <v>1.9</v>
      </c>
      <c r="I243" t="s">
        <v>1407</v>
      </c>
      <c r="J243" t="s">
        <v>1407</v>
      </c>
      <c r="K243" t="b">
        <f>ISERROR(VLOOKUP(A243,'passengers(revised service)_has'!A:A,1,FALSE))</f>
        <v>0</v>
      </c>
      <c r="L243">
        <f t="shared" si="9"/>
        <v>1</v>
      </c>
      <c r="M243">
        <f t="shared" si="10"/>
        <v>0</v>
      </c>
      <c r="N243">
        <f>VLOOKUP(A243,'passengers(revised service)_has'!A:V,13,FALSE)</f>
        <v>0</v>
      </c>
      <c r="O243">
        <f t="shared" si="11"/>
        <v>0</v>
      </c>
    </row>
    <row r="244" spans="1:15">
      <c r="A244" t="s">
        <v>1049</v>
      </c>
      <c r="B244" t="s">
        <v>1418</v>
      </c>
      <c r="C244" t="s">
        <v>1407</v>
      </c>
      <c r="D244" t="s">
        <v>1407</v>
      </c>
      <c r="E244" t="s">
        <v>1407</v>
      </c>
      <c r="F244" t="s">
        <v>1407</v>
      </c>
      <c r="G244" t="s">
        <v>1407</v>
      </c>
      <c r="H244">
        <v>2.1</v>
      </c>
      <c r="I244" t="s">
        <v>1407</v>
      </c>
      <c r="J244" t="s">
        <v>1407</v>
      </c>
      <c r="K244" t="b">
        <f>ISERROR(VLOOKUP(A244,'passengers(revised service)_has'!A:A,1,FALSE))</f>
        <v>0</v>
      </c>
      <c r="L244">
        <f t="shared" si="9"/>
        <v>1</v>
      </c>
      <c r="M244">
        <f t="shared" si="10"/>
        <v>0</v>
      </c>
      <c r="N244">
        <f>VLOOKUP(A244,'passengers(revised service)_has'!A:V,13,FALSE)</f>
        <v>0</v>
      </c>
      <c r="O244">
        <f t="shared" si="11"/>
        <v>0</v>
      </c>
    </row>
    <row r="245" spans="1:15">
      <c r="A245" t="s">
        <v>1048</v>
      </c>
      <c r="B245" t="s">
        <v>1418</v>
      </c>
      <c r="C245" t="s">
        <v>1407</v>
      </c>
      <c r="D245" t="s">
        <v>1407</v>
      </c>
      <c r="E245" t="s">
        <v>1407</v>
      </c>
      <c r="F245" t="s">
        <v>1407</v>
      </c>
      <c r="G245" t="s">
        <v>1407</v>
      </c>
      <c r="H245">
        <v>2.1</v>
      </c>
      <c r="I245" t="s">
        <v>1407</v>
      </c>
      <c r="J245" t="s">
        <v>1407</v>
      </c>
      <c r="K245" t="b">
        <f>ISERROR(VLOOKUP(A245,'passengers(revised service)_has'!A:A,1,FALSE))</f>
        <v>1</v>
      </c>
      <c r="L245">
        <f t="shared" si="9"/>
        <v>1</v>
      </c>
      <c r="M245">
        <f t="shared" si="10"/>
        <v>0</v>
      </c>
      <c r="N245" t="e">
        <f>VLOOKUP(A245,'passengers(revised service)_has'!A:V,13,FALSE)</f>
        <v>#N/A</v>
      </c>
      <c r="O245" t="e">
        <f t="shared" si="11"/>
        <v>#N/A</v>
      </c>
    </row>
    <row r="246" spans="1:15">
      <c r="A246" t="s">
        <v>1047</v>
      </c>
      <c r="B246" t="s">
        <v>1418</v>
      </c>
      <c r="C246" t="s">
        <v>1407</v>
      </c>
      <c r="D246" t="s">
        <v>1407</v>
      </c>
      <c r="E246" t="s">
        <v>1407</v>
      </c>
      <c r="F246" t="s">
        <v>1407</v>
      </c>
      <c r="G246" t="s">
        <v>1407</v>
      </c>
      <c r="H246">
        <v>1.5</v>
      </c>
      <c r="I246" t="s">
        <v>1407</v>
      </c>
      <c r="J246" t="s">
        <v>1407</v>
      </c>
      <c r="K246" t="b">
        <f>ISERROR(VLOOKUP(A246,'passengers(revised service)_has'!A:A,1,FALSE))</f>
        <v>0</v>
      </c>
      <c r="L246">
        <f t="shared" si="9"/>
        <v>1</v>
      </c>
      <c r="M246">
        <f t="shared" si="10"/>
        <v>0</v>
      </c>
      <c r="N246">
        <f>VLOOKUP(A246,'passengers(revised service)_has'!A:V,13,FALSE)</f>
        <v>0</v>
      </c>
      <c r="O246">
        <f t="shared" si="11"/>
        <v>0</v>
      </c>
    </row>
    <row r="247" spans="1:15">
      <c r="A247" t="s">
        <v>1046</v>
      </c>
      <c r="B247" t="s">
        <v>1418</v>
      </c>
      <c r="C247" t="s">
        <v>1407</v>
      </c>
      <c r="D247" t="s">
        <v>1407</v>
      </c>
      <c r="E247" t="s">
        <v>1407</v>
      </c>
      <c r="F247" t="s">
        <v>1407</v>
      </c>
      <c r="G247" t="s">
        <v>1407</v>
      </c>
      <c r="H247">
        <v>1</v>
      </c>
      <c r="I247" t="s">
        <v>1407</v>
      </c>
      <c r="J247">
        <v>0.7</v>
      </c>
      <c r="K247" t="b">
        <f>ISERROR(VLOOKUP(A247,'passengers(revised service)_has'!A:A,1,FALSE))</f>
        <v>0</v>
      </c>
      <c r="L247">
        <f t="shared" si="9"/>
        <v>1</v>
      </c>
      <c r="M247">
        <f t="shared" si="10"/>
        <v>1</v>
      </c>
      <c r="N247">
        <f>VLOOKUP(A247,'passengers(revised service)_has'!A:V,13,FALSE)</f>
        <v>1</v>
      </c>
      <c r="O247">
        <f t="shared" si="11"/>
        <v>0</v>
      </c>
    </row>
    <row r="248" spans="1:15">
      <c r="A248" t="s">
        <v>1045</v>
      </c>
      <c r="B248" t="s">
        <v>1418</v>
      </c>
      <c r="C248" t="s">
        <v>1407</v>
      </c>
      <c r="D248" t="s">
        <v>1407</v>
      </c>
      <c r="E248" t="s">
        <v>1407</v>
      </c>
      <c r="F248" t="s">
        <v>1407</v>
      </c>
      <c r="G248" t="s">
        <v>1407</v>
      </c>
      <c r="H248">
        <v>1</v>
      </c>
      <c r="I248" t="s">
        <v>1407</v>
      </c>
      <c r="J248">
        <v>1</v>
      </c>
      <c r="K248" t="b">
        <f>ISERROR(VLOOKUP(A248,'passengers(revised service)_has'!A:A,1,FALSE))</f>
        <v>0</v>
      </c>
      <c r="L248">
        <f t="shared" si="9"/>
        <v>1</v>
      </c>
      <c r="M248">
        <f t="shared" si="10"/>
        <v>1</v>
      </c>
      <c r="N248">
        <f>VLOOKUP(A248,'passengers(revised service)_has'!A:V,13,FALSE)</f>
        <v>1</v>
      </c>
      <c r="O248">
        <f t="shared" si="11"/>
        <v>0</v>
      </c>
    </row>
    <row r="249" spans="1:15">
      <c r="A249" t="s">
        <v>1044</v>
      </c>
      <c r="B249" t="s">
        <v>1418</v>
      </c>
      <c r="C249" t="s">
        <v>1407</v>
      </c>
      <c r="D249" t="s">
        <v>1407</v>
      </c>
      <c r="E249" t="s">
        <v>1407</v>
      </c>
      <c r="F249" t="s">
        <v>1407</v>
      </c>
      <c r="G249" t="s">
        <v>1407</v>
      </c>
      <c r="H249">
        <v>1.7</v>
      </c>
      <c r="I249" t="s">
        <v>1407</v>
      </c>
      <c r="J249" t="s">
        <v>1407</v>
      </c>
      <c r="K249" t="b">
        <f>ISERROR(VLOOKUP(A249,'passengers(revised service)_has'!A:A,1,FALSE))</f>
        <v>0</v>
      </c>
      <c r="L249">
        <f t="shared" si="9"/>
        <v>1</v>
      </c>
      <c r="M249">
        <f t="shared" si="10"/>
        <v>0</v>
      </c>
      <c r="N249">
        <f>VLOOKUP(A249,'passengers(revised service)_has'!A:V,13,FALSE)</f>
        <v>0</v>
      </c>
      <c r="O249">
        <f t="shared" si="11"/>
        <v>0</v>
      </c>
    </row>
    <row r="250" spans="1:15">
      <c r="A250" t="s">
        <v>1043</v>
      </c>
      <c r="B250" t="s">
        <v>1418</v>
      </c>
      <c r="C250" t="s">
        <v>1407</v>
      </c>
      <c r="D250" t="s">
        <v>1407</v>
      </c>
      <c r="E250" t="s">
        <v>1407</v>
      </c>
      <c r="F250" t="s">
        <v>1407</v>
      </c>
      <c r="G250" t="s">
        <v>1407</v>
      </c>
      <c r="H250" t="s">
        <v>1407</v>
      </c>
      <c r="I250" t="s">
        <v>1407</v>
      </c>
      <c r="J250">
        <v>1.7</v>
      </c>
      <c r="K250" t="b">
        <f>ISERROR(VLOOKUP(A250,'passengers(revised service)_has'!A:A,1,FALSE))</f>
        <v>0</v>
      </c>
      <c r="L250">
        <f t="shared" si="9"/>
        <v>0</v>
      </c>
      <c r="M250">
        <f t="shared" si="10"/>
        <v>1</v>
      </c>
      <c r="N250">
        <f>VLOOKUP(A250,'passengers(revised service)_has'!A:V,13,FALSE)</f>
        <v>1</v>
      </c>
      <c r="O250">
        <f t="shared" si="11"/>
        <v>0</v>
      </c>
    </row>
    <row r="251" spans="1:15">
      <c r="A251" t="s">
        <v>1042</v>
      </c>
      <c r="B251" t="s">
        <v>1418</v>
      </c>
      <c r="C251" t="s">
        <v>1407</v>
      </c>
      <c r="D251" t="s">
        <v>1407</v>
      </c>
      <c r="E251" t="s">
        <v>1407</v>
      </c>
      <c r="F251" t="s">
        <v>1407</v>
      </c>
      <c r="G251" t="s">
        <v>1407</v>
      </c>
      <c r="H251">
        <v>0.7</v>
      </c>
      <c r="I251" t="s">
        <v>1407</v>
      </c>
      <c r="J251">
        <v>0.7</v>
      </c>
      <c r="K251" t="b">
        <f>ISERROR(VLOOKUP(A251,'passengers(revised service)_has'!A:A,1,FALSE))</f>
        <v>0</v>
      </c>
      <c r="L251">
        <f t="shared" si="9"/>
        <v>1</v>
      </c>
      <c r="M251">
        <f t="shared" si="10"/>
        <v>1</v>
      </c>
      <c r="N251">
        <f>VLOOKUP(A251,'passengers(revised service)_has'!A:V,13,FALSE)</f>
        <v>1</v>
      </c>
      <c r="O251">
        <f t="shared" si="11"/>
        <v>0</v>
      </c>
    </row>
    <row r="252" spans="1:15">
      <c r="A252" t="s">
        <v>1041</v>
      </c>
      <c r="B252" t="s">
        <v>1418</v>
      </c>
      <c r="C252" t="s">
        <v>1407</v>
      </c>
      <c r="D252" t="s">
        <v>1407</v>
      </c>
      <c r="E252" t="s">
        <v>1407</v>
      </c>
      <c r="F252" t="s">
        <v>1407</v>
      </c>
      <c r="G252" t="s">
        <v>1407</v>
      </c>
      <c r="H252" t="s">
        <v>1407</v>
      </c>
      <c r="I252" t="s">
        <v>1407</v>
      </c>
      <c r="J252">
        <v>0.7</v>
      </c>
      <c r="K252" t="b">
        <f>ISERROR(VLOOKUP(A252,'passengers(revised service)_has'!A:A,1,FALSE))</f>
        <v>0</v>
      </c>
      <c r="L252">
        <f t="shared" si="9"/>
        <v>0</v>
      </c>
      <c r="M252">
        <f t="shared" si="10"/>
        <v>1</v>
      </c>
      <c r="N252">
        <f>VLOOKUP(A252,'passengers(revised service)_has'!A:V,13,FALSE)</f>
        <v>1</v>
      </c>
      <c r="O252">
        <f t="shared" si="11"/>
        <v>0</v>
      </c>
    </row>
    <row r="253" spans="1:15">
      <c r="A253" t="s">
        <v>1040</v>
      </c>
      <c r="B253" t="s">
        <v>1418</v>
      </c>
      <c r="C253" t="s">
        <v>1407</v>
      </c>
      <c r="D253" t="s">
        <v>1407</v>
      </c>
      <c r="E253" t="s">
        <v>1407</v>
      </c>
      <c r="F253" t="s">
        <v>1407</v>
      </c>
      <c r="G253" t="s">
        <v>1407</v>
      </c>
      <c r="H253">
        <v>1.8</v>
      </c>
      <c r="I253" t="s">
        <v>1407</v>
      </c>
      <c r="J253" t="s">
        <v>1407</v>
      </c>
      <c r="K253" t="b">
        <f>ISERROR(VLOOKUP(A253,'passengers(revised service)_has'!A:A,1,FALSE))</f>
        <v>0</v>
      </c>
      <c r="L253">
        <f t="shared" si="9"/>
        <v>1</v>
      </c>
      <c r="M253">
        <f t="shared" si="10"/>
        <v>0</v>
      </c>
      <c r="N253">
        <f>VLOOKUP(A253,'passengers(revised service)_has'!A:V,13,FALSE)</f>
        <v>0</v>
      </c>
      <c r="O253">
        <f t="shared" si="11"/>
        <v>0</v>
      </c>
    </row>
    <row r="254" spans="1:15">
      <c r="A254" t="s">
        <v>1039</v>
      </c>
      <c r="B254" t="s">
        <v>1418</v>
      </c>
      <c r="C254" t="s">
        <v>1407</v>
      </c>
      <c r="D254" t="s">
        <v>1407</v>
      </c>
      <c r="E254" t="s">
        <v>1407</v>
      </c>
      <c r="F254" t="s">
        <v>1407</v>
      </c>
      <c r="G254" t="s">
        <v>1407</v>
      </c>
      <c r="H254">
        <v>1.8</v>
      </c>
      <c r="I254" t="s">
        <v>1407</v>
      </c>
      <c r="J254" t="s">
        <v>1407</v>
      </c>
      <c r="K254" t="b">
        <f>ISERROR(VLOOKUP(A254,'passengers(revised service)_has'!A:A,1,FALSE))</f>
        <v>1</v>
      </c>
      <c r="L254">
        <f t="shared" si="9"/>
        <v>1</v>
      </c>
      <c r="M254">
        <f t="shared" si="10"/>
        <v>0</v>
      </c>
      <c r="N254" t="e">
        <f>VLOOKUP(A254,'passengers(revised service)_has'!A:V,13,FALSE)</f>
        <v>#N/A</v>
      </c>
      <c r="O254" t="e">
        <f t="shared" si="11"/>
        <v>#N/A</v>
      </c>
    </row>
    <row r="255" spans="1:15">
      <c r="A255" t="s">
        <v>1038</v>
      </c>
      <c r="B255" t="s">
        <v>1418</v>
      </c>
      <c r="C255" t="s">
        <v>1407</v>
      </c>
      <c r="D255" t="s">
        <v>1407</v>
      </c>
      <c r="E255" t="s">
        <v>1407</v>
      </c>
      <c r="F255" t="s">
        <v>1407</v>
      </c>
      <c r="G255" t="s">
        <v>1407</v>
      </c>
      <c r="H255">
        <v>1.6</v>
      </c>
      <c r="I255" t="s">
        <v>1407</v>
      </c>
      <c r="J255">
        <v>1.7</v>
      </c>
      <c r="K255" t="b">
        <f>ISERROR(VLOOKUP(A255,'passengers(revised service)_has'!A:A,1,FALSE))</f>
        <v>0</v>
      </c>
      <c r="L255">
        <f t="shared" si="9"/>
        <v>1</v>
      </c>
      <c r="M255">
        <f t="shared" si="10"/>
        <v>1</v>
      </c>
      <c r="N255">
        <f>VLOOKUP(A255,'passengers(revised service)_has'!A:V,13,FALSE)</f>
        <v>1</v>
      </c>
      <c r="O255">
        <f t="shared" si="11"/>
        <v>0</v>
      </c>
    </row>
    <row r="256" spans="1:15">
      <c r="A256" t="s">
        <v>1037</v>
      </c>
      <c r="B256" t="s">
        <v>1418</v>
      </c>
      <c r="C256" t="s">
        <v>1407</v>
      </c>
      <c r="D256" t="s">
        <v>1407</v>
      </c>
      <c r="E256" t="s">
        <v>1407</v>
      </c>
      <c r="F256" t="s">
        <v>1407</v>
      </c>
      <c r="G256" t="s">
        <v>1407</v>
      </c>
      <c r="H256" t="s">
        <v>1407</v>
      </c>
      <c r="I256" t="s">
        <v>1407</v>
      </c>
      <c r="J256">
        <v>1.6</v>
      </c>
      <c r="K256" t="b">
        <f>ISERROR(VLOOKUP(A256,'passengers(revised service)_has'!A:A,1,FALSE))</f>
        <v>0</v>
      </c>
      <c r="L256">
        <f t="shared" si="9"/>
        <v>0</v>
      </c>
      <c r="M256">
        <f t="shared" si="10"/>
        <v>1</v>
      </c>
      <c r="N256">
        <f>VLOOKUP(A256,'passengers(revised service)_has'!A:V,13,FALSE)</f>
        <v>1</v>
      </c>
      <c r="O256">
        <f t="shared" si="11"/>
        <v>0</v>
      </c>
    </row>
    <row r="257" spans="1:15">
      <c r="A257" t="s">
        <v>1036</v>
      </c>
      <c r="B257" t="s">
        <v>1418</v>
      </c>
      <c r="C257" t="s">
        <v>1407</v>
      </c>
      <c r="D257" t="s">
        <v>1407</v>
      </c>
      <c r="E257" t="s">
        <v>1407</v>
      </c>
      <c r="F257" t="s">
        <v>1407</v>
      </c>
      <c r="G257" t="s">
        <v>1407</v>
      </c>
      <c r="H257">
        <v>1</v>
      </c>
      <c r="I257" t="s">
        <v>1407</v>
      </c>
      <c r="J257">
        <v>1.2</v>
      </c>
      <c r="K257" t="b">
        <f>ISERROR(VLOOKUP(A257,'passengers(revised service)_has'!A:A,1,FALSE))</f>
        <v>0</v>
      </c>
      <c r="L257">
        <f t="shared" si="9"/>
        <v>1</v>
      </c>
      <c r="M257">
        <f t="shared" si="10"/>
        <v>1</v>
      </c>
      <c r="N257">
        <f>VLOOKUP(A257,'passengers(revised service)_has'!A:V,13,FALSE)</f>
        <v>1</v>
      </c>
      <c r="O257">
        <f t="shared" si="11"/>
        <v>0</v>
      </c>
    </row>
    <row r="258" spans="1:15">
      <c r="A258" t="s">
        <v>1035</v>
      </c>
      <c r="B258" t="s">
        <v>1418</v>
      </c>
      <c r="C258" t="s">
        <v>1407</v>
      </c>
      <c r="D258" t="s">
        <v>1407</v>
      </c>
      <c r="E258" t="s">
        <v>1407</v>
      </c>
      <c r="F258" t="s">
        <v>1407</v>
      </c>
      <c r="G258" t="s">
        <v>1407</v>
      </c>
      <c r="H258">
        <v>1</v>
      </c>
      <c r="I258" t="s">
        <v>1407</v>
      </c>
      <c r="J258">
        <v>1</v>
      </c>
      <c r="K258" t="b">
        <f>ISERROR(VLOOKUP(A258,'passengers(revised service)_has'!A:A,1,FALSE))</f>
        <v>0</v>
      </c>
      <c r="L258">
        <f t="shared" si="9"/>
        <v>1</v>
      </c>
      <c r="M258">
        <f t="shared" si="10"/>
        <v>1</v>
      </c>
      <c r="N258">
        <f>VLOOKUP(A258,'passengers(revised service)_has'!A:V,13,FALSE)</f>
        <v>1</v>
      </c>
      <c r="O258">
        <f t="shared" si="11"/>
        <v>0</v>
      </c>
    </row>
    <row r="259" spans="1:15">
      <c r="A259" t="s">
        <v>1034</v>
      </c>
      <c r="B259" t="s">
        <v>1418</v>
      </c>
      <c r="C259" t="s">
        <v>1407</v>
      </c>
      <c r="D259" t="s">
        <v>1407</v>
      </c>
      <c r="E259" t="s">
        <v>1407</v>
      </c>
      <c r="F259" t="s">
        <v>1407</v>
      </c>
      <c r="G259" t="s">
        <v>1407</v>
      </c>
      <c r="H259">
        <v>1.5</v>
      </c>
      <c r="I259" t="s">
        <v>1407</v>
      </c>
      <c r="J259" t="s">
        <v>1407</v>
      </c>
      <c r="K259" t="b">
        <f>ISERROR(VLOOKUP(A259,'passengers(revised service)_has'!A:A,1,FALSE))</f>
        <v>0</v>
      </c>
      <c r="L259">
        <f t="shared" ref="L259:L322" si="12">IF(IF(ISERROR(SEARCH("*no*",C259)), 0,1)+IF(ISERROR(SEARCH("*no*",D259)), 0,1)+IF(ISERROR(SEARCH("*no*",E259)), 0,1)+IF(ISERROR(SEARCH("*no*",F259)), 0,1)+IF(ISERROR(SEARCH("*no*",G259)), 0,1)+IF(ISERROR(SEARCH("*no*",H259)), 0,1)+IF(ISERROR(SEARCH("*no*",I259)), 0,1)=7,0,1)</f>
        <v>1</v>
      </c>
      <c r="M259">
        <f t="shared" ref="M259:M322" si="13">IF(ISNUMBER(J259),1,0)</f>
        <v>0</v>
      </c>
      <c r="N259">
        <f>VLOOKUP(A259,'passengers(revised service)_has'!A:V,13,FALSE)</f>
        <v>0</v>
      </c>
      <c r="O259">
        <f t="shared" ref="O259:O322" si="14">IF(M259=N259,0,1)</f>
        <v>0</v>
      </c>
    </row>
    <row r="260" spans="1:15">
      <c r="A260" t="s">
        <v>1033</v>
      </c>
      <c r="B260" t="s">
        <v>1418</v>
      </c>
      <c r="C260" t="s">
        <v>1407</v>
      </c>
      <c r="D260" t="s">
        <v>1407</v>
      </c>
      <c r="E260" t="s">
        <v>1407</v>
      </c>
      <c r="F260" t="s">
        <v>1407</v>
      </c>
      <c r="G260" t="s">
        <v>1407</v>
      </c>
      <c r="H260" t="s">
        <v>1407</v>
      </c>
      <c r="I260" t="s">
        <v>1407</v>
      </c>
      <c r="J260">
        <v>1.5</v>
      </c>
      <c r="K260" t="b">
        <f>ISERROR(VLOOKUP(A260,'passengers(revised service)_has'!A:A,1,FALSE))</f>
        <v>0</v>
      </c>
      <c r="L260">
        <f t="shared" si="12"/>
        <v>0</v>
      </c>
      <c r="M260">
        <f t="shared" si="13"/>
        <v>1</v>
      </c>
      <c r="N260">
        <f>VLOOKUP(A260,'passengers(revised service)_has'!A:V,13,FALSE)</f>
        <v>1</v>
      </c>
      <c r="O260">
        <f t="shared" si="14"/>
        <v>0</v>
      </c>
    </row>
    <row r="261" spans="1:15">
      <c r="A261" t="s">
        <v>1032</v>
      </c>
      <c r="B261" t="s">
        <v>1418</v>
      </c>
      <c r="C261" t="s">
        <v>1407</v>
      </c>
      <c r="D261" t="s">
        <v>1407</v>
      </c>
      <c r="E261" t="s">
        <v>1407</v>
      </c>
      <c r="F261" t="s">
        <v>1407</v>
      </c>
      <c r="G261" t="s">
        <v>1407</v>
      </c>
      <c r="H261">
        <v>1</v>
      </c>
      <c r="I261" t="s">
        <v>1407</v>
      </c>
      <c r="J261">
        <v>0.9</v>
      </c>
      <c r="K261" t="b">
        <f>ISERROR(VLOOKUP(A261,'passengers(revised service)_has'!A:A,1,FALSE))</f>
        <v>0</v>
      </c>
      <c r="L261">
        <f t="shared" si="12"/>
        <v>1</v>
      </c>
      <c r="M261">
        <f t="shared" si="13"/>
        <v>1</v>
      </c>
      <c r="N261">
        <f>VLOOKUP(A261,'passengers(revised service)_has'!A:V,13,FALSE)</f>
        <v>1</v>
      </c>
      <c r="O261">
        <f t="shared" si="14"/>
        <v>0</v>
      </c>
    </row>
    <row r="262" spans="1:15">
      <c r="A262" t="s">
        <v>1031</v>
      </c>
      <c r="B262" t="s">
        <v>1418</v>
      </c>
      <c r="C262" t="s">
        <v>1407</v>
      </c>
      <c r="D262" t="s">
        <v>1407</v>
      </c>
      <c r="E262" t="s">
        <v>1407</v>
      </c>
      <c r="F262" t="s">
        <v>1407</v>
      </c>
      <c r="G262" t="s">
        <v>1407</v>
      </c>
      <c r="H262">
        <v>1</v>
      </c>
      <c r="I262" t="s">
        <v>1407</v>
      </c>
      <c r="J262">
        <v>1</v>
      </c>
      <c r="K262" t="b">
        <f>ISERROR(VLOOKUP(A262,'passengers(revised service)_has'!A:A,1,FALSE))</f>
        <v>0</v>
      </c>
      <c r="L262">
        <f t="shared" si="12"/>
        <v>1</v>
      </c>
      <c r="M262">
        <f t="shared" si="13"/>
        <v>1</v>
      </c>
      <c r="N262">
        <f>VLOOKUP(A262,'passengers(revised service)_has'!A:V,13,FALSE)</f>
        <v>1</v>
      </c>
      <c r="O262">
        <f t="shared" si="14"/>
        <v>0</v>
      </c>
    </row>
    <row r="263" spans="1:15">
      <c r="A263" t="s">
        <v>1030</v>
      </c>
      <c r="B263" t="s">
        <v>1418</v>
      </c>
      <c r="C263" t="s">
        <v>1407</v>
      </c>
      <c r="D263" t="s">
        <v>1407</v>
      </c>
      <c r="E263" t="s">
        <v>1407</v>
      </c>
      <c r="F263" t="s">
        <v>1407</v>
      </c>
      <c r="G263" t="s">
        <v>1407</v>
      </c>
      <c r="H263">
        <v>1.6</v>
      </c>
      <c r="I263" t="s">
        <v>1407</v>
      </c>
      <c r="J263" t="s">
        <v>1407</v>
      </c>
      <c r="K263" t="b">
        <f>ISERROR(VLOOKUP(A263,'passengers(revised service)_has'!A:A,1,FALSE))</f>
        <v>0</v>
      </c>
      <c r="L263">
        <f t="shared" si="12"/>
        <v>1</v>
      </c>
      <c r="M263">
        <f t="shared" si="13"/>
        <v>0</v>
      </c>
      <c r="N263">
        <f>VLOOKUP(A263,'passengers(revised service)_has'!A:V,13,FALSE)</f>
        <v>0</v>
      </c>
      <c r="O263">
        <f t="shared" si="14"/>
        <v>0</v>
      </c>
    </row>
    <row r="264" spans="1:15">
      <c r="A264" t="s">
        <v>1029</v>
      </c>
      <c r="B264" t="s">
        <v>1418</v>
      </c>
      <c r="C264" t="s">
        <v>1407</v>
      </c>
      <c r="D264" t="s">
        <v>1407</v>
      </c>
      <c r="E264" t="s">
        <v>1407</v>
      </c>
      <c r="F264" t="s">
        <v>1407</v>
      </c>
      <c r="G264" t="s">
        <v>1407</v>
      </c>
      <c r="H264" t="s">
        <v>1407</v>
      </c>
      <c r="I264" t="s">
        <v>1407</v>
      </c>
      <c r="J264">
        <v>1.6</v>
      </c>
      <c r="K264" t="b">
        <f>ISERROR(VLOOKUP(A264,'passengers(revised service)_has'!A:A,1,FALSE))</f>
        <v>0</v>
      </c>
      <c r="L264">
        <f t="shared" si="12"/>
        <v>0</v>
      </c>
      <c r="M264">
        <f t="shared" si="13"/>
        <v>1</v>
      </c>
      <c r="N264">
        <f>VLOOKUP(A264,'passengers(revised service)_has'!A:V,13,FALSE)</f>
        <v>1</v>
      </c>
      <c r="O264">
        <f t="shared" si="14"/>
        <v>0</v>
      </c>
    </row>
    <row r="265" spans="1:15">
      <c r="A265" t="s">
        <v>1028</v>
      </c>
      <c r="B265" t="s">
        <v>1418</v>
      </c>
      <c r="C265" t="s">
        <v>1407</v>
      </c>
      <c r="D265" t="s">
        <v>1407</v>
      </c>
      <c r="E265" t="s">
        <v>1407</v>
      </c>
      <c r="F265" t="s">
        <v>1407</v>
      </c>
      <c r="G265" t="s">
        <v>1407</v>
      </c>
      <c r="H265">
        <v>0.8</v>
      </c>
      <c r="I265" t="s">
        <v>1407</v>
      </c>
      <c r="J265">
        <v>0.7</v>
      </c>
      <c r="K265" t="b">
        <f>ISERROR(VLOOKUP(A265,'passengers(revised service)_has'!A:A,1,FALSE))</f>
        <v>0</v>
      </c>
      <c r="L265">
        <f t="shared" si="12"/>
        <v>1</v>
      </c>
      <c r="M265">
        <f t="shared" si="13"/>
        <v>1</v>
      </c>
      <c r="N265">
        <f>VLOOKUP(A265,'passengers(revised service)_has'!A:V,13,FALSE)</f>
        <v>1</v>
      </c>
      <c r="O265">
        <f t="shared" si="14"/>
        <v>0</v>
      </c>
    </row>
    <row r="266" spans="1:15">
      <c r="A266" t="s">
        <v>1027</v>
      </c>
      <c r="B266" t="s">
        <v>1418</v>
      </c>
      <c r="C266" t="s">
        <v>1407</v>
      </c>
      <c r="D266" t="s">
        <v>1407</v>
      </c>
      <c r="E266" t="s">
        <v>1407</v>
      </c>
      <c r="F266" t="s">
        <v>1407</v>
      </c>
      <c r="G266" t="s">
        <v>1407</v>
      </c>
      <c r="H266">
        <v>0.8</v>
      </c>
      <c r="I266" t="s">
        <v>1407</v>
      </c>
      <c r="J266">
        <v>0.8</v>
      </c>
      <c r="K266" t="b">
        <f>ISERROR(VLOOKUP(A266,'passengers(revised service)_has'!A:A,1,FALSE))</f>
        <v>0</v>
      </c>
      <c r="L266">
        <f t="shared" si="12"/>
        <v>1</v>
      </c>
      <c r="M266">
        <f t="shared" si="13"/>
        <v>1</v>
      </c>
      <c r="N266">
        <f>VLOOKUP(A266,'passengers(revised service)_has'!A:V,13,FALSE)</f>
        <v>1</v>
      </c>
      <c r="O266">
        <f t="shared" si="14"/>
        <v>0</v>
      </c>
    </row>
    <row r="267" spans="1:15">
      <c r="A267" t="s">
        <v>1026</v>
      </c>
      <c r="B267" t="s">
        <v>1418</v>
      </c>
      <c r="C267" t="s">
        <v>1407</v>
      </c>
      <c r="D267" t="s">
        <v>1407</v>
      </c>
      <c r="E267" t="s">
        <v>1407</v>
      </c>
      <c r="F267" t="s">
        <v>1407</v>
      </c>
      <c r="G267" t="s">
        <v>1407</v>
      </c>
      <c r="H267">
        <v>0.8</v>
      </c>
      <c r="I267" t="s">
        <v>1407</v>
      </c>
      <c r="J267" t="s">
        <v>1407</v>
      </c>
      <c r="K267" t="b">
        <f>ISERROR(VLOOKUP(A267,'passengers(revised service)_has'!A:A,1,FALSE))</f>
        <v>0</v>
      </c>
      <c r="L267">
        <f t="shared" si="12"/>
        <v>1</v>
      </c>
      <c r="M267">
        <f t="shared" si="13"/>
        <v>0</v>
      </c>
      <c r="N267">
        <f>VLOOKUP(A267,'passengers(revised service)_has'!A:V,13,FALSE)</f>
        <v>0</v>
      </c>
      <c r="O267">
        <f t="shared" si="14"/>
        <v>0</v>
      </c>
    </row>
    <row r="268" spans="1:15">
      <c r="A268" t="s">
        <v>1025</v>
      </c>
      <c r="B268" t="s">
        <v>1418</v>
      </c>
      <c r="C268" t="s">
        <v>1407</v>
      </c>
      <c r="D268" t="s">
        <v>1407</v>
      </c>
      <c r="E268" t="s">
        <v>1407</v>
      </c>
      <c r="F268" t="s">
        <v>1407</v>
      </c>
      <c r="G268" t="s">
        <v>1407</v>
      </c>
      <c r="H268">
        <v>0.8</v>
      </c>
      <c r="I268" t="s">
        <v>1407</v>
      </c>
      <c r="J268" t="s">
        <v>1407</v>
      </c>
      <c r="K268" t="b">
        <f>ISERROR(VLOOKUP(A268,'passengers(revised service)_has'!A:A,1,FALSE))</f>
        <v>1</v>
      </c>
      <c r="L268">
        <f t="shared" si="12"/>
        <v>1</v>
      </c>
      <c r="M268">
        <f t="shared" si="13"/>
        <v>0</v>
      </c>
      <c r="N268" t="e">
        <f>VLOOKUP(A268,'passengers(revised service)_has'!A:V,13,FALSE)</f>
        <v>#N/A</v>
      </c>
      <c r="O268" t="e">
        <f t="shared" si="14"/>
        <v>#N/A</v>
      </c>
    </row>
    <row r="269" spans="1:15">
      <c r="A269" t="s">
        <v>1024</v>
      </c>
      <c r="B269" t="s">
        <v>1418</v>
      </c>
      <c r="C269" t="s">
        <v>1407</v>
      </c>
      <c r="D269" t="s">
        <v>1407</v>
      </c>
      <c r="E269" t="s">
        <v>1407</v>
      </c>
      <c r="F269" t="s">
        <v>1407</v>
      </c>
      <c r="G269" t="s">
        <v>1407</v>
      </c>
      <c r="H269">
        <v>1.7</v>
      </c>
      <c r="I269" t="s">
        <v>1407</v>
      </c>
      <c r="J269">
        <v>2</v>
      </c>
      <c r="K269" t="b">
        <f>ISERROR(VLOOKUP(A269,'passengers(revised service)_has'!A:A,1,FALSE))</f>
        <v>0</v>
      </c>
      <c r="L269">
        <f t="shared" si="12"/>
        <v>1</v>
      </c>
      <c r="M269">
        <f t="shared" si="13"/>
        <v>1</v>
      </c>
      <c r="N269">
        <f>VLOOKUP(A269,'passengers(revised service)_has'!A:V,13,FALSE)</f>
        <v>1</v>
      </c>
      <c r="O269">
        <f t="shared" si="14"/>
        <v>0</v>
      </c>
    </row>
    <row r="270" spans="1:15">
      <c r="A270" t="s">
        <v>1023</v>
      </c>
      <c r="B270" t="s">
        <v>1418</v>
      </c>
      <c r="C270" t="s">
        <v>1407</v>
      </c>
      <c r="D270" t="s">
        <v>1407</v>
      </c>
      <c r="E270" t="s">
        <v>1407</v>
      </c>
      <c r="F270" t="s">
        <v>1407</v>
      </c>
      <c r="G270" t="s">
        <v>1407</v>
      </c>
      <c r="H270">
        <v>1.7</v>
      </c>
      <c r="I270" t="s">
        <v>1407</v>
      </c>
      <c r="J270">
        <v>1.7</v>
      </c>
      <c r="K270" t="b">
        <f>ISERROR(VLOOKUP(A270,'passengers(revised service)_has'!A:A,1,FALSE))</f>
        <v>0</v>
      </c>
      <c r="L270">
        <f t="shared" si="12"/>
        <v>1</v>
      </c>
      <c r="M270">
        <f t="shared" si="13"/>
        <v>1</v>
      </c>
      <c r="N270">
        <f>VLOOKUP(A270,'passengers(revised service)_has'!A:V,13,FALSE)</f>
        <v>1</v>
      </c>
      <c r="O270">
        <f t="shared" si="14"/>
        <v>0</v>
      </c>
    </row>
    <row r="271" spans="1:15">
      <c r="A271" t="s">
        <v>1022</v>
      </c>
      <c r="B271" t="s">
        <v>1418</v>
      </c>
      <c r="C271" t="s">
        <v>1407</v>
      </c>
      <c r="D271" t="s">
        <v>1407</v>
      </c>
      <c r="E271" t="s">
        <v>1407</v>
      </c>
      <c r="F271" t="s">
        <v>1407</v>
      </c>
      <c r="G271" t="s">
        <v>1407</v>
      </c>
      <c r="H271">
        <v>1.1000000000000001</v>
      </c>
      <c r="I271" t="s">
        <v>1407</v>
      </c>
      <c r="J271">
        <v>1.2</v>
      </c>
      <c r="K271" t="b">
        <f>ISERROR(VLOOKUP(A271,'passengers(revised service)_has'!A:A,1,FALSE))</f>
        <v>0</v>
      </c>
      <c r="L271">
        <f t="shared" si="12"/>
        <v>1</v>
      </c>
      <c r="M271">
        <f t="shared" si="13"/>
        <v>1</v>
      </c>
      <c r="N271">
        <f>VLOOKUP(A271,'passengers(revised service)_has'!A:V,13,FALSE)</f>
        <v>1</v>
      </c>
      <c r="O271">
        <f t="shared" si="14"/>
        <v>0</v>
      </c>
    </row>
    <row r="272" spans="1:15">
      <c r="A272" t="s">
        <v>1021</v>
      </c>
      <c r="B272" t="s">
        <v>1418</v>
      </c>
      <c r="C272" t="s">
        <v>1407</v>
      </c>
      <c r="D272" t="s">
        <v>1407</v>
      </c>
      <c r="E272" t="s">
        <v>1407</v>
      </c>
      <c r="F272" t="s">
        <v>1407</v>
      </c>
      <c r="G272" t="s">
        <v>1407</v>
      </c>
      <c r="H272" t="s">
        <v>1407</v>
      </c>
      <c r="I272" t="s">
        <v>1407</v>
      </c>
      <c r="J272">
        <v>1.1000000000000001</v>
      </c>
      <c r="K272" t="b">
        <f>ISERROR(VLOOKUP(A272,'passengers(revised service)_has'!A:A,1,FALSE))</f>
        <v>0</v>
      </c>
      <c r="L272">
        <f t="shared" si="12"/>
        <v>0</v>
      </c>
      <c r="M272">
        <f t="shared" si="13"/>
        <v>1</v>
      </c>
      <c r="N272">
        <f>VLOOKUP(A272,'passengers(revised service)_has'!A:V,13,FALSE)</f>
        <v>1</v>
      </c>
      <c r="O272">
        <f t="shared" si="14"/>
        <v>0</v>
      </c>
    </row>
    <row r="273" spans="1:15">
      <c r="A273" t="s">
        <v>1020</v>
      </c>
      <c r="B273" t="s">
        <v>1418</v>
      </c>
      <c r="C273" t="s">
        <v>1407</v>
      </c>
      <c r="D273" t="s">
        <v>1407</v>
      </c>
      <c r="E273" t="s">
        <v>1407</v>
      </c>
      <c r="F273" t="s">
        <v>1407</v>
      </c>
      <c r="G273" t="s">
        <v>1407</v>
      </c>
      <c r="H273">
        <v>1.1000000000000001</v>
      </c>
      <c r="I273" t="s">
        <v>1407</v>
      </c>
      <c r="J273">
        <v>1.4</v>
      </c>
      <c r="K273" t="b">
        <f>ISERROR(VLOOKUP(A273,'passengers(revised service)_has'!A:A,1,FALSE))</f>
        <v>0</v>
      </c>
      <c r="L273">
        <f t="shared" si="12"/>
        <v>1</v>
      </c>
      <c r="M273">
        <f t="shared" si="13"/>
        <v>1</v>
      </c>
      <c r="N273">
        <f>VLOOKUP(A273,'passengers(revised service)_has'!A:V,13,FALSE)</f>
        <v>1</v>
      </c>
      <c r="O273">
        <f t="shared" si="14"/>
        <v>0</v>
      </c>
    </row>
    <row r="274" spans="1:15">
      <c r="A274" t="s">
        <v>1019</v>
      </c>
      <c r="B274" t="s">
        <v>1418</v>
      </c>
      <c r="C274" t="s">
        <v>1407</v>
      </c>
      <c r="D274" t="s">
        <v>1407</v>
      </c>
      <c r="E274" t="s">
        <v>1407</v>
      </c>
      <c r="F274" t="s">
        <v>1407</v>
      </c>
      <c r="G274" t="s">
        <v>1407</v>
      </c>
      <c r="H274" t="s">
        <v>1407</v>
      </c>
      <c r="I274" t="s">
        <v>1407</v>
      </c>
      <c r="J274">
        <v>1.1000000000000001</v>
      </c>
      <c r="K274" t="b">
        <f>ISERROR(VLOOKUP(A274,'passengers(revised service)_has'!A:A,1,FALSE))</f>
        <v>0</v>
      </c>
      <c r="L274">
        <f t="shared" si="12"/>
        <v>0</v>
      </c>
      <c r="M274">
        <f t="shared" si="13"/>
        <v>1</v>
      </c>
      <c r="N274">
        <f>VLOOKUP(A274,'passengers(revised service)_has'!A:V,13,FALSE)</f>
        <v>1</v>
      </c>
      <c r="O274">
        <f t="shared" si="14"/>
        <v>0</v>
      </c>
    </row>
    <row r="275" spans="1:15">
      <c r="A275" t="s">
        <v>1018</v>
      </c>
      <c r="B275" t="s">
        <v>1418</v>
      </c>
      <c r="C275" t="s">
        <v>1407</v>
      </c>
      <c r="D275" t="s">
        <v>1407</v>
      </c>
      <c r="E275" t="s">
        <v>1407</v>
      </c>
      <c r="F275" t="s">
        <v>1407</v>
      </c>
      <c r="G275" t="s">
        <v>1407</v>
      </c>
      <c r="H275">
        <v>1.4</v>
      </c>
      <c r="I275" t="s">
        <v>1407</v>
      </c>
      <c r="J275" t="s">
        <v>1407</v>
      </c>
      <c r="K275" t="b">
        <f>ISERROR(VLOOKUP(A275,'passengers(revised service)_has'!A:A,1,FALSE))</f>
        <v>0</v>
      </c>
      <c r="L275">
        <f t="shared" si="12"/>
        <v>1</v>
      </c>
      <c r="M275">
        <f t="shared" si="13"/>
        <v>0</v>
      </c>
      <c r="N275">
        <f>VLOOKUP(A275,'passengers(revised service)_has'!A:V,13,FALSE)</f>
        <v>0</v>
      </c>
      <c r="O275">
        <f t="shared" si="14"/>
        <v>0</v>
      </c>
    </row>
    <row r="276" spans="1:15">
      <c r="A276" t="s">
        <v>1017</v>
      </c>
      <c r="B276" t="s">
        <v>1418</v>
      </c>
      <c r="C276" t="s">
        <v>1407</v>
      </c>
      <c r="D276" t="s">
        <v>1407</v>
      </c>
      <c r="E276" t="s">
        <v>1407</v>
      </c>
      <c r="F276" t="s">
        <v>1407</v>
      </c>
      <c r="G276" t="s">
        <v>1407</v>
      </c>
      <c r="H276">
        <v>1.4</v>
      </c>
      <c r="I276" t="s">
        <v>1407</v>
      </c>
      <c r="J276" t="s">
        <v>1407</v>
      </c>
      <c r="K276" t="b">
        <f>ISERROR(VLOOKUP(A276,'passengers(revised service)_has'!A:A,1,FALSE))</f>
        <v>1</v>
      </c>
      <c r="L276">
        <f t="shared" si="12"/>
        <v>1</v>
      </c>
      <c r="M276">
        <f t="shared" si="13"/>
        <v>0</v>
      </c>
      <c r="N276" t="e">
        <f>VLOOKUP(A276,'passengers(revised service)_has'!A:V,13,FALSE)</f>
        <v>#N/A</v>
      </c>
      <c r="O276" t="e">
        <f t="shared" si="14"/>
        <v>#N/A</v>
      </c>
    </row>
    <row r="277" spans="1:15">
      <c r="A277" t="s">
        <v>1016</v>
      </c>
      <c r="B277" t="s">
        <v>1418</v>
      </c>
      <c r="C277" t="s">
        <v>1407</v>
      </c>
      <c r="D277" t="s">
        <v>1407</v>
      </c>
      <c r="E277" t="s">
        <v>1407</v>
      </c>
      <c r="F277" t="s">
        <v>1407</v>
      </c>
      <c r="G277" t="s">
        <v>1407</v>
      </c>
      <c r="H277">
        <v>0.8</v>
      </c>
      <c r="I277" t="s">
        <v>1407</v>
      </c>
      <c r="J277" t="s">
        <v>1407</v>
      </c>
      <c r="K277" t="b">
        <f>ISERROR(VLOOKUP(A277,'passengers(revised service)_has'!A:A,1,FALSE))</f>
        <v>0</v>
      </c>
      <c r="L277">
        <f t="shared" si="12"/>
        <v>1</v>
      </c>
      <c r="M277">
        <f t="shared" si="13"/>
        <v>0</v>
      </c>
      <c r="N277">
        <f>VLOOKUP(A277,'passengers(revised service)_has'!A:V,13,FALSE)</f>
        <v>0</v>
      </c>
      <c r="O277">
        <f t="shared" si="14"/>
        <v>0</v>
      </c>
    </row>
    <row r="278" spans="1:15">
      <c r="A278" t="s">
        <v>1015</v>
      </c>
      <c r="B278" t="s">
        <v>1418</v>
      </c>
      <c r="C278" t="s">
        <v>1407</v>
      </c>
      <c r="D278" t="s">
        <v>1407</v>
      </c>
      <c r="E278" t="s">
        <v>1407</v>
      </c>
      <c r="F278" t="s">
        <v>1407</v>
      </c>
      <c r="G278" t="s">
        <v>1407</v>
      </c>
      <c r="H278">
        <v>0.8</v>
      </c>
      <c r="I278" t="s">
        <v>1407</v>
      </c>
      <c r="J278">
        <v>0.8</v>
      </c>
      <c r="K278" t="b">
        <f>ISERROR(VLOOKUP(A278,'passengers(revised service)_has'!A:A,1,FALSE))</f>
        <v>0</v>
      </c>
      <c r="L278">
        <f t="shared" si="12"/>
        <v>1</v>
      </c>
      <c r="M278">
        <f t="shared" si="13"/>
        <v>1</v>
      </c>
      <c r="N278">
        <f>VLOOKUP(A278,'passengers(revised service)_has'!A:V,13,FALSE)</f>
        <v>1</v>
      </c>
      <c r="O278">
        <f t="shared" si="14"/>
        <v>0</v>
      </c>
    </row>
    <row r="279" spans="1:15">
      <c r="A279" t="s">
        <v>1014</v>
      </c>
      <c r="B279" t="s">
        <v>1418</v>
      </c>
      <c r="C279" t="s">
        <v>1407</v>
      </c>
      <c r="D279" t="s">
        <v>1407</v>
      </c>
      <c r="E279" t="s">
        <v>1407</v>
      </c>
      <c r="F279" t="s">
        <v>1407</v>
      </c>
      <c r="G279" t="s">
        <v>1407</v>
      </c>
      <c r="H279">
        <v>0.8</v>
      </c>
      <c r="I279" t="s">
        <v>1407</v>
      </c>
      <c r="J279">
        <v>0.7</v>
      </c>
      <c r="K279" t="b">
        <f>ISERROR(VLOOKUP(A279,'passengers(revised service)_has'!A:A,1,FALSE))</f>
        <v>0</v>
      </c>
      <c r="L279">
        <f t="shared" si="12"/>
        <v>1</v>
      </c>
      <c r="M279">
        <f t="shared" si="13"/>
        <v>1</v>
      </c>
      <c r="N279">
        <f>VLOOKUP(A279,'passengers(revised service)_has'!A:V,13,FALSE)</f>
        <v>1</v>
      </c>
      <c r="O279">
        <f t="shared" si="14"/>
        <v>0</v>
      </c>
    </row>
    <row r="280" spans="1:15">
      <c r="A280" t="s">
        <v>1013</v>
      </c>
      <c r="B280" t="s">
        <v>1418</v>
      </c>
      <c r="C280" t="s">
        <v>1407</v>
      </c>
      <c r="D280" t="s">
        <v>1407</v>
      </c>
      <c r="E280" t="s">
        <v>1407</v>
      </c>
      <c r="F280" t="s">
        <v>1407</v>
      </c>
      <c r="G280" t="s">
        <v>1407</v>
      </c>
      <c r="H280">
        <v>0.8</v>
      </c>
      <c r="I280" t="s">
        <v>1407</v>
      </c>
      <c r="J280">
        <v>0.8</v>
      </c>
      <c r="K280" t="b">
        <f>ISERROR(VLOOKUP(A280,'passengers(revised service)_has'!A:A,1,FALSE))</f>
        <v>0</v>
      </c>
      <c r="L280">
        <f t="shared" si="12"/>
        <v>1</v>
      </c>
      <c r="M280">
        <f t="shared" si="13"/>
        <v>1</v>
      </c>
      <c r="N280">
        <f>VLOOKUP(A280,'passengers(revised service)_has'!A:V,13,FALSE)</f>
        <v>1</v>
      </c>
      <c r="O280">
        <f t="shared" si="14"/>
        <v>0</v>
      </c>
    </row>
    <row r="281" spans="1:15">
      <c r="A281" t="s">
        <v>1012</v>
      </c>
      <c r="B281" t="s">
        <v>1418</v>
      </c>
      <c r="C281" t="s">
        <v>1407</v>
      </c>
      <c r="D281" t="s">
        <v>1407</v>
      </c>
      <c r="E281" t="s">
        <v>1407</v>
      </c>
      <c r="F281" t="s">
        <v>1407</v>
      </c>
      <c r="G281" t="s">
        <v>1407</v>
      </c>
      <c r="H281">
        <v>1.7</v>
      </c>
      <c r="I281" t="s">
        <v>1407</v>
      </c>
      <c r="J281">
        <v>2.2000000000000002</v>
      </c>
      <c r="K281" t="b">
        <f>ISERROR(VLOOKUP(A281,'passengers(revised service)_has'!A:A,1,FALSE))</f>
        <v>0</v>
      </c>
      <c r="L281">
        <f t="shared" si="12"/>
        <v>1</v>
      </c>
      <c r="M281">
        <f t="shared" si="13"/>
        <v>1</v>
      </c>
      <c r="N281">
        <f>VLOOKUP(A281,'passengers(revised service)_has'!A:V,13,FALSE)</f>
        <v>1</v>
      </c>
      <c r="O281">
        <f t="shared" si="14"/>
        <v>0</v>
      </c>
    </row>
    <row r="282" spans="1:15">
      <c r="A282" t="s">
        <v>1011</v>
      </c>
      <c r="B282" t="s">
        <v>1418</v>
      </c>
      <c r="C282" t="s">
        <v>1407</v>
      </c>
      <c r="D282" t="s">
        <v>1407</v>
      </c>
      <c r="E282" t="s">
        <v>1407</v>
      </c>
      <c r="F282" t="s">
        <v>1407</v>
      </c>
      <c r="G282" t="s">
        <v>1407</v>
      </c>
      <c r="H282" t="s">
        <v>1407</v>
      </c>
      <c r="I282" t="s">
        <v>1407</v>
      </c>
      <c r="J282">
        <v>1.7</v>
      </c>
      <c r="K282" t="b">
        <f>ISERROR(VLOOKUP(A282,'passengers(revised service)_has'!A:A,1,FALSE))</f>
        <v>0</v>
      </c>
      <c r="L282">
        <f t="shared" si="12"/>
        <v>0</v>
      </c>
      <c r="M282">
        <f t="shared" si="13"/>
        <v>1</v>
      </c>
      <c r="N282">
        <f>VLOOKUP(A282,'passengers(revised service)_has'!A:V,13,FALSE)</f>
        <v>1</v>
      </c>
      <c r="O282">
        <f t="shared" si="14"/>
        <v>0</v>
      </c>
    </row>
    <row r="283" spans="1:15">
      <c r="A283" t="s">
        <v>1010</v>
      </c>
      <c r="B283" t="s">
        <v>1418</v>
      </c>
      <c r="C283" t="s">
        <v>1407</v>
      </c>
      <c r="D283" t="s">
        <v>1407</v>
      </c>
      <c r="E283" t="s">
        <v>1407</v>
      </c>
      <c r="F283" t="s">
        <v>1407</v>
      </c>
      <c r="G283" t="s">
        <v>1407</v>
      </c>
      <c r="H283">
        <v>2</v>
      </c>
      <c r="I283" t="s">
        <v>1407</v>
      </c>
      <c r="J283">
        <v>2.1</v>
      </c>
      <c r="K283" t="b">
        <f>ISERROR(VLOOKUP(A283,'passengers(revised service)_has'!A:A,1,FALSE))</f>
        <v>0</v>
      </c>
      <c r="L283">
        <f t="shared" si="12"/>
        <v>1</v>
      </c>
      <c r="M283">
        <f t="shared" si="13"/>
        <v>1</v>
      </c>
      <c r="N283">
        <f>VLOOKUP(A283,'passengers(revised service)_has'!A:V,13,FALSE)</f>
        <v>1</v>
      </c>
      <c r="O283">
        <f t="shared" si="14"/>
        <v>0</v>
      </c>
    </row>
    <row r="284" spans="1:15">
      <c r="A284" t="s">
        <v>1009</v>
      </c>
      <c r="B284" t="s">
        <v>1418</v>
      </c>
      <c r="C284" t="s">
        <v>1407</v>
      </c>
      <c r="D284" t="s">
        <v>1407</v>
      </c>
      <c r="E284" t="s">
        <v>1407</v>
      </c>
      <c r="F284" t="s">
        <v>1407</v>
      </c>
      <c r="G284" t="s">
        <v>1407</v>
      </c>
      <c r="H284" t="s">
        <v>1407</v>
      </c>
      <c r="I284" t="s">
        <v>1407</v>
      </c>
      <c r="J284">
        <v>2</v>
      </c>
      <c r="K284" t="b">
        <f>ISERROR(VLOOKUP(A284,'passengers(revised service)_has'!A:A,1,FALSE))</f>
        <v>0</v>
      </c>
      <c r="L284">
        <f t="shared" si="12"/>
        <v>0</v>
      </c>
      <c r="M284">
        <f t="shared" si="13"/>
        <v>1</v>
      </c>
      <c r="N284">
        <f>VLOOKUP(A284,'passengers(revised service)_has'!A:V,13,FALSE)</f>
        <v>1</v>
      </c>
      <c r="O284">
        <f t="shared" si="14"/>
        <v>0</v>
      </c>
    </row>
    <row r="285" spans="1:15">
      <c r="A285" t="s">
        <v>1008</v>
      </c>
      <c r="B285" t="s">
        <v>1418</v>
      </c>
      <c r="C285" t="s">
        <v>1407</v>
      </c>
      <c r="D285" t="s">
        <v>1407</v>
      </c>
      <c r="E285" t="s">
        <v>1407</v>
      </c>
      <c r="F285" t="s">
        <v>1407</v>
      </c>
      <c r="G285" t="s">
        <v>1407</v>
      </c>
      <c r="H285">
        <v>1.6</v>
      </c>
      <c r="I285" t="s">
        <v>1407</v>
      </c>
      <c r="J285">
        <v>1.2</v>
      </c>
      <c r="K285" t="b">
        <f>ISERROR(VLOOKUP(A285,'passengers(revised service)_has'!A:A,1,FALSE))</f>
        <v>0</v>
      </c>
      <c r="L285">
        <f t="shared" si="12"/>
        <v>1</v>
      </c>
      <c r="M285">
        <f t="shared" si="13"/>
        <v>1</v>
      </c>
      <c r="N285">
        <f>VLOOKUP(A285,'passengers(revised service)_has'!A:V,13,FALSE)</f>
        <v>1</v>
      </c>
      <c r="O285">
        <f t="shared" si="14"/>
        <v>0</v>
      </c>
    </row>
    <row r="286" spans="1:15">
      <c r="A286" t="s">
        <v>1007</v>
      </c>
      <c r="B286" t="s">
        <v>1418</v>
      </c>
      <c r="C286" t="s">
        <v>1407</v>
      </c>
      <c r="D286" t="s">
        <v>1407</v>
      </c>
      <c r="E286" t="s">
        <v>1407</v>
      </c>
      <c r="F286" t="s">
        <v>1407</v>
      </c>
      <c r="G286" t="s">
        <v>1407</v>
      </c>
      <c r="H286" t="s">
        <v>1407</v>
      </c>
      <c r="I286" t="s">
        <v>1407</v>
      </c>
      <c r="J286">
        <v>1.6</v>
      </c>
      <c r="K286" t="b">
        <f>ISERROR(VLOOKUP(A286,'passengers(revised service)_has'!A:A,1,FALSE))</f>
        <v>0</v>
      </c>
      <c r="L286">
        <f t="shared" si="12"/>
        <v>0</v>
      </c>
      <c r="M286">
        <f t="shared" si="13"/>
        <v>1</v>
      </c>
      <c r="N286">
        <f>VLOOKUP(A286,'passengers(revised service)_has'!A:V,13,FALSE)</f>
        <v>1</v>
      </c>
      <c r="O286">
        <f t="shared" si="14"/>
        <v>0</v>
      </c>
    </row>
    <row r="287" spans="1:15">
      <c r="A287" t="s">
        <v>1006</v>
      </c>
      <c r="B287" t="s">
        <v>1418</v>
      </c>
      <c r="C287" t="s">
        <v>1407</v>
      </c>
      <c r="D287" t="s">
        <v>1407</v>
      </c>
      <c r="E287" t="s">
        <v>1407</v>
      </c>
      <c r="F287" t="s">
        <v>1407</v>
      </c>
      <c r="G287" t="s">
        <v>1407</v>
      </c>
      <c r="H287">
        <v>1.4</v>
      </c>
      <c r="I287" t="s">
        <v>1407</v>
      </c>
      <c r="J287" t="s">
        <v>1407</v>
      </c>
      <c r="K287" t="b">
        <f>ISERROR(VLOOKUP(A287,'passengers(revised service)_has'!A:A,1,FALSE))</f>
        <v>0</v>
      </c>
      <c r="L287">
        <f t="shared" si="12"/>
        <v>1</v>
      </c>
      <c r="M287">
        <f t="shared" si="13"/>
        <v>0</v>
      </c>
      <c r="N287">
        <f>VLOOKUP(A287,'passengers(revised service)_has'!A:V,13,FALSE)</f>
        <v>0</v>
      </c>
      <c r="O287">
        <f t="shared" si="14"/>
        <v>0</v>
      </c>
    </row>
    <row r="288" spans="1:15">
      <c r="A288" t="s">
        <v>1005</v>
      </c>
      <c r="B288" t="s">
        <v>1418</v>
      </c>
      <c r="C288" t="s">
        <v>1407</v>
      </c>
      <c r="D288" t="s">
        <v>1407</v>
      </c>
      <c r="E288" t="s">
        <v>1407</v>
      </c>
      <c r="F288" t="s">
        <v>1407</v>
      </c>
      <c r="G288" t="s">
        <v>1407</v>
      </c>
      <c r="H288">
        <v>1.4</v>
      </c>
      <c r="I288" t="s">
        <v>1407</v>
      </c>
      <c r="J288">
        <v>1.4</v>
      </c>
      <c r="K288" t="b">
        <f>ISERROR(VLOOKUP(A288,'passengers(revised service)_has'!A:A,1,FALSE))</f>
        <v>0</v>
      </c>
      <c r="L288">
        <f t="shared" si="12"/>
        <v>1</v>
      </c>
      <c r="M288">
        <f t="shared" si="13"/>
        <v>1</v>
      </c>
      <c r="N288">
        <f>VLOOKUP(A288,'passengers(revised service)_has'!A:V,13,FALSE)</f>
        <v>1</v>
      </c>
      <c r="O288">
        <f t="shared" si="14"/>
        <v>0</v>
      </c>
    </row>
    <row r="289" spans="1:15">
      <c r="A289" t="s">
        <v>1004</v>
      </c>
      <c r="B289" t="s">
        <v>1418</v>
      </c>
      <c r="C289" t="s">
        <v>1407</v>
      </c>
      <c r="D289" t="s">
        <v>1407</v>
      </c>
      <c r="E289" t="s">
        <v>1407</v>
      </c>
      <c r="F289" t="s">
        <v>1407</v>
      </c>
      <c r="G289" t="s">
        <v>1407</v>
      </c>
      <c r="H289">
        <v>2</v>
      </c>
      <c r="I289" t="s">
        <v>1407</v>
      </c>
      <c r="J289" t="s">
        <v>1407</v>
      </c>
      <c r="K289" t="b">
        <f>ISERROR(VLOOKUP(A289,'passengers(revised service)_has'!A:A,1,FALSE))</f>
        <v>0</v>
      </c>
      <c r="L289">
        <f t="shared" si="12"/>
        <v>1</v>
      </c>
      <c r="M289">
        <f t="shared" si="13"/>
        <v>0</v>
      </c>
      <c r="N289">
        <f>VLOOKUP(A289,'passengers(revised service)_has'!A:V,13,FALSE)</f>
        <v>0</v>
      </c>
      <c r="O289">
        <f t="shared" si="14"/>
        <v>0</v>
      </c>
    </row>
    <row r="290" spans="1:15">
      <c r="A290" t="s">
        <v>1003</v>
      </c>
      <c r="B290" t="s">
        <v>1418</v>
      </c>
      <c r="C290" t="s">
        <v>1407</v>
      </c>
      <c r="D290" t="s">
        <v>1407</v>
      </c>
      <c r="E290" t="s">
        <v>1407</v>
      </c>
      <c r="F290" t="s">
        <v>1407</v>
      </c>
      <c r="G290" t="s">
        <v>1407</v>
      </c>
      <c r="H290">
        <v>2</v>
      </c>
      <c r="I290" t="s">
        <v>1407</v>
      </c>
      <c r="J290" t="s">
        <v>1407</v>
      </c>
      <c r="K290" t="b">
        <f>ISERROR(VLOOKUP(A290,'passengers(revised service)_has'!A:A,1,FALSE))</f>
        <v>1</v>
      </c>
      <c r="L290">
        <f t="shared" si="12"/>
        <v>1</v>
      </c>
      <c r="M290">
        <f t="shared" si="13"/>
        <v>0</v>
      </c>
      <c r="N290" t="e">
        <f>VLOOKUP(A290,'passengers(revised service)_has'!A:V,13,FALSE)</f>
        <v>#N/A</v>
      </c>
      <c r="O290" t="e">
        <f t="shared" si="14"/>
        <v>#N/A</v>
      </c>
    </row>
    <row r="291" spans="1:15">
      <c r="A291" t="s">
        <v>1002</v>
      </c>
      <c r="B291" t="s">
        <v>1418</v>
      </c>
      <c r="C291" t="s">
        <v>1407</v>
      </c>
      <c r="D291" t="s">
        <v>1407</v>
      </c>
      <c r="E291" t="s">
        <v>1407</v>
      </c>
      <c r="F291" t="s">
        <v>1407</v>
      </c>
      <c r="G291" t="s">
        <v>1407</v>
      </c>
      <c r="H291">
        <v>0.8</v>
      </c>
      <c r="I291" t="s">
        <v>1407</v>
      </c>
      <c r="J291">
        <v>0.7</v>
      </c>
      <c r="K291" t="b">
        <f>ISERROR(VLOOKUP(A291,'passengers(revised service)_has'!A:A,1,FALSE))</f>
        <v>0</v>
      </c>
      <c r="L291">
        <f t="shared" si="12"/>
        <v>1</v>
      </c>
      <c r="M291">
        <f t="shared" si="13"/>
        <v>1</v>
      </c>
      <c r="N291">
        <f>VLOOKUP(A291,'passengers(revised service)_has'!A:V,13,FALSE)</f>
        <v>1</v>
      </c>
      <c r="O291">
        <f t="shared" si="14"/>
        <v>0</v>
      </c>
    </row>
    <row r="292" spans="1:15">
      <c r="A292" t="s">
        <v>1001</v>
      </c>
      <c r="B292" t="s">
        <v>1418</v>
      </c>
      <c r="C292" t="s">
        <v>1407</v>
      </c>
      <c r="D292" t="s">
        <v>1407</v>
      </c>
      <c r="E292" t="s">
        <v>1407</v>
      </c>
      <c r="F292" t="s">
        <v>1407</v>
      </c>
      <c r="G292" t="s">
        <v>1407</v>
      </c>
      <c r="H292" t="s">
        <v>1407</v>
      </c>
      <c r="I292" t="s">
        <v>1407</v>
      </c>
      <c r="J292">
        <v>0.8</v>
      </c>
      <c r="K292" t="b">
        <f>ISERROR(VLOOKUP(A292,'passengers(revised service)_has'!A:A,1,FALSE))</f>
        <v>0</v>
      </c>
      <c r="L292">
        <f t="shared" si="12"/>
        <v>0</v>
      </c>
      <c r="M292">
        <f t="shared" si="13"/>
        <v>1</v>
      </c>
      <c r="N292">
        <f>VLOOKUP(A292,'passengers(revised service)_has'!A:V,13,FALSE)</f>
        <v>1</v>
      </c>
      <c r="O292">
        <f t="shared" si="14"/>
        <v>0</v>
      </c>
    </row>
    <row r="293" spans="1:15">
      <c r="A293" t="s">
        <v>1000</v>
      </c>
      <c r="B293" t="s">
        <v>1418</v>
      </c>
      <c r="C293" t="s">
        <v>1407</v>
      </c>
      <c r="D293" t="s">
        <v>1407</v>
      </c>
      <c r="E293" t="s">
        <v>1407</v>
      </c>
      <c r="F293" t="s">
        <v>1407</v>
      </c>
      <c r="G293" t="s">
        <v>1407</v>
      </c>
      <c r="H293">
        <v>0.6</v>
      </c>
      <c r="I293" t="s">
        <v>1407</v>
      </c>
      <c r="J293" t="s">
        <v>1407</v>
      </c>
      <c r="K293" t="b">
        <f>ISERROR(VLOOKUP(A293,'passengers(revised service)_has'!A:A,1,FALSE))</f>
        <v>0</v>
      </c>
      <c r="L293">
        <f t="shared" si="12"/>
        <v>1</v>
      </c>
      <c r="M293">
        <f t="shared" si="13"/>
        <v>0</v>
      </c>
      <c r="N293">
        <f>VLOOKUP(A293,'passengers(revised service)_has'!A:V,13,FALSE)</f>
        <v>0</v>
      </c>
      <c r="O293">
        <f t="shared" si="14"/>
        <v>0</v>
      </c>
    </row>
    <row r="294" spans="1:15">
      <c r="A294" t="s">
        <v>999</v>
      </c>
      <c r="B294" t="s">
        <v>1418</v>
      </c>
      <c r="C294" t="s">
        <v>1407</v>
      </c>
      <c r="D294" t="s">
        <v>1407</v>
      </c>
      <c r="E294" t="s">
        <v>1407</v>
      </c>
      <c r="F294" t="s">
        <v>1407</v>
      </c>
      <c r="G294" t="s">
        <v>1407</v>
      </c>
      <c r="H294">
        <v>0.6</v>
      </c>
      <c r="I294" t="s">
        <v>1407</v>
      </c>
      <c r="J294" t="s">
        <v>1407</v>
      </c>
      <c r="K294" t="b">
        <f>ISERROR(VLOOKUP(A294,'passengers(revised service)_has'!A:A,1,FALSE))</f>
        <v>1</v>
      </c>
      <c r="L294">
        <f t="shared" si="12"/>
        <v>1</v>
      </c>
      <c r="M294">
        <f t="shared" si="13"/>
        <v>0</v>
      </c>
      <c r="N294" t="e">
        <f>VLOOKUP(A294,'passengers(revised service)_has'!A:V,13,FALSE)</f>
        <v>#N/A</v>
      </c>
      <c r="O294" t="e">
        <f t="shared" si="14"/>
        <v>#N/A</v>
      </c>
    </row>
    <row r="295" spans="1:15">
      <c r="A295" t="s">
        <v>998</v>
      </c>
      <c r="B295" t="s">
        <v>1418</v>
      </c>
      <c r="C295" t="s">
        <v>1407</v>
      </c>
      <c r="D295" t="s">
        <v>1407</v>
      </c>
      <c r="E295" t="s">
        <v>1407</v>
      </c>
      <c r="F295" t="s">
        <v>1407</v>
      </c>
      <c r="G295" t="s">
        <v>1407</v>
      </c>
      <c r="H295">
        <v>1.9</v>
      </c>
      <c r="I295" t="s">
        <v>1407</v>
      </c>
      <c r="J295">
        <v>2.1</v>
      </c>
      <c r="K295" t="b">
        <f>ISERROR(VLOOKUP(A295,'passengers(revised service)_has'!A:A,1,FALSE))</f>
        <v>0</v>
      </c>
      <c r="L295">
        <f t="shared" si="12"/>
        <v>1</v>
      </c>
      <c r="M295">
        <f t="shared" si="13"/>
        <v>1</v>
      </c>
      <c r="N295">
        <f>VLOOKUP(A295,'passengers(revised service)_has'!A:V,13,FALSE)</f>
        <v>1</v>
      </c>
      <c r="O295">
        <f t="shared" si="14"/>
        <v>0</v>
      </c>
    </row>
    <row r="296" spans="1:15">
      <c r="A296" t="s">
        <v>997</v>
      </c>
      <c r="B296" t="s">
        <v>1418</v>
      </c>
      <c r="C296" t="s">
        <v>1407</v>
      </c>
      <c r="D296" t="s">
        <v>1407</v>
      </c>
      <c r="E296" t="s">
        <v>1407</v>
      </c>
      <c r="F296" t="s">
        <v>1407</v>
      </c>
      <c r="G296" t="s">
        <v>1407</v>
      </c>
      <c r="H296" t="s">
        <v>1407</v>
      </c>
      <c r="I296" t="s">
        <v>1407</v>
      </c>
      <c r="J296">
        <v>1.9</v>
      </c>
      <c r="K296" t="b">
        <f>ISERROR(VLOOKUP(A296,'passengers(revised service)_has'!A:A,1,FALSE))</f>
        <v>0</v>
      </c>
      <c r="L296">
        <f t="shared" si="12"/>
        <v>0</v>
      </c>
      <c r="M296">
        <f t="shared" si="13"/>
        <v>1</v>
      </c>
      <c r="N296">
        <f>VLOOKUP(A296,'passengers(revised service)_has'!A:V,13,FALSE)</f>
        <v>1</v>
      </c>
      <c r="O296">
        <f t="shared" si="14"/>
        <v>0</v>
      </c>
    </row>
    <row r="297" spans="1:15">
      <c r="A297" t="s">
        <v>996</v>
      </c>
      <c r="B297" t="s">
        <v>1418</v>
      </c>
      <c r="C297" t="s">
        <v>1407</v>
      </c>
      <c r="D297" t="s">
        <v>1407</v>
      </c>
      <c r="E297" t="s">
        <v>1407</v>
      </c>
      <c r="F297" t="s">
        <v>1407</v>
      </c>
      <c r="G297" t="s">
        <v>1407</v>
      </c>
      <c r="H297">
        <v>1.1000000000000001</v>
      </c>
      <c r="I297" t="s">
        <v>1407</v>
      </c>
      <c r="J297">
        <v>1.3</v>
      </c>
      <c r="K297" t="b">
        <f>ISERROR(VLOOKUP(A297,'passengers(revised service)_has'!A:A,1,FALSE))</f>
        <v>0</v>
      </c>
      <c r="L297">
        <f t="shared" si="12"/>
        <v>1</v>
      </c>
      <c r="M297">
        <f t="shared" si="13"/>
        <v>1</v>
      </c>
      <c r="N297">
        <f>VLOOKUP(A297,'passengers(revised service)_has'!A:V,13,FALSE)</f>
        <v>1</v>
      </c>
      <c r="O297">
        <f t="shared" si="14"/>
        <v>0</v>
      </c>
    </row>
    <row r="298" spans="1:15">
      <c r="A298" t="s">
        <v>995</v>
      </c>
      <c r="B298" t="s">
        <v>1418</v>
      </c>
      <c r="C298" t="s">
        <v>1407</v>
      </c>
      <c r="D298" t="s">
        <v>1407</v>
      </c>
      <c r="E298" t="s">
        <v>1407</v>
      </c>
      <c r="F298" t="s">
        <v>1407</v>
      </c>
      <c r="G298" t="s">
        <v>1407</v>
      </c>
      <c r="H298">
        <v>1.1000000000000001</v>
      </c>
      <c r="I298" t="s">
        <v>1407</v>
      </c>
      <c r="J298">
        <v>1.1000000000000001</v>
      </c>
      <c r="K298" t="b">
        <f>ISERROR(VLOOKUP(A298,'passengers(revised service)_has'!A:A,1,FALSE))</f>
        <v>0</v>
      </c>
      <c r="L298">
        <f t="shared" si="12"/>
        <v>1</v>
      </c>
      <c r="M298">
        <f t="shared" si="13"/>
        <v>1</v>
      </c>
      <c r="N298">
        <f>VLOOKUP(A298,'passengers(revised service)_has'!A:V,13,FALSE)</f>
        <v>1</v>
      </c>
      <c r="O298">
        <f t="shared" si="14"/>
        <v>0</v>
      </c>
    </row>
    <row r="299" spans="1:15">
      <c r="A299" t="s">
        <v>994</v>
      </c>
      <c r="B299" t="s">
        <v>1418</v>
      </c>
      <c r="C299" t="s">
        <v>1407</v>
      </c>
      <c r="D299" t="s">
        <v>1407</v>
      </c>
      <c r="E299" t="s">
        <v>1407</v>
      </c>
      <c r="F299" t="s">
        <v>1407</v>
      </c>
      <c r="G299" t="s">
        <v>1407</v>
      </c>
      <c r="H299">
        <v>0.8</v>
      </c>
      <c r="I299" t="s">
        <v>1407</v>
      </c>
      <c r="J299" t="s">
        <v>1407</v>
      </c>
      <c r="K299" t="b">
        <f>ISERROR(VLOOKUP(A299,'passengers(revised service)_has'!A:A,1,FALSE))</f>
        <v>0</v>
      </c>
      <c r="L299">
        <f t="shared" si="12"/>
        <v>1</v>
      </c>
      <c r="M299">
        <f t="shared" si="13"/>
        <v>0</v>
      </c>
      <c r="N299">
        <f>VLOOKUP(A299,'passengers(revised service)_has'!A:V,13,FALSE)</f>
        <v>0</v>
      </c>
      <c r="O299">
        <f t="shared" si="14"/>
        <v>0</v>
      </c>
    </row>
    <row r="300" spans="1:15">
      <c r="A300" t="s">
        <v>993</v>
      </c>
      <c r="B300" t="s">
        <v>1418</v>
      </c>
      <c r="C300" t="s">
        <v>1407</v>
      </c>
      <c r="D300" t="s">
        <v>1407</v>
      </c>
      <c r="E300" t="s">
        <v>1407</v>
      </c>
      <c r="F300" t="s">
        <v>1407</v>
      </c>
      <c r="G300" t="s">
        <v>1407</v>
      </c>
      <c r="H300" t="s">
        <v>1407</v>
      </c>
      <c r="I300" t="s">
        <v>1407</v>
      </c>
      <c r="J300">
        <v>0.8</v>
      </c>
      <c r="K300" t="b">
        <f>ISERROR(VLOOKUP(A300,'passengers(revised service)_has'!A:A,1,FALSE))</f>
        <v>0</v>
      </c>
      <c r="L300">
        <f t="shared" si="12"/>
        <v>0</v>
      </c>
      <c r="M300">
        <f t="shared" si="13"/>
        <v>1</v>
      </c>
      <c r="N300">
        <f>VLOOKUP(A300,'passengers(revised service)_has'!A:V,13,FALSE)</f>
        <v>1</v>
      </c>
      <c r="O300">
        <f t="shared" si="14"/>
        <v>0</v>
      </c>
    </row>
    <row r="301" spans="1:15">
      <c r="A301" t="s">
        <v>992</v>
      </c>
      <c r="B301" t="s">
        <v>1418</v>
      </c>
      <c r="C301" t="s">
        <v>1407</v>
      </c>
      <c r="D301" t="s">
        <v>1407</v>
      </c>
      <c r="E301" t="s">
        <v>1407</v>
      </c>
      <c r="F301" t="s">
        <v>1407</v>
      </c>
      <c r="G301" t="s">
        <v>1407</v>
      </c>
      <c r="H301">
        <v>1.7</v>
      </c>
      <c r="I301" t="s">
        <v>1407</v>
      </c>
      <c r="J301" t="s">
        <v>1407</v>
      </c>
      <c r="K301" t="b">
        <f>ISERROR(VLOOKUP(A301,'passengers(revised service)_has'!A:A,1,FALSE))</f>
        <v>0</v>
      </c>
      <c r="L301">
        <f t="shared" si="12"/>
        <v>1</v>
      </c>
      <c r="M301">
        <f t="shared" si="13"/>
        <v>0</v>
      </c>
      <c r="N301">
        <f>VLOOKUP(A301,'passengers(revised service)_has'!A:V,13,FALSE)</f>
        <v>0</v>
      </c>
      <c r="O301">
        <f t="shared" si="14"/>
        <v>0</v>
      </c>
    </row>
    <row r="302" spans="1:15">
      <c r="A302" t="s">
        <v>991</v>
      </c>
      <c r="B302" t="s">
        <v>1418</v>
      </c>
      <c r="C302" t="s">
        <v>1407</v>
      </c>
      <c r="D302" t="s">
        <v>1407</v>
      </c>
      <c r="E302" t="s">
        <v>1407</v>
      </c>
      <c r="F302" t="s">
        <v>1407</v>
      </c>
      <c r="G302" t="s">
        <v>1407</v>
      </c>
      <c r="H302">
        <v>1.7</v>
      </c>
      <c r="I302" t="s">
        <v>1407</v>
      </c>
      <c r="J302">
        <v>1.7</v>
      </c>
      <c r="K302" t="b">
        <f>ISERROR(VLOOKUP(A302,'passengers(revised service)_has'!A:A,1,FALSE))</f>
        <v>0</v>
      </c>
      <c r="L302">
        <f t="shared" si="12"/>
        <v>1</v>
      </c>
      <c r="M302">
        <f t="shared" si="13"/>
        <v>1</v>
      </c>
      <c r="N302">
        <f>VLOOKUP(A302,'passengers(revised service)_has'!A:V,13,FALSE)</f>
        <v>1</v>
      </c>
      <c r="O302">
        <f t="shared" si="14"/>
        <v>0</v>
      </c>
    </row>
    <row r="303" spans="1:15">
      <c r="A303" t="s">
        <v>990</v>
      </c>
      <c r="B303" t="s">
        <v>1418</v>
      </c>
      <c r="C303" t="s">
        <v>1407</v>
      </c>
      <c r="D303" t="s">
        <v>1407</v>
      </c>
      <c r="E303" t="s">
        <v>1407</v>
      </c>
      <c r="F303" t="s">
        <v>1407</v>
      </c>
      <c r="G303" t="s">
        <v>1407</v>
      </c>
      <c r="H303">
        <v>2.6</v>
      </c>
      <c r="I303" t="s">
        <v>1407</v>
      </c>
      <c r="J303" t="s">
        <v>1407</v>
      </c>
      <c r="K303" t="b">
        <f>ISERROR(VLOOKUP(A303,'passengers(revised service)_has'!A:A,1,FALSE))</f>
        <v>0</v>
      </c>
      <c r="L303">
        <f t="shared" si="12"/>
        <v>1</v>
      </c>
      <c r="M303">
        <f t="shared" si="13"/>
        <v>0</v>
      </c>
      <c r="N303">
        <f>VLOOKUP(A303,'passengers(revised service)_has'!A:V,13,FALSE)</f>
        <v>0</v>
      </c>
      <c r="O303">
        <f t="shared" si="14"/>
        <v>0</v>
      </c>
    </row>
    <row r="304" spans="1:15">
      <c r="A304" t="s">
        <v>989</v>
      </c>
      <c r="B304" t="s">
        <v>1418</v>
      </c>
      <c r="C304" t="s">
        <v>1407</v>
      </c>
      <c r="D304" t="s">
        <v>1407</v>
      </c>
      <c r="E304" t="s">
        <v>1407</v>
      </c>
      <c r="F304" t="s">
        <v>1407</v>
      </c>
      <c r="G304" t="s">
        <v>1407</v>
      </c>
      <c r="H304">
        <v>1.4</v>
      </c>
      <c r="I304" t="s">
        <v>1407</v>
      </c>
      <c r="J304">
        <v>1.5</v>
      </c>
      <c r="K304" t="b">
        <f>ISERROR(VLOOKUP(A304,'passengers(revised service)_has'!A:A,1,FALSE))</f>
        <v>0</v>
      </c>
      <c r="L304">
        <f t="shared" si="12"/>
        <v>1</v>
      </c>
      <c r="M304">
        <f t="shared" si="13"/>
        <v>1</v>
      </c>
      <c r="N304">
        <f>VLOOKUP(A304,'passengers(revised service)_has'!A:V,13,FALSE)</f>
        <v>1</v>
      </c>
      <c r="O304">
        <f t="shared" si="14"/>
        <v>0</v>
      </c>
    </row>
    <row r="305" spans="1:15">
      <c r="A305" t="s">
        <v>988</v>
      </c>
      <c r="B305" t="s">
        <v>1418</v>
      </c>
      <c r="C305" t="s">
        <v>1407</v>
      </c>
      <c r="D305" t="s">
        <v>1407</v>
      </c>
      <c r="E305" t="s">
        <v>1407</v>
      </c>
      <c r="F305" t="s">
        <v>1407</v>
      </c>
      <c r="G305" t="s">
        <v>1407</v>
      </c>
      <c r="H305">
        <v>1.4</v>
      </c>
      <c r="I305" t="s">
        <v>1407</v>
      </c>
      <c r="J305">
        <v>1.4</v>
      </c>
      <c r="K305" t="b">
        <f>ISERROR(VLOOKUP(A305,'passengers(revised service)_has'!A:A,1,FALSE))</f>
        <v>0</v>
      </c>
      <c r="L305">
        <f t="shared" si="12"/>
        <v>1</v>
      </c>
      <c r="M305">
        <f t="shared" si="13"/>
        <v>1</v>
      </c>
      <c r="N305">
        <f>VLOOKUP(A305,'passengers(revised service)_has'!A:V,13,FALSE)</f>
        <v>1</v>
      </c>
      <c r="O305">
        <f t="shared" si="14"/>
        <v>0</v>
      </c>
    </row>
    <row r="306" spans="1:15">
      <c r="A306" t="s">
        <v>987</v>
      </c>
      <c r="B306" t="s">
        <v>1418</v>
      </c>
      <c r="C306" t="s">
        <v>1407</v>
      </c>
      <c r="D306" t="s">
        <v>1407</v>
      </c>
      <c r="E306" t="s">
        <v>1407</v>
      </c>
      <c r="F306" t="s">
        <v>1407</v>
      </c>
      <c r="G306" t="s">
        <v>1407</v>
      </c>
      <c r="H306">
        <v>1.8</v>
      </c>
      <c r="I306" t="s">
        <v>1407</v>
      </c>
      <c r="J306" t="s">
        <v>1407</v>
      </c>
      <c r="K306" t="b">
        <f>ISERROR(VLOOKUP(A306,'passengers(revised service)_has'!A:A,1,FALSE))</f>
        <v>0</v>
      </c>
      <c r="L306">
        <f t="shared" si="12"/>
        <v>1</v>
      </c>
      <c r="M306">
        <f t="shared" si="13"/>
        <v>0</v>
      </c>
      <c r="N306">
        <f>VLOOKUP(A306,'passengers(revised service)_has'!A:V,13,FALSE)</f>
        <v>0</v>
      </c>
      <c r="O306">
        <f t="shared" si="14"/>
        <v>0</v>
      </c>
    </row>
    <row r="307" spans="1:15">
      <c r="A307" t="s">
        <v>986</v>
      </c>
      <c r="B307" t="s">
        <v>1418</v>
      </c>
      <c r="C307" t="s">
        <v>1407</v>
      </c>
      <c r="D307" t="s">
        <v>1407</v>
      </c>
      <c r="E307" t="s">
        <v>1407</v>
      </c>
      <c r="F307" t="s">
        <v>1407</v>
      </c>
      <c r="G307" t="s">
        <v>1407</v>
      </c>
      <c r="H307" t="s">
        <v>1407</v>
      </c>
      <c r="I307" t="s">
        <v>1407</v>
      </c>
      <c r="J307">
        <v>1.8</v>
      </c>
      <c r="K307" t="b">
        <f>ISERROR(VLOOKUP(A307,'passengers(revised service)_has'!A:A,1,FALSE))</f>
        <v>0</v>
      </c>
      <c r="L307">
        <f t="shared" si="12"/>
        <v>0</v>
      </c>
      <c r="M307">
        <f t="shared" si="13"/>
        <v>1</v>
      </c>
      <c r="N307">
        <f>VLOOKUP(A307,'passengers(revised service)_has'!A:V,13,FALSE)</f>
        <v>1</v>
      </c>
      <c r="O307">
        <f t="shared" si="14"/>
        <v>0</v>
      </c>
    </row>
    <row r="308" spans="1:15">
      <c r="A308" t="s">
        <v>985</v>
      </c>
      <c r="B308" t="s">
        <v>1418</v>
      </c>
      <c r="C308" t="s">
        <v>1407</v>
      </c>
      <c r="D308" t="s">
        <v>1407</v>
      </c>
      <c r="E308" t="s">
        <v>1407</v>
      </c>
      <c r="F308" t="s">
        <v>1407</v>
      </c>
      <c r="G308" t="s">
        <v>1407</v>
      </c>
      <c r="H308">
        <v>1.7</v>
      </c>
      <c r="I308" t="s">
        <v>1407</v>
      </c>
      <c r="J308">
        <v>2</v>
      </c>
      <c r="K308" t="b">
        <f>ISERROR(VLOOKUP(A308,'passengers(revised service)_has'!A:A,1,FALSE))</f>
        <v>0</v>
      </c>
      <c r="L308">
        <f t="shared" si="12"/>
        <v>1</v>
      </c>
      <c r="M308">
        <f t="shared" si="13"/>
        <v>1</v>
      </c>
      <c r="N308">
        <f>VLOOKUP(A308,'passengers(revised service)_has'!A:V,13,FALSE)</f>
        <v>1</v>
      </c>
      <c r="O308">
        <f t="shared" si="14"/>
        <v>0</v>
      </c>
    </row>
    <row r="309" spans="1:15">
      <c r="A309" t="s">
        <v>984</v>
      </c>
      <c r="B309" t="s">
        <v>1418</v>
      </c>
      <c r="C309" t="s">
        <v>1407</v>
      </c>
      <c r="D309" t="s">
        <v>1407</v>
      </c>
      <c r="E309" t="s">
        <v>1407</v>
      </c>
      <c r="F309" t="s">
        <v>1407</v>
      </c>
      <c r="G309" t="s">
        <v>1407</v>
      </c>
      <c r="H309">
        <v>1.7</v>
      </c>
      <c r="I309" t="s">
        <v>1407</v>
      </c>
      <c r="J309">
        <v>1.7</v>
      </c>
      <c r="K309" t="b">
        <f>ISERROR(VLOOKUP(A309,'passengers(revised service)_has'!A:A,1,FALSE))</f>
        <v>0</v>
      </c>
      <c r="L309">
        <f t="shared" si="12"/>
        <v>1</v>
      </c>
      <c r="M309">
        <f t="shared" si="13"/>
        <v>1</v>
      </c>
      <c r="N309">
        <f>VLOOKUP(A309,'passengers(revised service)_has'!A:V,13,FALSE)</f>
        <v>1</v>
      </c>
      <c r="O309">
        <f t="shared" si="14"/>
        <v>0</v>
      </c>
    </row>
    <row r="310" spans="1:15">
      <c r="A310" t="s">
        <v>983</v>
      </c>
      <c r="B310" t="s">
        <v>1418</v>
      </c>
      <c r="C310" t="s">
        <v>1407</v>
      </c>
      <c r="D310" t="s">
        <v>1407</v>
      </c>
      <c r="E310" t="s">
        <v>1407</v>
      </c>
      <c r="F310" t="s">
        <v>1407</v>
      </c>
      <c r="G310" t="s">
        <v>1407</v>
      </c>
      <c r="H310">
        <v>2.6</v>
      </c>
      <c r="I310" t="s">
        <v>1407</v>
      </c>
      <c r="J310" t="s">
        <v>1407</v>
      </c>
      <c r="K310" t="b">
        <f>ISERROR(VLOOKUP(A310,'passengers(revised service)_has'!A:A,1,FALSE))</f>
        <v>0</v>
      </c>
      <c r="L310">
        <f t="shared" si="12"/>
        <v>1</v>
      </c>
      <c r="M310">
        <f t="shared" si="13"/>
        <v>0</v>
      </c>
      <c r="N310">
        <f>VLOOKUP(A310,'passengers(revised service)_has'!A:V,13,FALSE)</f>
        <v>0</v>
      </c>
      <c r="O310">
        <f t="shared" si="14"/>
        <v>0</v>
      </c>
    </row>
    <row r="311" spans="1:15">
      <c r="A311" t="s">
        <v>982</v>
      </c>
      <c r="B311" t="s">
        <v>1418</v>
      </c>
      <c r="C311" t="s">
        <v>1407</v>
      </c>
      <c r="D311" t="s">
        <v>1407</v>
      </c>
      <c r="E311" t="s">
        <v>1407</v>
      </c>
      <c r="F311" t="s">
        <v>1407</v>
      </c>
      <c r="G311" t="s">
        <v>1407</v>
      </c>
      <c r="H311">
        <v>2.6</v>
      </c>
      <c r="I311" t="s">
        <v>1407</v>
      </c>
      <c r="J311">
        <v>2.6</v>
      </c>
      <c r="K311" t="b">
        <f>ISERROR(VLOOKUP(A311,'passengers(revised service)_has'!A:A,1,FALSE))</f>
        <v>0</v>
      </c>
      <c r="L311">
        <f t="shared" si="12"/>
        <v>1</v>
      </c>
      <c r="M311">
        <f t="shared" si="13"/>
        <v>1</v>
      </c>
      <c r="N311">
        <f>VLOOKUP(A311,'passengers(revised service)_has'!A:V,13,FALSE)</f>
        <v>1</v>
      </c>
      <c r="O311">
        <f t="shared" si="14"/>
        <v>0</v>
      </c>
    </row>
    <row r="312" spans="1:15">
      <c r="A312" t="s">
        <v>981</v>
      </c>
      <c r="B312" t="s">
        <v>1418</v>
      </c>
      <c r="C312" t="s">
        <v>1407</v>
      </c>
      <c r="D312" t="s">
        <v>1407</v>
      </c>
      <c r="E312" t="s">
        <v>1407</v>
      </c>
      <c r="F312" t="s">
        <v>1407</v>
      </c>
      <c r="G312" t="s">
        <v>1407</v>
      </c>
      <c r="H312">
        <v>2.4</v>
      </c>
      <c r="I312" t="s">
        <v>1407</v>
      </c>
      <c r="J312">
        <v>2.4</v>
      </c>
      <c r="K312" t="b">
        <f>ISERROR(VLOOKUP(A312,'passengers(revised service)_has'!A:A,1,FALSE))</f>
        <v>0</v>
      </c>
      <c r="L312">
        <f t="shared" si="12"/>
        <v>1</v>
      </c>
      <c r="M312">
        <f t="shared" si="13"/>
        <v>1</v>
      </c>
      <c r="N312">
        <f>VLOOKUP(A312,'passengers(revised service)_has'!A:V,13,FALSE)</f>
        <v>1</v>
      </c>
      <c r="O312">
        <f t="shared" si="14"/>
        <v>0</v>
      </c>
    </row>
    <row r="313" spans="1:15">
      <c r="A313" t="s">
        <v>980</v>
      </c>
      <c r="B313" t="s">
        <v>1418</v>
      </c>
      <c r="C313" t="s">
        <v>1407</v>
      </c>
      <c r="D313" t="s">
        <v>1407</v>
      </c>
      <c r="E313" t="s">
        <v>1407</v>
      </c>
      <c r="F313" t="s">
        <v>1407</v>
      </c>
      <c r="G313" t="s">
        <v>1407</v>
      </c>
      <c r="H313" t="s">
        <v>1407</v>
      </c>
      <c r="I313" t="s">
        <v>1407</v>
      </c>
      <c r="J313">
        <v>2.4</v>
      </c>
      <c r="K313" t="b">
        <f>ISERROR(VLOOKUP(A313,'passengers(revised service)_has'!A:A,1,FALSE))</f>
        <v>0</v>
      </c>
      <c r="L313">
        <f t="shared" si="12"/>
        <v>0</v>
      </c>
      <c r="M313">
        <f t="shared" si="13"/>
        <v>1</v>
      </c>
      <c r="N313">
        <f>VLOOKUP(A313,'passengers(revised service)_has'!A:V,13,FALSE)</f>
        <v>1</v>
      </c>
      <c r="O313">
        <f t="shared" si="14"/>
        <v>0</v>
      </c>
    </row>
    <row r="314" spans="1:15">
      <c r="A314" t="s">
        <v>979</v>
      </c>
      <c r="B314" t="s">
        <v>1418</v>
      </c>
      <c r="C314" t="s">
        <v>1407</v>
      </c>
      <c r="D314" t="s">
        <v>1407</v>
      </c>
      <c r="E314" t="s">
        <v>1407</v>
      </c>
      <c r="F314" t="s">
        <v>1407</v>
      </c>
      <c r="G314" t="s">
        <v>1407</v>
      </c>
      <c r="H314">
        <v>1.9</v>
      </c>
      <c r="I314" t="s">
        <v>1407</v>
      </c>
      <c r="J314">
        <v>1.9</v>
      </c>
      <c r="K314" t="b">
        <f>ISERROR(VLOOKUP(A314,'passengers(revised service)_has'!A:A,1,FALSE))</f>
        <v>0</v>
      </c>
      <c r="L314">
        <f t="shared" si="12"/>
        <v>1</v>
      </c>
      <c r="M314">
        <f t="shared" si="13"/>
        <v>1</v>
      </c>
      <c r="N314">
        <f>VLOOKUP(A314,'passengers(revised service)_has'!A:V,13,FALSE)</f>
        <v>1</v>
      </c>
      <c r="O314">
        <f t="shared" si="14"/>
        <v>0</v>
      </c>
    </row>
    <row r="315" spans="1:15">
      <c r="A315" t="s">
        <v>978</v>
      </c>
      <c r="B315" t="s">
        <v>1418</v>
      </c>
      <c r="C315" t="s">
        <v>1407</v>
      </c>
      <c r="D315" t="s">
        <v>1407</v>
      </c>
      <c r="E315" t="s">
        <v>1407</v>
      </c>
      <c r="F315" t="s">
        <v>1407</v>
      </c>
      <c r="G315" t="s">
        <v>1407</v>
      </c>
      <c r="H315">
        <v>1.9</v>
      </c>
      <c r="I315" t="s">
        <v>1407</v>
      </c>
      <c r="J315">
        <v>1.9</v>
      </c>
      <c r="K315" t="b">
        <f>ISERROR(VLOOKUP(A315,'passengers(revised service)_has'!A:A,1,FALSE))</f>
        <v>0</v>
      </c>
      <c r="L315">
        <f t="shared" si="12"/>
        <v>1</v>
      </c>
      <c r="M315">
        <f t="shared" si="13"/>
        <v>1</v>
      </c>
      <c r="N315">
        <f>VLOOKUP(A315,'passengers(revised service)_has'!A:V,13,FALSE)</f>
        <v>1</v>
      </c>
      <c r="O315">
        <f t="shared" si="14"/>
        <v>0</v>
      </c>
    </row>
    <row r="316" spans="1:15">
      <c r="A316" t="s">
        <v>977</v>
      </c>
      <c r="B316" t="s">
        <v>1418</v>
      </c>
      <c r="C316" t="s">
        <v>1407</v>
      </c>
      <c r="D316" t="s">
        <v>1407</v>
      </c>
      <c r="E316" t="s">
        <v>1407</v>
      </c>
      <c r="F316" t="s">
        <v>1407</v>
      </c>
      <c r="G316" t="s">
        <v>1407</v>
      </c>
      <c r="H316">
        <v>1.4</v>
      </c>
      <c r="I316" t="s">
        <v>1407</v>
      </c>
      <c r="J316">
        <v>1</v>
      </c>
      <c r="K316" t="b">
        <f>ISERROR(VLOOKUP(A316,'passengers(revised service)_has'!A:A,1,FALSE))</f>
        <v>0</v>
      </c>
      <c r="L316">
        <f t="shared" si="12"/>
        <v>1</v>
      </c>
      <c r="M316">
        <f t="shared" si="13"/>
        <v>1</v>
      </c>
      <c r="N316">
        <f>VLOOKUP(A316,'passengers(revised service)_has'!A:V,13,FALSE)</f>
        <v>1</v>
      </c>
      <c r="O316">
        <f t="shared" si="14"/>
        <v>0</v>
      </c>
    </row>
    <row r="317" spans="1:15">
      <c r="A317" t="s">
        <v>976</v>
      </c>
      <c r="B317" t="s">
        <v>1418</v>
      </c>
      <c r="C317" t="s">
        <v>1407</v>
      </c>
      <c r="D317" t="s">
        <v>1407</v>
      </c>
      <c r="E317" t="s">
        <v>1407</v>
      </c>
      <c r="F317" t="s">
        <v>1407</v>
      </c>
      <c r="G317" t="s">
        <v>1407</v>
      </c>
      <c r="H317">
        <v>1.4</v>
      </c>
      <c r="I317" t="s">
        <v>1407</v>
      </c>
      <c r="J317">
        <v>1.4</v>
      </c>
      <c r="K317" t="b">
        <f>ISERROR(VLOOKUP(A317,'passengers(revised service)_has'!A:A,1,FALSE))</f>
        <v>0</v>
      </c>
      <c r="L317">
        <f t="shared" si="12"/>
        <v>1</v>
      </c>
      <c r="M317">
        <f t="shared" si="13"/>
        <v>1</v>
      </c>
      <c r="N317">
        <f>VLOOKUP(A317,'passengers(revised service)_has'!A:V,13,FALSE)</f>
        <v>1</v>
      </c>
      <c r="O317">
        <f t="shared" si="14"/>
        <v>0</v>
      </c>
    </row>
    <row r="318" spans="1:15">
      <c r="A318" t="s">
        <v>975</v>
      </c>
      <c r="B318" t="s">
        <v>1418</v>
      </c>
      <c r="C318" t="s">
        <v>1407</v>
      </c>
      <c r="D318" t="s">
        <v>1407</v>
      </c>
      <c r="E318" t="s">
        <v>1407</v>
      </c>
      <c r="F318" t="s">
        <v>1407</v>
      </c>
      <c r="G318" t="s">
        <v>1407</v>
      </c>
      <c r="H318">
        <v>1.2</v>
      </c>
      <c r="I318" t="s">
        <v>1407</v>
      </c>
      <c r="J318" t="s">
        <v>1407</v>
      </c>
      <c r="K318" t="b">
        <f>ISERROR(VLOOKUP(A318,'passengers(revised service)_has'!A:A,1,FALSE))</f>
        <v>0</v>
      </c>
      <c r="L318">
        <f t="shared" si="12"/>
        <v>1</v>
      </c>
      <c r="M318">
        <f t="shared" si="13"/>
        <v>0</v>
      </c>
      <c r="N318">
        <f>VLOOKUP(A318,'passengers(revised service)_has'!A:V,13,FALSE)</f>
        <v>0</v>
      </c>
      <c r="O318">
        <f t="shared" si="14"/>
        <v>0</v>
      </c>
    </row>
    <row r="319" spans="1:15">
      <c r="A319" t="s">
        <v>974</v>
      </c>
      <c r="B319" t="s">
        <v>1418</v>
      </c>
      <c r="C319" t="s">
        <v>1407</v>
      </c>
      <c r="D319" t="s">
        <v>1407</v>
      </c>
      <c r="E319" t="s">
        <v>1407</v>
      </c>
      <c r="F319" t="s">
        <v>1407</v>
      </c>
      <c r="G319" t="s">
        <v>1407</v>
      </c>
      <c r="H319">
        <v>1.2</v>
      </c>
      <c r="I319" t="s">
        <v>1407</v>
      </c>
      <c r="J319" t="s">
        <v>1407</v>
      </c>
      <c r="K319" t="b">
        <f>ISERROR(VLOOKUP(A319,'passengers(revised service)_has'!A:A,1,FALSE))</f>
        <v>1</v>
      </c>
      <c r="L319">
        <f t="shared" si="12"/>
        <v>1</v>
      </c>
      <c r="M319">
        <f t="shared" si="13"/>
        <v>0</v>
      </c>
      <c r="N319" t="e">
        <f>VLOOKUP(A319,'passengers(revised service)_has'!A:V,13,FALSE)</f>
        <v>#N/A</v>
      </c>
      <c r="O319" t="e">
        <f t="shared" si="14"/>
        <v>#N/A</v>
      </c>
    </row>
    <row r="320" spans="1:15">
      <c r="A320" t="s">
        <v>973</v>
      </c>
      <c r="B320" t="s">
        <v>1418</v>
      </c>
      <c r="C320" t="s">
        <v>1407</v>
      </c>
      <c r="D320" t="s">
        <v>1407</v>
      </c>
      <c r="E320" t="s">
        <v>1407</v>
      </c>
      <c r="F320" t="s">
        <v>1407</v>
      </c>
      <c r="G320" t="s">
        <v>1407</v>
      </c>
      <c r="H320">
        <v>1.3</v>
      </c>
      <c r="I320" t="s">
        <v>1407</v>
      </c>
      <c r="J320" t="s">
        <v>1407</v>
      </c>
      <c r="K320" t="b">
        <f>ISERROR(VLOOKUP(A320,'passengers(revised service)_has'!A:A,1,FALSE))</f>
        <v>0</v>
      </c>
      <c r="L320">
        <f t="shared" si="12"/>
        <v>1</v>
      </c>
      <c r="M320">
        <f t="shared" si="13"/>
        <v>0</v>
      </c>
      <c r="N320">
        <f>VLOOKUP(A320,'passengers(revised service)_has'!A:V,13,FALSE)</f>
        <v>0</v>
      </c>
      <c r="O320">
        <f t="shared" si="14"/>
        <v>0</v>
      </c>
    </row>
    <row r="321" spans="1:15">
      <c r="A321" t="s">
        <v>972</v>
      </c>
      <c r="B321" t="s">
        <v>1418</v>
      </c>
      <c r="C321" t="s">
        <v>1407</v>
      </c>
      <c r="D321" t="s">
        <v>1407</v>
      </c>
      <c r="E321" t="s">
        <v>1407</v>
      </c>
      <c r="F321" t="s">
        <v>1407</v>
      </c>
      <c r="G321" t="s">
        <v>1407</v>
      </c>
      <c r="H321">
        <v>1.3</v>
      </c>
      <c r="I321" t="s">
        <v>1407</v>
      </c>
      <c r="J321">
        <v>1.3</v>
      </c>
      <c r="K321" t="b">
        <f>ISERROR(VLOOKUP(A321,'passengers(revised service)_has'!A:A,1,FALSE))</f>
        <v>0</v>
      </c>
      <c r="L321">
        <f t="shared" si="12"/>
        <v>1</v>
      </c>
      <c r="M321">
        <f t="shared" si="13"/>
        <v>1</v>
      </c>
      <c r="N321">
        <f>VLOOKUP(A321,'passengers(revised service)_has'!A:V,13,FALSE)</f>
        <v>1</v>
      </c>
      <c r="O321">
        <f t="shared" si="14"/>
        <v>0</v>
      </c>
    </row>
    <row r="322" spans="1:15">
      <c r="A322" t="s">
        <v>971</v>
      </c>
      <c r="B322" t="s">
        <v>1418</v>
      </c>
      <c r="C322" t="s">
        <v>1407</v>
      </c>
      <c r="D322" t="s">
        <v>1407</v>
      </c>
      <c r="E322" t="s">
        <v>1407</v>
      </c>
      <c r="F322" t="s">
        <v>1407</v>
      </c>
      <c r="G322" t="s">
        <v>1407</v>
      </c>
      <c r="H322">
        <v>1</v>
      </c>
      <c r="I322" t="s">
        <v>1407</v>
      </c>
      <c r="J322">
        <v>1.1000000000000001</v>
      </c>
      <c r="K322" t="b">
        <f>ISERROR(VLOOKUP(A322,'passengers(revised service)_has'!A:A,1,FALSE))</f>
        <v>0</v>
      </c>
      <c r="L322">
        <f t="shared" si="12"/>
        <v>1</v>
      </c>
      <c r="M322">
        <f t="shared" si="13"/>
        <v>1</v>
      </c>
      <c r="N322">
        <f>VLOOKUP(A322,'passengers(revised service)_has'!A:V,13,FALSE)</f>
        <v>1</v>
      </c>
      <c r="O322">
        <f t="shared" si="14"/>
        <v>0</v>
      </c>
    </row>
    <row r="323" spans="1:15">
      <c r="A323" t="s">
        <v>970</v>
      </c>
      <c r="B323" t="s">
        <v>1418</v>
      </c>
      <c r="C323" t="s">
        <v>1407</v>
      </c>
      <c r="D323" t="s">
        <v>1407</v>
      </c>
      <c r="E323" t="s">
        <v>1407</v>
      </c>
      <c r="F323" t="s">
        <v>1407</v>
      </c>
      <c r="G323" t="s">
        <v>1407</v>
      </c>
      <c r="H323">
        <v>1</v>
      </c>
      <c r="I323" t="s">
        <v>1407</v>
      </c>
      <c r="J323">
        <v>1</v>
      </c>
      <c r="K323" t="b">
        <f>ISERROR(VLOOKUP(A323,'passengers(revised service)_has'!A:A,1,FALSE))</f>
        <v>0</v>
      </c>
      <c r="L323">
        <f t="shared" ref="L323:L386" si="15">IF(IF(ISERROR(SEARCH("*no*",C323)), 0,1)+IF(ISERROR(SEARCH("*no*",D323)), 0,1)+IF(ISERROR(SEARCH("*no*",E323)), 0,1)+IF(ISERROR(SEARCH("*no*",F323)), 0,1)+IF(ISERROR(SEARCH("*no*",G323)), 0,1)+IF(ISERROR(SEARCH("*no*",H323)), 0,1)+IF(ISERROR(SEARCH("*no*",I323)), 0,1)=7,0,1)</f>
        <v>1</v>
      </c>
      <c r="M323">
        <f t="shared" ref="M323:M386" si="16">IF(ISNUMBER(J323),1,0)</f>
        <v>1</v>
      </c>
      <c r="N323">
        <f>VLOOKUP(A323,'passengers(revised service)_has'!A:V,13,FALSE)</f>
        <v>1</v>
      </c>
      <c r="O323">
        <f t="shared" ref="O323:O386" si="17">IF(M323=N323,0,1)</f>
        <v>0</v>
      </c>
    </row>
    <row r="324" spans="1:15">
      <c r="A324" t="s">
        <v>969</v>
      </c>
      <c r="B324" t="s">
        <v>1418</v>
      </c>
      <c r="C324" t="s">
        <v>1407</v>
      </c>
      <c r="D324" t="s">
        <v>1407</v>
      </c>
      <c r="E324" t="s">
        <v>1407</v>
      </c>
      <c r="F324" t="s">
        <v>1407</v>
      </c>
      <c r="G324" t="s">
        <v>1407</v>
      </c>
      <c r="H324">
        <v>2.5</v>
      </c>
      <c r="I324" t="s">
        <v>1407</v>
      </c>
      <c r="J324" t="s">
        <v>1407</v>
      </c>
      <c r="K324" t="b">
        <f>ISERROR(VLOOKUP(A324,'passengers(revised service)_has'!A:A,1,FALSE))</f>
        <v>0</v>
      </c>
      <c r="L324">
        <f t="shared" si="15"/>
        <v>1</v>
      </c>
      <c r="M324">
        <f t="shared" si="16"/>
        <v>0</v>
      </c>
      <c r="N324">
        <f>VLOOKUP(A324,'passengers(revised service)_has'!A:V,13,FALSE)</f>
        <v>0</v>
      </c>
      <c r="O324">
        <f t="shared" si="17"/>
        <v>0</v>
      </c>
    </row>
    <row r="325" spans="1:15">
      <c r="A325" t="s">
        <v>968</v>
      </c>
      <c r="B325" t="s">
        <v>1418</v>
      </c>
      <c r="C325" t="s">
        <v>1407</v>
      </c>
      <c r="D325" t="s">
        <v>1407</v>
      </c>
      <c r="E325" t="s">
        <v>1407</v>
      </c>
      <c r="F325" t="s">
        <v>1407</v>
      </c>
      <c r="G325" t="s">
        <v>1407</v>
      </c>
      <c r="H325">
        <v>2.5</v>
      </c>
      <c r="I325" t="s">
        <v>1407</v>
      </c>
      <c r="J325" t="s">
        <v>1407</v>
      </c>
      <c r="K325" t="b">
        <f>ISERROR(VLOOKUP(A325,'passengers(revised service)_has'!A:A,1,FALSE))</f>
        <v>1</v>
      </c>
      <c r="L325">
        <f t="shared" si="15"/>
        <v>1</v>
      </c>
      <c r="M325">
        <f t="shared" si="16"/>
        <v>0</v>
      </c>
      <c r="N325" t="e">
        <f>VLOOKUP(A325,'passengers(revised service)_has'!A:V,13,FALSE)</f>
        <v>#N/A</v>
      </c>
      <c r="O325" t="e">
        <f t="shared" si="17"/>
        <v>#N/A</v>
      </c>
    </row>
    <row r="326" spans="1:15">
      <c r="A326" t="s">
        <v>967</v>
      </c>
      <c r="B326" t="s">
        <v>1418</v>
      </c>
      <c r="C326" t="s">
        <v>1407</v>
      </c>
      <c r="D326" t="s">
        <v>1407</v>
      </c>
      <c r="E326" t="s">
        <v>1407</v>
      </c>
      <c r="F326" t="s">
        <v>1407</v>
      </c>
      <c r="G326" t="s">
        <v>1407</v>
      </c>
      <c r="H326">
        <v>1.6</v>
      </c>
      <c r="I326" t="s">
        <v>1407</v>
      </c>
      <c r="J326" t="s">
        <v>1407</v>
      </c>
      <c r="K326" t="b">
        <f>ISERROR(VLOOKUP(A326,'passengers(revised service)_has'!A:A,1,FALSE))</f>
        <v>0</v>
      </c>
      <c r="L326">
        <f t="shared" si="15"/>
        <v>1</v>
      </c>
      <c r="M326">
        <f t="shared" si="16"/>
        <v>0</v>
      </c>
      <c r="N326">
        <f>VLOOKUP(A326,'passengers(revised service)_has'!A:V,13,FALSE)</f>
        <v>0</v>
      </c>
      <c r="O326">
        <f t="shared" si="17"/>
        <v>0</v>
      </c>
    </row>
    <row r="327" spans="1:15">
      <c r="A327" t="s">
        <v>966</v>
      </c>
      <c r="B327" t="s">
        <v>1418</v>
      </c>
      <c r="C327" t="s">
        <v>1407</v>
      </c>
      <c r="D327" t="s">
        <v>1407</v>
      </c>
      <c r="E327" t="s">
        <v>1407</v>
      </c>
      <c r="F327" t="s">
        <v>1407</v>
      </c>
      <c r="G327" t="s">
        <v>1407</v>
      </c>
      <c r="H327">
        <v>1.6</v>
      </c>
      <c r="I327" t="s">
        <v>1407</v>
      </c>
      <c r="J327">
        <v>1.6</v>
      </c>
      <c r="K327" t="b">
        <f>ISERROR(VLOOKUP(A327,'passengers(revised service)_has'!A:A,1,FALSE))</f>
        <v>0</v>
      </c>
      <c r="L327">
        <f t="shared" si="15"/>
        <v>1</v>
      </c>
      <c r="M327">
        <f t="shared" si="16"/>
        <v>1</v>
      </c>
      <c r="N327">
        <f>VLOOKUP(A327,'passengers(revised service)_has'!A:V,13,FALSE)</f>
        <v>1</v>
      </c>
      <c r="O327">
        <f t="shared" si="17"/>
        <v>0</v>
      </c>
    </row>
    <row r="328" spans="1:15">
      <c r="A328" t="s">
        <v>965</v>
      </c>
      <c r="B328" t="s">
        <v>1418</v>
      </c>
      <c r="C328" t="s">
        <v>1407</v>
      </c>
      <c r="D328" t="s">
        <v>1407</v>
      </c>
      <c r="E328" t="s">
        <v>1407</v>
      </c>
      <c r="F328" t="s">
        <v>1407</v>
      </c>
      <c r="G328" t="s">
        <v>1407</v>
      </c>
      <c r="H328">
        <v>1.9</v>
      </c>
      <c r="I328" t="s">
        <v>1407</v>
      </c>
      <c r="J328">
        <v>1.9</v>
      </c>
      <c r="K328" t="b">
        <f>ISERROR(VLOOKUP(A328,'passengers(revised service)_has'!A:A,1,FALSE))</f>
        <v>0</v>
      </c>
      <c r="L328">
        <f t="shared" si="15"/>
        <v>1</v>
      </c>
      <c r="M328">
        <f t="shared" si="16"/>
        <v>1</v>
      </c>
      <c r="N328">
        <f>VLOOKUP(A328,'passengers(revised service)_has'!A:V,13,FALSE)</f>
        <v>1</v>
      </c>
      <c r="O328">
        <f t="shared" si="17"/>
        <v>0</v>
      </c>
    </row>
    <row r="329" spans="1:15">
      <c r="A329" t="s">
        <v>964</v>
      </c>
      <c r="B329" t="s">
        <v>1418</v>
      </c>
      <c r="C329" t="s">
        <v>1407</v>
      </c>
      <c r="D329" t="s">
        <v>1407</v>
      </c>
      <c r="E329" t="s">
        <v>1407</v>
      </c>
      <c r="F329" t="s">
        <v>1407</v>
      </c>
      <c r="G329" t="s">
        <v>1407</v>
      </c>
      <c r="H329" t="s">
        <v>1407</v>
      </c>
      <c r="I329" t="s">
        <v>1407</v>
      </c>
      <c r="J329">
        <v>1.9</v>
      </c>
      <c r="K329" t="b">
        <f>ISERROR(VLOOKUP(A329,'passengers(revised service)_has'!A:A,1,FALSE))</f>
        <v>0</v>
      </c>
      <c r="L329">
        <f t="shared" si="15"/>
        <v>0</v>
      </c>
      <c r="M329">
        <f t="shared" si="16"/>
        <v>1</v>
      </c>
      <c r="N329">
        <f>VLOOKUP(A329,'passengers(revised service)_has'!A:V,13,FALSE)</f>
        <v>1</v>
      </c>
      <c r="O329">
        <f t="shared" si="17"/>
        <v>0</v>
      </c>
    </row>
    <row r="330" spans="1:15">
      <c r="A330" t="s">
        <v>963</v>
      </c>
      <c r="B330" t="s">
        <v>1418</v>
      </c>
      <c r="C330" t="s">
        <v>1407</v>
      </c>
      <c r="D330" t="s">
        <v>1407</v>
      </c>
      <c r="E330" t="s">
        <v>1407</v>
      </c>
      <c r="F330" t="s">
        <v>1407</v>
      </c>
      <c r="G330" t="s">
        <v>1407</v>
      </c>
      <c r="H330">
        <v>1.6</v>
      </c>
      <c r="I330" t="s">
        <v>1407</v>
      </c>
      <c r="J330" t="s">
        <v>1407</v>
      </c>
      <c r="K330" t="b">
        <f>ISERROR(VLOOKUP(A330,'passengers(revised service)_has'!A:A,1,FALSE))</f>
        <v>0</v>
      </c>
      <c r="L330">
        <f t="shared" si="15"/>
        <v>1</v>
      </c>
      <c r="M330">
        <f t="shared" si="16"/>
        <v>0</v>
      </c>
      <c r="N330">
        <f>VLOOKUP(A330,'passengers(revised service)_has'!A:V,13,FALSE)</f>
        <v>0</v>
      </c>
      <c r="O330">
        <f t="shared" si="17"/>
        <v>0</v>
      </c>
    </row>
    <row r="331" spans="1:15">
      <c r="A331" t="s">
        <v>962</v>
      </c>
      <c r="B331" t="s">
        <v>1418</v>
      </c>
      <c r="C331" t="s">
        <v>1407</v>
      </c>
      <c r="D331" t="s">
        <v>1407</v>
      </c>
      <c r="E331" t="s">
        <v>1407</v>
      </c>
      <c r="F331" t="s">
        <v>1407</v>
      </c>
      <c r="G331" t="s">
        <v>1407</v>
      </c>
      <c r="H331">
        <v>1.6</v>
      </c>
      <c r="I331" t="s">
        <v>1407</v>
      </c>
      <c r="J331">
        <v>1.6</v>
      </c>
      <c r="K331" t="b">
        <f>ISERROR(VLOOKUP(A331,'passengers(revised service)_has'!A:A,1,FALSE))</f>
        <v>0</v>
      </c>
      <c r="L331">
        <f t="shared" si="15"/>
        <v>1</v>
      </c>
      <c r="M331">
        <f t="shared" si="16"/>
        <v>1</v>
      </c>
      <c r="N331">
        <f>VLOOKUP(A331,'passengers(revised service)_has'!A:V,13,FALSE)</f>
        <v>1</v>
      </c>
      <c r="O331">
        <f t="shared" si="17"/>
        <v>0</v>
      </c>
    </row>
    <row r="332" spans="1:15">
      <c r="A332" t="s">
        <v>961</v>
      </c>
      <c r="B332" t="s">
        <v>1418</v>
      </c>
      <c r="C332" t="s">
        <v>1407</v>
      </c>
      <c r="D332" t="s">
        <v>1407</v>
      </c>
      <c r="E332" t="s">
        <v>1407</v>
      </c>
      <c r="F332" t="s">
        <v>1407</v>
      </c>
      <c r="G332" t="s">
        <v>1407</v>
      </c>
      <c r="H332">
        <v>1.1000000000000001</v>
      </c>
      <c r="I332" t="s">
        <v>1407</v>
      </c>
      <c r="J332">
        <v>1.6</v>
      </c>
      <c r="K332" t="b">
        <f>ISERROR(VLOOKUP(A332,'passengers(revised service)_has'!A:A,1,FALSE))</f>
        <v>0</v>
      </c>
      <c r="L332">
        <f t="shared" si="15"/>
        <v>1</v>
      </c>
      <c r="M332">
        <f t="shared" si="16"/>
        <v>1</v>
      </c>
      <c r="N332">
        <f>VLOOKUP(A332,'passengers(revised service)_has'!A:V,13,FALSE)</f>
        <v>1</v>
      </c>
      <c r="O332">
        <f t="shared" si="17"/>
        <v>0</v>
      </c>
    </row>
    <row r="333" spans="1:15">
      <c r="A333" t="s">
        <v>960</v>
      </c>
      <c r="B333" t="s">
        <v>1418</v>
      </c>
      <c r="C333" t="s">
        <v>1407</v>
      </c>
      <c r="D333" t="s">
        <v>1407</v>
      </c>
      <c r="E333" t="s">
        <v>1407</v>
      </c>
      <c r="F333" t="s">
        <v>1407</v>
      </c>
      <c r="G333" t="s">
        <v>1407</v>
      </c>
      <c r="H333" t="s">
        <v>1407</v>
      </c>
      <c r="I333" t="s">
        <v>1407</v>
      </c>
      <c r="J333">
        <v>1.1000000000000001</v>
      </c>
      <c r="K333" t="b">
        <f>ISERROR(VLOOKUP(A333,'passengers(revised service)_has'!A:A,1,FALSE))</f>
        <v>0</v>
      </c>
      <c r="L333">
        <f t="shared" si="15"/>
        <v>0</v>
      </c>
      <c r="M333">
        <f t="shared" si="16"/>
        <v>1</v>
      </c>
      <c r="N333">
        <f>VLOOKUP(A333,'passengers(revised service)_has'!A:V,13,FALSE)</f>
        <v>1</v>
      </c>
      <c r="O333">
        <f t="shared" si="17"/>
        <v>0</v>
      </c>
    </row>
    <row r="334" spans="1:15">
      <c r="A334" t="s">
        <v>959</v>
      </c>
      <c r="B334" t="s">
        <v>1418</v>
      </c>
      <c r="C334" t="s">
        <v>1407</v>
      </c>
      <c r="D334" t="s">
        <v>1407</v>
      </c>
      <c r="E334" t="s">
        <v>1407</v>
      </c>
      <c r="F334" t="s">
        <v>1407</v>
      </c>
      <c r="G334" t="s">
        <v>1407</v>
      </c>
      <c r="H334">
        <v>1.2</v>
      </c>
      <c r="I334" t="s">
        <v>1407</v>
      </c>
      <c r="J334" t="s">
        <v>1407</v>
      </c>
      <c r="K334" t="b">
        <f>ISERROR(VLOOKUP(A334,'passengers(revised service)_has'!A:A,1,FALSE))</f>
        <v>0</v>
      </c>
      <c r="L334">
        <f t="shared" si="15"/>
        <v>1</v>
      </c>
      <c r="M334">
        <f t="shared" si="16"/>
        <v>0</v>
      </c>
      <c r="N334">
        <f>VLOOKUP(A334,'passengers(revised service)_has'!A:V,13,FALSE)</f>
        <v>0</v>
      </c>
      <c r="O334">
        <f t="shared" si="17"/>
        <v>0</v>
      </c>
    </row>
    <row r="335" spans="1:15">
      <c r="A335" t="s">
        <v>958</v>
      </c>
      <c r="B335" t="s">
        <v>1418</v>
      </c>
      <c r="C335" t="s">
        <v>1407</v>
      </c>
      <c r="D335" t="s">
        <v>1407</v>
      </c>
      <c r="E335" t="s">
        <v>1407</v>
      </c>
      <c r="F335" t="s">
        <v>1407</v>
      </c>
      <c r="G335" t="s">
        <v>1407</v>
      </c>
      <c r="H335">
        <v>1.1000000000000001</v>
      </c>
      <c r="I335" t="s">
        <v>1407</v>
      </c>
      <c r="J335">
        <v>1.3</v>
      </c>
      <c r="K335" t="b">
        <f>ISERROR(VLOOKUP(A335,'passengers(revised service)_has'!A:A,1,FALSE))</f>
        <v>0</v>
      </c>
      <c r="L335">
        <f t="shared" si="15"/>
        <v>1</v>
      </c>
      <c r="M335">
        <f t="shared" si="16"/>
        <v>1</v>
      </c>
      <c r="N335">
        <f>VLOOKUP(A335,'passengers(revised service)_has'!A:V,13,FALSE)</f>
        <v>1</v>
      </c>
      <c r="O335">
        <f t="shared" si="17"/>
        <v>0</v>
      </c>
    </row>
    <row r="336" spans="1:15">
      <c r="A336" t="s">
        <v>957</v>
      </c>
      <c r="B336" t="s">
        <v>1418</v>
      </c>
      <c r="C336" t="s">
        <v>1407</v>
      </c>
      <c r="D336" t="s">
        <v>1407</v>
      </c>
      <c r="E336" t="s">
        <v>1407</v>
      </c>
      <c r="F336" t="s">
        <v>1407</v>
      </c>
      <c r="G336" t="s">
        <v>1407</v>
      </c>
      <c r="H336" t="s">
        <v>1407</v>
      </c>
      <c r="I336" t="s">
        <v>1407</v>
      </c>
      <c r="J336">
        <v>1.1000000000000001</v>
      </c>
      <c r="K336" t="b">
        <f>ISERROR(VLOOKUP(A336,'passengers(revised service)_has'!A:A,1,FALSE))</f>
        <v>0</v>
      </c>
      <c r="L336">
        <f t="shared" si="15"/>
        <v>0</v>
      </c>
      <c r="M336">
        <f t="shared" si="16"/>
        <v>1</v>
      </c>
      <c r="N336">
        <f>VLOOKUP(A336,'passengers(revised service)_has'!A:V,13,FALSE)</f>
        <v>1</v>
      </c>
      <c r="O336">
        <f t="shared" si="17"/>
        <v>0</v>
      </c>
    </row>
    <row r="337" spans="1:15">
      <c r="A337" t="s">
        <v>956</v>
      </c>
      <c r="B337" t="s">
        <v>1418</v>
      </c>
      <c r="C337" t="s">
        <v>1407</v>
      </c>
      <c r="D337" t="s">
        <v>1407</v>
      </c>
      <c r="E337" t="s">
        <v>1407</v>
      </c>
      <c r="F337" t="s">
        <v>1407</v>
      </c>
      <c r="G337" t="s">
        <v>1407</v>
      </c>
      <c r="H337">
        <v>1.1000000000000001</v>
      </c>
      <c r="I337" t="s">
        <v>1407</v>
      </c>
      <c r="J337" t="s">
        <v>1407</v>
      </c>
      <c r="K337" t="b">
        <f>ISERROR(VLOOKUP(A337,'passengers(revised service)_has'!A:A,1,FALSE))</f>
        <v>0</v>
      </c>
      <c r="L337">
        <f t="shared" si="15"/>
        <v>1</v>
      </c>
      <c r="M337">
        <f t="shared" si="16"/>
        <v>0</v>
      </c>
      <c r="N337">
        <f>VLOOKUP(A337,'passengers(revised service)_has'!A:V,13,FALSE)</f>
        <v>0</v>
      </c>
      <c r="O337">
        <f t="shared" si="17"/>
        <v>0</v>
      </c>
    </row>
    <row r="338" spans="1:15">
      <c r="A338" t="s">
        <v>955</v>
      </c>
      <c r="B338" t="s">
        <v>1418</v>
      </c>
      <c r="C338" t="s">
        <v>1407</v>
      </c>
      <c r="D338" t="s">
        <v>1407</v>
      </c>
      <c r="E338" t="s">
        <v>1407</v>
      </c>
      <c r="F338" t="s">
        <v>1407</v>
      </c>
      <c r="G338" t="s">
        <v>1407</v>
      </c>
      <c r="H338">
        <v>2.1</v>
      </c>
      <c r="I338" t="s">
        <v>1407</v>
      </c>
      <c r="J338" t="s">
        <v>1407</v>
      </c>
      <c r="K338" t="b">
        <f>ISERROR(VLOOKUP(A338,'passengers(revised service)_has'!A:A,1,FALSE))</f>
        <v>0</v>
      </c>
      <c r="L338">
        <f t="shared" si="15"/>
        <v>1</v>
      </c>
      <c r="M338">
        <f t="shared" si="16"/>
        <v>0</v>
      </c>
      <c r="N338">
        <f>VLOOKUP(A338,'passengers(revised service)_has'!A:V,13,FALSE)</f>
        <v>0</v>
      </c>
      <c r="O338">
        <f t="shared" si="17"/>
        <v>0</v>
      </c>
    </row>
    <row r="339" spans="1:15">
      <c r="A339" t="s">
        <v>954</v>
      </c>
      <c r="B339" t="s">
        <v>1418</v>
      </c>
      <c r="C339" t="s">
        <v>1407</v>
      </c>
      <c r="D339" t="s">
        <v>1407</v>
      </c>
      <c r="E339" t="s">
        <v>1407</v>
      </c>
      <c r="F339" t="s">
        <v>1407</v>
      </c>
      <c r="G339" t="s">
        <v>1407</v>
      </c>
      <c r="H339">
        <v>1.5</v>
      </c>
      <c r="I339" t="s">
        <v>1407</v>
      </c>
      <c r="J339" t="s">
        <v>1407</v>
      </c>
      <c r="K339" t="b">
        <f>ISERROR(VLOOKUP(A339,'passengers(revised service)_has'!A:A,1,FALSE))</f>
        <v>0</v>
      </c>
      <c r="L339">
        <f t="shared" si="15"/>
        <v>1</v>
      </c>
      <c r="M339">
        <f t="shared" si="16"/>
        <v>0</v>
      </c>
      <c r="N339">
        <f>VLOOKUP(A339,'passengers(revised service)_has'!A:V,13,FALSE)</f>
        <v>0</v>
      </c>
      <c r="O339">
        <f t="shared" si="17"/>
        <v>0</v>
      </c>
    </row>
    <row r="340" spans="1:15">
      <c r="A340" t="s">
        <v>953</v>
      </c>
      <c r="B340" t="s">
        <v>1418</v>
      </c>
      <c r="C340" t="s">
        <v>1407</v>
      </c>
      <c r="D340" t="s">
        <v>1407</v>
      </c>
      <c r="E340" t="s">
        <v>1407</v>
      </c>
      <c r="F340" t="s">
        <v>1407</v>
      </c>
      <c r="G340" t="s">
        <v>1407</v>
      </c>
      <c r="H340">
        <v>1.5</v>
      </c>
      <c r="I340" t="s">
        <v>1407</v>
      </c>
      <c r="J340">
        <v>1.5</v>
      </c>
      <c r="K340" t="b">
        <f>ISERROR(VLOOKUP(A340,'passengers(revised service)_has'!A:A,1,FALSE))</f>
        <v>0</v>
      </c>
      <c r="L340">
        <f t="shared" si="15"/>
        <v>1</v>
      </c>
      <c r="M340">
        <f t="shared" si="16"/>
        <v>1</v>
      </c>
      <c r="N340">
        <f>VLOOKUP(A340,'passengers(revised service)_has'!A:V,13,FALSE)</f>
        <v>1</v>
      </c>
      <c r="O340">
        <f t="shared" si="17"/>
        <v>0</v>
      </c>
    </row>
    <row r="341" spans="1:15">
      <c r="A341" t="s">
        <v>952</v>
      </c>
      <c r="B341" t="s">
        <v>1418</v>
      </c>
      <c r="C341" t="s">
        <v>1407</v>
      </c>
      <c r="D341" t="s">
        <v>1407</v>
      </c>
      <c r="E341" t="s">
        <v>1407</v>
      </c>
      <c r="F341" t="s">
        <v>1407</v>
      </c>
      <c r="G341" t="s">
        <v>1407</v>
      </c>
      <c r="H341">
        <v>1.2</v>
      </c>
      <c r="I341" t="s">
        <v>1407</v>
      </c>
      <c r="J341" t="s">
        <v>1407</v>
      </c>
      <c r="K341" t="b">
        <f>ISERROR(VLOOKUP(A341,'passengers(revised service)_has'!A:A,1,FALSE))</f>
        <v>0</v>
      </c>
      <c r="L341">
        <f t="shared" si="15"/>
        <v>1</v>
      </c>
      <c r="M341">
        <f t="shared" si="16"/>
        <v>0</v>
      </c>
      <c r="N341">
        <f>VLOOKUP(A341,'passengers(revised service)_has'!A:V,13,FALSE)</f>
        <v>0</v>
      </c>
      <c r="O341">
        <f t="shared" si="17"/>
        <v>0</v>
      </c>
    </row>
    <row r="342" spans="1:15">
      <c r="A342" t="s">
        <v>951</v>
      </c>
      <c r="B342" t="s">
        <v>1418</v>
      </c>
      <c r="C342" t="s">
        <v>1407</v>
      </c>
      <c r="D342" t="s">
        <v>1407</v>
      </c>
      <c r="E342" t="s">
        <v>1407</v>
      </c>
      <c r="F342" t="s">
        <v>1407</v>
      </c>
      <c r="G342" t="s">
        <v>1407</v>
      </c>
      <c r="H342">
        <v>1.2</v>
      </c>
      <c r="I342" t="s">
        <v>1407</v>
      </c>
      <c r="J342">
        <v>1.6</v>
      </c>
      <c r="K342" t="b">
        <f>ISERROR(VLOOKUP(A342,'passengers(revised service)_has'!A:A,1,FALSE))</f>
        <v>0</v>
      </c>
      <c r="L342">
        <f t="shared" si="15"/>
        <v>1</v>
      </c>
      <c r="M342">
        <f t="shared" si="16"/>
        <v>1</v>
      </c>
      <c r="N342">
        <f>VLOOKUP(A342,'passengers(revised service)_has'!A:V,13,FALSE)</f>
        <v>1</v>
      </c>
      <c r="O342">
        <f t="shared" si="17"/>
        <v>0</v>
      </c>
    </row>
    <row r="343" spans="1:15">
      <c r="A343" t="s">
        <v>950</v>
      </c>
      <c r="B343" t="s">
        <v>1418</v>
      </c>
      <c r="C343" t="s">
        <v>1407</v>
      </c>
      <c r="D343" t="s">
        <v>1407</v>
      </c>
      <c r="E343" t="s">
        <v>1407</v>
      </c>
      <c r="F343" t="s">
        <v>1407</v>
      </c>
      <c r="G343" t="s">
        <v>1407</v>
      </c>
      <c r="H343">
        <v>1.2</v>
      </c>
      <c r="I343" t="s">
        <v>1407</v>
      </c>
      <c r="J343">
        <v>1.2</v>
      </c>
      <c r="K343" t="b">
        <f>ISERROR(VLOOKUP(A343,'passengers(revised service)_has'!A:A,1,FALSE))</f>
        <v>0</v>
      </c>
      <c r="L343">
        <f t="shared" si="15"/>
        <v>1</v>
      </c>
      <c r="M343">
        <f t="shared" si="16"/>
        <v>1</v>
      </c>
      <c r="N343">
        <f>VLOOKUP(A343,'passengers(revised service)_has'!A:V,13,FALSE)</f>
        <v>1</v>
      </c>
      <c r="O343">
        <f t="shared" si="17"/>
        <v>0</v>
      </c>
    </row>
    <row r="344" spans="1:15">
      <c r="A344" t="s">
        <v>949</v>
      </c>
      <c r="B344" t="s">
        <v>1418</v>
      </c>
      <c r="C344" t="s">
        <v>1407</v>
      </c>
      <c r="D344" t="s">
        <v>1407</v>
      </c>
      <c r="E344" t="s">
        <v>1407</v>
      </c>
      <c r="F344" t="s">
        <v>1407</v>
      </c>
      <c r="G344" t="s">
        <v>1407</v>
      </c>
      <c r="H344">
        <v>0.7</v>
      </c>
      <c r="I344" t="s">
        <v>1407</v>
      </c>
      <c r="J344" t="s">
        <v>1407</v>
      </c>
      <c r="K344" t="b">
        <f>ISERROR(VLOOKUP(A344,'passengers(revised service)_has'!A:A,1,FALSE))</f>
        <v>0</v>
      </c>
      <c r="L344">
        <f t="shared" si="15"/>
        <v>1</v>
      </c>
      <c r="M344">
        <f t="shared" si="16"/>
        <v>0</v>
      </c>
      <c r="N344">
        <f>VLOOKUP(A344,'passengers(revised service)_has'!A:V,13,FALSE)</f>
        <v>0</v>
      </c>
      <c r="O344">
        <f t="shared" si="17"/>
        <v>0</v>
      </c>
    </row>
    <row r="345" spans="1:15">
      <c r="A345" t="s">
        <v>948</v>
      </c>
      <c r="B345" t="s">
        <v>1418</v>
      </c>
      <c r="C345" t="s">
        <v>1407</v>
      </c>
      <c r="D345" t="s">
        <v>1407</v>
      </c>
      <c r="E345" t="s">
        <v>1407</v>
      </c>
      <c r="F345" t="s">
        <v>1407</v>
      </c>
      <c r="G345" t="s">
        <v>1407</v>
      </c>
      <c r="H345">
        <v>0.7</v>
      </c>
      <c r="I345" t="s">
        <v>1407</v>
      </c>
      <c r="J345" t="s">
        <v>1407</v>
      </c>
      <c r="K345" t="b">
        <f>ISERROR(VLOOKUP(A345,'passengers(revised service)_has'!A:A,1,FALSE))</f>
        <v>1</v>
      </c>
      <c r="L345">
        <f t="shared" si="15"/>
        <v>1</v>
      </c>
      <c r="M345">
        <f t="shared" si="16"/>
        <v>0</v>
      </c>
      <c r="N345" t="e">
        <f>VLOOKUP(A345,'passengers(revised service)_has'!A:V,13,FALSE)</f>
        <v>#N/A</v>
      </c>
      <c r="O345" t="e">
        <f t="shared" si="17"/>
        <v>#N/A</v>
      </c>
    </row>
    <row r="346" spans="1:15">
      <c r="A346" t="s">
        <v>947</v>
      </c>
      <c r="B346" t="s">
        <v>1418</v>
      </c>
      <c r="C346" t="s">
        <v>1407</v>
      </c>
      <c r="D346" t="s">
        <v>1407</v>
      </c>
      <c r="E346" t="s">
        <v>1407</v>
      </c>
      <c r="F346" t="s">
        <v>1407</v>
      </c>
      <c r="G346" t="s">
        <v>1407</v>
      </c>
      <c r="H346">
        <v>1.2</v>
      </c>
      <c r="I346" t="s">
        <v>1407</v>
      </c>
      <c r="J346" t="s">
        <v>1407</v>
      </c>
      <c r="K346" t="b">
        <f>ISERROR(VLOOKUP(A346,'passengers(revised service)_has'!A:A,1,FALSE))</f>
        <v>0</v>
      </c>
      <c r="L346">
        <f t="shared" si="15"/>
        <v>1</v>
      </c>
      <c r="M346">
        <f t="shared" si="16"/>
        <v>0</v>
      </c>
      <c r="N346">
        <f>VLOOKUP(A346,'passengers(revised service)_has'!A:V,13,FALSE)</f>
        <v>0</v>
      </c>
      <c r="O346">
        <f t="shared" si="17"/>
        <v>0</v>
      </c>
    </row>
    <row r="347" spans="1:15">
      <c r="A347" t="s">
        <v>946</v>
      </c>
      <c r="B347" t="s">
        <v>1418</v>
      </c>
      <c r="C347" t="s">
        <v>1407</v>
      </c>
      <c r="D347" t="s">
        <v>1407</v>
      </c>
      <c r="E347" t="s">
        <v>1407</v>
      </c>
      <c r="F347" t="s">
        <v>1407</v>
      </c>
      <c r="G347" t="s">
        <v>1407</v>
      </c>
      <c r="H347">
        <v>1.2</v>
      </c>
      <c r="I347" t="s">
        <v>1407</v>
      </c>
      <c r="J347">
        <v>1.2</v>
      </c>
      <c r="K347" t="b">
        <f>ISERROR(VLOOKUP(A347,'passengers(revised service)_has'!A:A,1,FALSE))</f>
        <v>0</v>
      </c>
      <c r="L347">
        <f t="shared" si="15"/>
        <v>1</v>
      </c>
      <c r="M347">
        <f t="shared" si="16"/>
        <v>1</v>
      </c>
      <c r="N347">
        <f>VLOOKUP(A347,'passengers(revised service)_has'!A:V,13,FALSE)</f>
        <v>1</v>
      </c>
      <c r="O347">
        <f t="shared" si="17"/>
        <v>0</v>
      </c>
    </row>
    <row r="348" spans="1:15">
      <c r="A348" t="s">
        <v>945</v>
      </c>
      <c r="B348" t="s">
        <v>1418</v>
      </c>
      <c r="C348" t="s">
        <v>1407</v>
      </c>
      <c r="D348" t="s">
        <v>1407</v>
      </c>
      <c r="E348" t="s">
        <v>1407</v>
      </c>
      <c r="F348" t="s">
        <v>1407</v>
      </c>
      <c r="G348" t="s">
        <v>1407</v>
      </c>
      <c r="H348">
        <v>0.9</v>
      </c>
      <c r="I348" t="s">
        <v>1407</v>
      </c>
      <c r="J348" t="s">
        <v>1407</v>
      </c>
      <c r="K348" t="b">
        <f>ISERROR(VLOOKUP(A348,'passengers(revised service)_has'!A:A,1,FALSE))</f>
        <v>0</v>
      </c>
      <c r="L348">
        <f t="shared" si="15"/>
        <v>1</v>
      </c>
      <c r="M348">
        <f t="shared" si="16"/>
        <v>0</v>
      </c>
      <c r="N348">
        <f>VLOOKUP(A348,'passengers(revised service)_has'!A:V,13,FALSE)</f>
        <v>0</v>
      </c>
      <c r="O348">
        <f t="shared" si="17"/>
        <v>0</v>
      </c>
    </row>
    <row r="349" spans="1:15">
      <c r="A349" t="s">
        <v>944</v>
      </c>
      <c r="B349" t="s">
        <v>1418</v>
      </c>
      <c r="C349" t="s">
        <v>1407</v>
      </c>
      <c r="D349" t="s">
        <v>1407</v>
      </c>
      <c r="E349" t="s">
        <v>1407</v>
      </c>
      <c r="F349" t="s">
        <v>1407</v>
      </c>
      <c r="G349" t="s">
        <v>1407</v>
      </c>
      <c r="H349">
        <v>0.7</v>
      </c>
      <c r="I349" t="s">
        <v>1407</v>
      </c>
      <c r="J349" t="s">
        <v>1407</v>
      </c>
      <c r="K349" t="b">
        <f>ISERROR(VLOOKUP(A349,'passengers(revised service)_has'!A:A,1,FALSE))</f>
        <v>0</v>
      </c>
      <c r="L349">
        <f t="shared" si="15"/>
        <v>1</v>
      </c>
      <c r="M349">
        <f t="shared" si="16"/>
        <v>0</v>
      </c>
      <c r="N349">
        <f>VLOOKUP(A349,'passengers(revised service)_has'!A:V,13,FALSE)</f>
        <v>0</v>
      </c>
      <c r="O349">
        <f t="shared" si="17"/>
        <v>0</v>
      </c>
    </row>
    <row r="350" spans="1:15">
      <c r="A350" t="s">
        <v>943</v>
      </c>
      <c r="B350" t="s">
        <v>1418</v>
      </c>
      <c r="C350" t="s">
        <v>1407</v>
      </c>
      <c r="D350" t="s">
        <v>1407</v>
      </c>
      <c r="E350" t="s">
        <v>1407</v>
      </c>
      <c r="F350" t="s">
        <v>1407</v>
      </c>
      <c r="G350" t="s">
        <v>1407</v>
      </c>
      <c r="H350">
        <v>0.7</v>
      </c>
      <c r="I350" t="s">
        <v>1407</v>
      </c>
      <c r="J350" t="s">
        <v>1407</v>
      </c>
      <c r="K350" t="b">
        <f>ISERROR(VLOOKUP(A350,'passengers(revised service)_has'!A:A,1,FALSE))</f>
        <v>1</v>
      </c>
      <c r="L350">
        <f t="shared" si="15"/>
        <v>1</v>
      </c>
      <c r="M350">
        <f t="shared" si="16"/>
        <v>0</v>
      </c>
      <c r="N350" t="e">
        <f>VLOOKUP(A350,'passengers(revised service)_has'!A:V,13,FALSE)</f>
        <v>#N/A</v>
      </c>
      <c r="O350" t="e">
        <f t="shared" si="17"/>
        <v>#N/A</v>
      </c>
    </row>
    <row r="351" spans="1:15">
      <c r="A351" t="s">
        <v>942</v>
      </c>
      <c r="B351" t="s">
        <v>1418</v>
      </c>
      <c r="C351" t="s">
        <v>1407</v>
      </c>
      <c r="D351" t="s">
        <v>1407</v>
      </c>
      <c r="E351" t="s">
        <v>1407</v>
      </c>
      <c r="F351" t="s">
        <v>1407</v>
      </c>
      <c r="G351" t="s">
        <v>1407</v>
      </c>
      <c r="H351">
        <v>1</v>
      </c>
      <c r="I351" t="s">
        <v>1407</v>
      </c>
      <c r="J351">
        <v>1.2</v>
      </c>
      <c r="K351" t="b">
        <f>ISERROR(VLOOKUP(A351,'passengers(revised service)_has'!A:A,1,FALSE))</f>
        <v>0</v>
      </c>
      <c r="L351">
        <f t="shared" si="15"/>
        <v>1</v>
      </c>
      <c r="M351">
        <f t="shared" si="16"/>
        <v>1</v>
      </c>
      <c r="N351">
        <f>VLOOKUP(A351,'passengers(revised service)_has'!A:V,13,FALSE)</f>
        <v>1</v>
      </c>
      <c r="O351">
        <f t="shared" si="17"/>
        <v>0</v>
      </c>
    </row>
    <row r="352" spans="1:15">
      <c r="A352" t="s">
        <v>941</v>
      </c>
      <c r="B352" t="s">
        <v>1418</v>
      </c>
      <c r="C352" t="s">
        <v>1407</v>
      </c>
      <c r="D352" t="s">
        <v>1407</v>
      </c>
      <c r="E352" t="s">
        <v>1407</v>
      </c>
      <c r="F352" t="s">
        <v>1407</v>
      </c>
      <c r="G352" t="s">
        <v>1407</v>
      </c>
      <c r="H352">
        <v>1</v>
      </c>
      <c r="I352" t="s">
        <v>1407</v>
      </c>
      <c r="J352">
        <v>1</v>
      </c>
      <c r="K352" t="b">
        <f>ISERROR(VLOOKUP(A352,'passengers(revised service)_has'!A:A,1,FALSE))</f>
        <v>0</v>
      </c>
      <c r="L352">
        <f t="shared" si="15"/>
        <v>1</v>
      </c>
      <c r="M352">
        <f t="shared" si="16"/>
        <v>1</v>
      </c>
      <c r="N352">
        <f>VLOOKUP(A352,'passengers(revised service)_has'!A:V,13,FALSE)</f>
        <v>1</v>
      </c>
      <c r="O352">
        <f t="shared" si="17"/>
        <v>0</v>
      </c>
    </row>
    <row r="353" spans="1:15">
      <c r="A353" t="s">
        <v>940</v>
      </c>
      <c r="B353" t="s">
        <v>1418</v>
      </c>
      <c r="C353" t="s">
        <v>1407</v>
      </c>
      <c r="D353" t="s">
        <v>1407</v>
      </c>
      <c r="E353" t="s">
        <v>1407</v>
      </c>
      <c r="F353" t="s">
        <v>1407</v>
      </c>
      <c r="G353" t="s">
        <v>1407</v>
      </c>
      <c r="H353">
        <v>0.4</v>
      </c>
      <c r="I353" t="s">
        <v>1407</v>
      </c>
      <c r="J353">
        <v>0.4</v>
      </c>
      <c r="K353" t="b">
        <f>ISERROR(VLOOKUP(A353,'passengers(revised service)_has'!A:A,1,FALSE))</f>
        <v>0</v>
      </c>
      <c r="L353">
        <f t="shared" si="15"/>
        <v>1</v>
      </c>
      <c r="M353">
        <f t="shared" si="16"/>
        <v>1</v>
      </c>
      <c r="N353">
        <f>VLOOKUP(A353,'passengers(revised service)_has'!A:V,13,FALSE)</f>
        <v>1</v>
      </c>
      <c r="O353">
        <f t="shared" si="17"/>
        <v>0</v>
      </c>
    </row>
    <row r="354" spans="1:15">
      <c r="A354" t="s">
        <v>939</v>
      </c>
      <c r="B354" t="s">
        <v>1418</v>
      </c>
      <c r="C354" t="s">
        <v>1407</v>
      </c>
      <c r="D354" t="s">
        <v>1407</v>
      </c>
      <c r="E354" t="s">
        <v>1407</v>
      </c>
      <c r="F354" t="s">
        <v>1407</v>
      </c>
      <c r="G354" t="s">
        <v>1407</v>
      </c>
      <c r="H354" t="s">
        <v>1407</v>
      </c>
      <c r="I354" t="s">
        <v>1407</v>
      </c>
      <c r="J354">
        <v>0.4</v>
      </c>
      <c r="K354" t="b">
        <f>ISERROR(VLOOKUP(A354,'passengers(revised service)_has'!A:A,1,FALSE))</f>
        <v>0</v>
      </c>
      <c r="L354">
        <f t="shared" si="15"/>
        <v>0</v>
      </c>
      <c r="M354">
        <f t="shared" si="16"/>
        <v>1</v>
      </c>
      <c r="N354">
        <f>VLOOKUP(A354,'passengers(revised service)_has'!A:V,13,FALSE)</f>
        <v>1</v>
      </c>
      <c r="O354">
        <f t="shared" si="17"/>
        <v>0</v>
      </c>
    </row>
    <row r="355" spans="1:15">
      <c r="A355" t="s">
        <v>938</v>
      </c>
      <c r="B355" t="s">
        <v>1418</v>
      </c>
      <c r="C355" t="s">
        <v>1407</v>
      </c>
      <c r="D355" t="s">
        <v>1407</v>
      </c>
      <c r="E355" t="s">
        <v>1407</v>
      </c>
      <c r="F355" t="s">
        <v>1407</v>
      </c>
      <c r="G355" t="s">
        <v>1407</v>
      </c>
      <c r="H355">
        <v>1.7</v>
      </c>
      <c r="I355" t="s">
        <v>1407</v>
      </c>
      <c r="J355">
        <v>1.7</v>
      </c>
      <c r="K355" t="b">
        <f>ISERROR(VLOOKUP(A355,'passengers(revised service)_has'!A:A,1,FALSE))</f>
        <v>0</v>
      </c>
      <c r="L355">
        <f t="shared" si="15"/>
        <v>1</v>
      </c>
      <c r="M355">
        <f t="shared" si="16"/>
        <v>1</v>
      </c>
      <c r="N355">
        <f>VLOOKUP(A355,'passengers(revised service)_has'!A:V,13,FALSE)</f>
        <v>1</v>
      </c>
      <c r="O355">
        <f t="shared" si="17"/>
        <v>0</v>
      </c>
    </row>
    <row r="356" spans="1:15">
      <c r="A356" t="s">
        <v>937</v>
      </c>
      <c r="B356" t="s">
        <v>1418</v>
      </c>
      <c r="C356" t="s">
        <v>1407</v>
      </c>
      <c r="D356" t="s">
        <v>1407</v>
      </c>
      <c r="E356" t="s">
        <v>1407</v>
      </c>
      <c r="F356" t="s">
        <v>1407</v>
      </c>
      <c r="G356" t="s">
        <v>1407</v>
      </c>
      <c r="H356" t="s">
        <v>1407</v>
      </c>
      <c r="I356" t="s">
        <v>1407</v>
      </c>
      <c r="J356">
        <v>1.7</v>
      </c>
      <c r="K356" t="b">
        <f>ISERROR(VLOOKUP(A356,'passengers(revised service)_has'!A:A,1,FALSE))</f>
        <v>0</v>
      </c>
      <c r="L356">
        <f t="shared" si="15"/>
        <v>0</v>
      </c>
      <c r="M356">
        <f t="shared" si="16"/>
        <v>1</v>
      </c>
      <c r="N356">
        <f>VLOOKUP(A356,'passengers(revised service)_has'!A:V,13,FALSE)</f>
        <v>1</v>
      </c>
      <c r="O356">
        <f t="shared" si="17"/>
        <v>0</v>
      </c>
    </row>
    <row r="357" spans="1:15">
      <c r="A357" t="s">
        <v>936</v>
      </c>
      <c r="B357" t="s">
        <v>1418</v>
      </c>
      <c r="C357" t="s">
        <v>1407</v>
      </c>
      <c r="D357" t="s">
        <v>1407</v>
      </c>
      <c r="E357" t="s">
        <v>1407</v>
      </c>
      <c r="F357" t="s">
        <v>1407</v>
      </c>
      <c r="G357" t="s">
        <v>1407</v>
      </c>
      <c r="H357">
        <v>0.2</v>
      </c>
      <c r="I357" t="s">
        <v>1407</v>
      </c>
      <c r="J357">
        <v>0.2</v>
      </c>
      <c r="K357" t="b">
        <f>ISERROR(VLOOKUP(A357,'passengers(revised service)_has'!A:A,1,FALSE))</f>
        <v>0</v>
      </c>
      <c r="L357">
        <f t="shared" si="15"/>
        <v>1</v>
      </c>
      <c r="M357">
        <f t="shared" si="16"/>
        <v>1</v>
      </c>
      <c r="N357">
        <f>VLOOKUP(A357,'passengers(revised service)_has'!A:V,13,FALSE)</f>
        <v>1</v>
      </c>
      <c r="O357">
        <f t="shared" si="17"/>
        <v>0</v>
      </c>
    </row>
    <row r="358" spans="1:15">
      <c r="A358" t="s">
        <v>935</v>
      </c>
      <c r="B358" t="s">
        <v>1418</v>
      </c>
      <c r="C358" t="s">
        <v>1407</v>
      </c>
      <c r="D358" t="s">
        <v>1407</v>
      </c>
      <c r="E358" t="s">
        <v>1407</v>
      </c>
      <c r="F358" t="s">
        <v>1407</v>
      </c>
      <c r="G358" t="s">
        <v>1407</v>
      </c>
      <c r="H358" t="s">
        <v>1407</v>
      </c>
      <c r="I358" t="s">
        <v>1407</v>
      </c>
      <c r="J358">
        <v>0.2</v>
      </c>
      <c r="K358" t="b">
        <f>ISERROR(VLOOKUP(A358,'passengers(revised service)_has'!A:A,1,FALSE))</f>
        <v>0</v>
      </c>
      <c r="L358">
        <f t="shared" si="15"/>
        <v>0</v>
      </c>
      <c r="M358">
        <f t="shared" si="16"/>
        <v>1</v>
      </c>
      <c r="N358">
        <f>VLOOKUP(A358,'passengers(revised service)_has'!A:V,13,FALSE)</f>
        <v>1</v>
      </c>
      <c r="O358">
        <f t="shared" si="17"/>
        <v>0</v>
      </c>
    </row>
    <row r="359" spans="1:15">
      <c r="A359" t="s">
        <v>934</v>
      </c>
      <c r="B359" t="s">
        <v>1418</v>
      </c>
      <c r="C359" t="s">
        <v>1407</v>
      </c>
      <c r="D359" t="s">
        <v>1407</v>
      </c>
      <c r="E359" t="s">
        <v>1407</v>
      </c>
      <c r="F359" t="s">
        <v>1407</v>
      </c>
      <c r="G359" t="s">
        <v>1407</v>
      </c>
      <c r="H359">
        <v>1</v>
      </c>
      <c r="I359" t="s">
        <v>1407</v>
      </c>
      <c r="J359" t="s">
        <v>1407</v>
      </c>
      <c r="K359" t="b">
        <f>ISERROR(VLOOKUP(A359,'passengers(revised service)_has'!A:A,1,FALSE))</f>
        <v>0</v>
      </c>
      <c r="L359">
        <f t="shared" si="15"/>
        <v>1</v>
      </c>
      <c r="M359">
        <f t="shared" si="16"/>
        <v>0</v>
      </c>
      <c r="N359">
        <f>VLOOKUP(A359,'passengers(revised service)_has'!A:V,13,FALSE)</f>
        <v>0</v>
      </c>
      <c r="O359">
        <f t="shared" si="17"/>
        <v>0</v>
      </c>
    </row>
    <row r="360" spans="1:15">
      <c r="A360" t="s">
        <v>933</v>
      </c>
      <c r="B360" t="s">
        <v>1418</v>
      </c>
      <c r="C360" t="s">
        <v>1407</v>
      </c>
      <c r="D360" t="s">
        <v>1407</v>
      </c>
      <c r="E360" t="s">
        <v>1407</v>
      </c>
      <c r="F360" t="s">
        <v>1407</v>
      </c>
      <c r="G360" t="s">
        <v>1407</v>
      </c>
      <c r="H360">
        <v>1</v>
      </c>
      <c r="I360" t="s">
        <v>1407</v>
      </c>
      <c r="J360">
        <v>1</v>
      </c>
      <c r="K360" t="b">
        <f>ISERROR(VLOOKUP(A360,'passengers(revised service)_has'!A:A,1,FALSE))</f>
        <v>0</v>
      </c>
      <c r="L360">
        <f t="shared" si="15"/>
        <v>1</v>
      </c>
      <c r="M360">
        <f t="shared" si="16"/>
        <v>1</v>
      </c>
      <c r="N360">
        <f>VLOOKUP(A360,'passengers(revised service)_has'!A:V,13,FALSE)</f>
        <v>1</v>
      </c>
      <c r="O360">
        <f t="shared" si="17"/>
        <v>0</v>
      </c>
    </row>
    <row r="361" spans="1:15">
      <c r="A361" t="s">
        <v>932</v>
      </c>
      <c r="B361" t="s">
        <v>1418</v>
      </c>
      <c r="C361" t="s">
        <v>1407</v>
      </c>
      <c r="D361" t="s">
        <v>1407</v>
      </c>
      <c r="E361" t="s">
        <v>1407</v>
      </c>
      <c r="F361" t="s">
        <v>1407</v>
      </c>
      <c r="G361" t="s">
        <v>1407</v>
      </c>
      <c r="H361">
        <v>0.5</v>
      </c>
      <c r="I361" t="s">
        <v>1407</v>
      </c>
      <c r="J361">
        <v>0.7</v>
      </c>
      <c r="K361" t="b">
        <f>ISERROR(VLOOKUP(A361,'passengers(revised service)_has'!A:A,1,FALSE))</f>
        <v>0</v>
      </c>
      <c r="L361">
        <f t="shared" si="15"/>
        <v>1</v>
      </c>
      <c r="M361">
        <f t="shared" si="16"/>
        <v>1</v>
      </c>
      <c r="N361">
        <f>VLOOKUP(A361,'passengers(revised service)_has'!A:V,13,FALSE)</f>
        <v>1</v>
      </c>
      <c r="O361">
        <f t="shared" si="17"/>
        <v>0</v>
      </c>
    </row>
    <row r="362" spans="1:15">
      <c r="A362" t="s">
        <v>931</v>
      </c>
      <c r="B362" t="s">
        <v>1418</v>
      </c>
      <c r="C362" t="s">
        <v>1407</v>
      </c>
      <c r="D362" t="s">
        <v>1407</v>
      </c>
      <c r="E362" t="s">
        <v>1407</v>
      </c>
      <c r="F362" t="s">
        <v>1407</v>
      </c>
      <c r="G362" t="s">
        <v>1407</v>
      </c>
      <c r="H362">
        <v>0.5</v>
      </c>
      <c r="I362" t="s">
        <v>1407</v>
      </c>
      <c r="J362">
        <v>0.5</v>
      </c>
      <c r="K362" t="b">
        <f>ISERROR(VLOOKUP(A362,'passengers(revised service)_has'!A:A,1,FALSE))</f>
        <v>0</v>
      </c>
      <c r="L362">
        <f t="shared" si="15"/>
        <v>1</v>
      </c>
      <c r="M362">
        <f t="shared" si="16"/>
        <v>1</v>
      </c>
      <c r="N362">
        <f>VLOOKUP(A362,'passengers(revised service)_has'!A:V,13,FALSE)</f>
        <v>1</v>
      </c>
      <c r="O362">
        <f t="shared" si="17"/>
        <v>0</v>
      </c>
    </row>
    <row r="363" spans="1:15">
      <c r="A363" t="s">
        <v>930</v>
      </c>
      <c r="B363" t="s">
        <v>1418</v>
      </c>
      <c r="C363" t="s">
        <v>1407</v>
      </c>
      <c r="D363" t="s">
        <v>1407</v>
      </c>
      <c r="E363" t="s">
        <v>1407</v>
      </c>
      <c r="F363" t="s">
        <v>1407</v>
      </c>
      <c r="G363" t="s">
        <v>1407</v>
      </c>
      <c r="H363">
        <v>1.2</v>
      </c>
      <c r="I363" t="s">
        <v>1407</v>
      </c>
      <c r="J363" t="s">
        <v>1407</v>
      </c>
      <c r="K363" t="b">
        <f>ISERROR(VLOOKUP(A363,'passengers(revised service)_has'!A:A,1,FALSE))</f>
        <v>0</v>
      </c>
      <c r="L363">
        <f t="shared" si="15"/>
        <v>1</v>
      </c>
      <c r="M363">
        <f t="shared" si="16"/>
        <v>0</v>
      </c>
      <c r="N363">
        <f>VLOOKUP(A363,'passengers(revised service)_has'!A:V,13,FALSE)</f>
        <v>0</v>
      </c>
      <c r="O363">
        <f t="shared" si="17"/>
        <v>0</v>
      </c>
    </row>
    <row r="364" spans="1:15">
      <c r="A364" t="s">
        <v>929</v>
      </c>
      <c r="B364" t="s">
        <v>1418</v>
      </c>
      <c r="C364" t="s">
        <v>1407</v>
      </c>
      <c r="D364" t="s">
        <v>1407</v>
      </c>
      <c r="E364" t="s">
        <v>1407</v>
      </c>
      <c r="F364" t="s">
        <v>1407</v>
      </c>
      <c r="G364" t="s">
        <v>1407</v>
      </c>
      <c r="H364">
        <v>1.2</v>
      </c>
      <c r="I364" t="s">
        <v>1407</v>
      </c>
      <c r="J364">
        <v>1.2</v>
      </c>
      <c r="K364" t="b">
        <f>ISERROR(VLOOKUP(A364,'passengers(revised service)_has'!A:A,1,FALSE))</f>
        <v>0</v>
      </c>
      <c r="L364">
        <f t="shared" si="15"/>
        <v>1</v>
      </c>
      <c r="M364">
        <f t="shared" si="16"/>
        <v>1</v>
      </c>
      <c r="N364">
        <f>VLOOKUP(A364,'passengers(revised service)_has'!A:V,13,FALSE)</f>
        <v>1</v>
      </c>
      <c r="O364">
        <f t="shared" si="17"/>
        <v>0</v>
      </c>
    </row>
    <row r="365" spans="1:15">
      <c r="A365" t="s">
        <v>928</v>
      </c>
      <c r="B365" t="s">
        <v>1418</v>
      </c>
      <c r="C365" t="s">
        <v>1407</v>
      </c>
      <c r="D365" t="s">
        <v>1407</v>
      </c>
      <c r="E365" t="s">
        <v>1407</v>
      </c>
      <c r="F365" t="s">
        <v>1407</v>
      </c>
      <c r="G365" t="s">
        <v>1407</v>
      </c>
      <c r="H365">
        <v>1.9</v>
      </c>
      <c r="I365" t="s">
        <v>1407</v>
      </c>
      <c r="J365">
        <v>1.8</v>
      </c>
      <c r="K365" t="b">
        <f>ISERROR(VLOOKUP(A365,'passengers(revised service)_has'!A:A,1,FALSE))</f>
        <v>0</v>
      </c>
      <c r="L365">
        <f t="shared" si="15"/>
        <v>1</v>
      </c>
      <c r="M365">
        <f t="shared" si="16"/>
        <v>1</v>
      </c>
      <c r="N365">
        <f>VLOOKUP(A365,'passengers(revised service)_has'!A:V,13,FALSE)</f>
        <v>1</v>
      </c>
      <c r="O365">
        <f t="shared" si="17"/>
        <v>0</v>
      </c>
    </row>
    <row r="366" spans="1:15">
      <c r="A366" t="s">
        <v>927</v>
      </c>
      <c r="B366" t="s">
        <v>1418</v>
      </c>
      <c r="C366" t="s">
        <v>1407</v>
      </c>
      <c r="D366" t="s">
        <v>1407</v>
      </c>
      <c r="E366" t="s">
        <v>1407</v>
      </c>
      <c r="F366" t="s">
        <v>1407</v>
      </c>
      <c r="G366" t="s">
        <v>1407</v>
      </c>
      <c r="H366" t="s">
        <v>1407</v>
      </c>
      <c r="I366" t="s">
        <v>1407</v>
      </c>
      <c r="J366">
        <v>1.9</v>
      </c>
      <c r="K366" t="b">
        <f>ISERROR(VLOOKUP(A366,'passengers(revised service)_has'!A:A,1,FALSE))</f>
        <v>0</v>
      </c>
      <c r="L366">
        <f t="shared" si="15"/>
        <v>0</v>
      </c>
      <c r="M366">
        <f t="shared" si="16"/>
        <v>1</v>
      </c>
      <c r="N366">
        <f>VLOOKUP(A366,'passengers(revised service)_has'!A:V,13,FALSE)</f>
        <v>1</v>
      </c>
      <c r="O366">
        <f t="shared" si="17"/>
        <v>0</v>
      </c>
    </row>
    <row r="367" spans="1:15">
      <c r="A367" t="s">
        <v>926</v>
      </c>
      <c r="B367" t="s">
        <v>1418</v>
      </c>
      <c r="C367" t="s">
        <v>1407</v>
      </c>
      <c r="D367" t="s">
        <v>1407</v>
      </c>
      <c r="E367" t="s">
        <v>1407</v>
      </c>
      <c r="F367" t="s">
        <v>1407</v>
      </c>
      <c r="G367" t="s">
        <v>1407</v>
      </c>
      <c r="H367">
        <v>1</v>
      </c>
      <c r="I367" t="s">
        <v>1407</v>
      </c>
      <c r="J367" t="s">
        <v>1407</v>
      </c>
      <c r="K367" t="b">
        <f>ISERROR(VLOOKUP(A367,'passengers(revised service)_has'!A:A,1,FALSE))</f>
        <v>0</v>
      </c>
      <c r="L367">
        <f t="shared" si="15"/>
        <v>1</v>
      </c>
      <c r="M367">
        <f t="shared" si="16"/>
        <v>0</v>
      </c>
      <c r="N367">
        <f>VLOOKUP(A367,'passengers(revised service)_has'!A:V,13,FALSE)</f>
        <v>0</v>
      </c>
      <c r="O367">
        <f t="shared" si="17"/>
        <v>0</v>
      </c>
    </row>
    <row r="368" spans="1:15">
      <c r="A368" t="s">
        <v>925</v>
      </c>
      <c r="B368" t="s">
        <v>1418</v>
      </c>
      <c r="C368" t="s">
        <v>1407</v>
      </c>
      <c r="D368" t="s">
        <v>1407</v>
      </c>
      <c r="E368" t="s">
        <v>1407</v>
      </c>
      <c r="F368" t="s">
        <v>1407</v>
      </c>
      <c r="G368" t="s">
        <v>1407</v>
      </c>
      <c r="H368">
        <v>1</v>
      </c>
      <c r="I368" t="s">
        <v>1407</v>
      </c>
      <c r="J368" t="s">
        <v>1407</v>
      </c>
      <c r="K368" t="b">
        <f>ISERROR(VLOOKUP(A368,'passengers(revised service)_has'!A:A,1,FALSE))</f>
        <v>1</v>
      </c>
      <c r="L368">
        <f t="shared" si="15"/>
        <v>1</v>
      </c>
      <c r="M368">
        <f t="shared" si="16"/>
        <v>0</v>
      </c>
      <c r="N368" t="e">
        <f>VLOOKUP(A368,'passengers(revised service)_has'!A:V,13,FALSE)</f>
        <v>#N/A</v>
      </c>
      <c r="O368" t="e">
        <f t="shared" si="17"/>
        <v>#N/A</v>
      </c>
    </row>
    <row r="369" spans="1:15">
      <c r="A369" t="s">
        <v>924</v>
      </c>
      <c r="B369" t="s">
        <v>1418</v>
      </c>
      <c r="C369" t="s">
        <v>1407</v>
      </c>
      <c r="D369" t="s">
        <v>1407</v>
      </c>
      <c r="E369" t="s">
        <v>1407</v>
      </c>
      <c r="F369" t="s">
        <v>1407</v>
      </c>
      <c r="G369" t="s">
        <v>1407</v>
      </c>
      <c r="H369">
        <v>0.6</v>
      </c>
      <c r="I369" t="s">
        <v>1407</v>
      </c>
      <c r="J369">
        <v>0.4</v>
      </c>
      <c r="K369" t="b">
        <f>ISERROR(VLOOKUP(A369,'passengers(revised service)_has'!A:A,1,FALSE))</f>
        <v>0</v>
      </c>
      <c r="L369">
        <f t="shared" si="15"/>
        <v>1</v>
      </c>
      <c r="M369">
        <f t="shared" si="16"/>
        <v>1</v>
      </c>
      <c r="N369">
        <f>VLOOKUP(A369,'passengers(revised service)_has'!A:V,13,FALSE)</f>
        <v>1</v>
      </c>
      <c r="O369">
        <f t="shared" si="17"/>
        <v>0</v>
      </c>
    </row>
    <row r="370" spans="1:15">
      <c r="A370" t="s">
        <v>923</v>
      </c>
      <c r="B370" t="s">
        <v>1418</v>
      </c>
      <c r="C370" t="s">
        <v>1407</v>
      </c>
      <c r="D370" t="s">
        <v>1407</v>
      </c>
      <c r="E370" t="s">
        <v>1407</v>
      </c>
      <c r="F370" t="s">
        <v>1407</v>
      </c>
      <c r="G370" t="s">
        <v>1407</v>
      </c>
      <c r="H370" t="s">
        <v>1407</v>
      </c>
      <c r="I370" t="s">
        <v>1407</v>
      </c>
      <c r="J370">
        <v>0.6</v>
      </c>
      <c r="K370" t="b">
        <f>ISERROR(VLOOKUP(A370,'passengers(revised service)_has'!A:A,1,FALSE))</f>
        <v>0</v>
      </c>
      <c r="L370">
        <f t="shared" si="15"/>
        <v>0</v>
      </c>
      <c r="M370">
        <f t="shared" si="16"/>
        <v>1</v>
      </c>
      <c r="N370">
        <f>VLOOKUP(A370,'passengers(revised service)_has'!A:V,13,FALSE)</f>
        <v>1</v>
      </c>
      <c r="O370">
        <f t="shared" si="17"/>
        <v>0</v>
      </c>
    </row>
    <row r="371" spans="1:15">
      <c r="A371" t="s">
        <v>922</v>
      </c>
      <c r="B371" t="s">
        <v>1418</v>
      </c>
      <c r="C371" t="s">
        <v>1407</v>
      </c>
      <c r="D371" t="s">
        <v>1407</v>
      </c>
      <c r="E371" t="s">
        <v>1407</v>
      </c>
      <c r="F371" t="s">
        <v>1407</v>
      </c>
      <c r="G371" t="s">
        <v>1407</v>
      </c>
      <c r="H371">
        <v>1.6</v>
      </c>
      <c r="I371" t="s">
        <v>1407</v>
      </c>
      <c r="J371">
        <v>1.4</v>
      </c>
      <c r="K371" t="b">
        <f>ISERROR(VLOOKUP(A371,'passengers(revised service)_has'!A:A,1,FALSE))</f>
        <v>0</v>
      </c>
      <c r="L371">
        <f t="shared" si="15"/>
        <v>1</v>
      </c>
      <c r="M371">
        <f t="shared" si="16"/>
        <v>1</v>
      </c>
      <c r="N371">
        <f>VLOOKUP(A371,'passengers(revised service)_has'!A:V,13,FALSE)</f>
        <v>1</v>
      </c>
      <c r="O371">
        <f t="shared" si="17"/>
        <v>0</v>
      </c>
    </row>
    <row r="372" spans="1:15">
      <c r="A372" t="s">
        <v>921</v>
      </c>
      <c r="B372" t="s">
        <v>1418</v>
      </c>
      <c r="C372" t="s">
        <v>1407</v>
      </c>
      <c r="D372" t="s">
        <v>1407</v>
      </c>
      <c r="E372" t="s">
        <v>1407</v>
      </c>
      <c r="F372" t="s">
        <v>1407</v>
      </c>
      <c r="G372" t="s">
        <v>1407</v>
      </c>
      <c r="H372">
        <v>1.6</v>
      </c>
      <c r="I372" t="s">
        <v>1407</v>
      </c>
      <c r="J372">
        <v>1.6</v>
      </c>
      <c r="K372" t="b">
        <f>ISERROR(VLOOKUP(A372,'passengers(revised service)_has'!A:A,1,FALSE))</f>
        <v>0</v>
      </c>
      <c r="L372">
        <f t="shared" si="15"/>
        <v>1</v>
      </c>
      <c r="M372">
        <f t="shared" si="16"/>
        <v>1</v>
      </c>
      <c r="N372">
        <f>VLOOKUP(A372,'passengers(revised service)_has'!A:V,13,FALSE)</f>
        <v>1</v>
      </c>
      <c r="O372">
        <f t="shared" si="17"/>
        <v>0</v>
      </c>
    </row>
    <row r="373" spans="1:15">
      <c r="A373" t="s">
        <v>920</v>
      </c>
      <c r="B373" t="s">
        <v>1418</v>
      </c>
      <c r="C373" t="s">
        <v>1407</v>
      </c>
      <c r="D373" t="s">
        <v>1407</v>
      </c>
      <c r="E373" t="s">
        <v>1407</v>
      </c>
      <c r="F373" t="s">
        <v>1407</v>
      </c>
      <c r="G373" t="s">
        <v>1407</v>
      </c>
      <c r="H373">
        <v>0.6</v>
      </c>
      <c r="I373" t="s">
        <v>1407</v>
      </c>
      <c r="J373">
        <v>0.7</v>
      </c>
      <c r="K373" t="b">
        <f>ISERROR(VLOOKUP(A373,'passengers(revised service)_has'!A:A,1,FALSE))</f>
        <v>0</v>
      </c>
      <c r="L373">
        <f t="shared" si="15"/>
        <v>1</v>
      </c>
      <c r="M373">
        <f t="shared" si="16"/>
        <v>1</v>
      </c>
      <c r="N373">
        <f>VLOOKUP(A373,'passengers(revised service)_has'!A:V,13,FALSE)</f>
        <v>1</v>
      </c>
      <c r="O373">
        <f t="shared" si="17"/>
        <v>0</v>
      </c>
    </row>
    <row r="374" spans="1:15">
      <c r="A374" t="s">
        <v>919</v>
      </c>
      <c r="B374" t="s">
        <v>1418</v>
      </c>
      <c r="C374" t="s">
        <v>1407</v>
      </c>
      <c r="D374" t="s">
        <v>1407</v>
      </c>
      <c r="E374" t="s">
        <v>1407</v>
      </c>
      <c r="F374" t="s">
        <v>1407</v>
      </c>
      <c r="G374" t="s">
        <v>1407</v>
      </c>
      <c r="H374" t="s">
        <v>1407</v>
      </c>
      <c r="I374" t="s">
        <v>1407</v>
      </c>
      <c r="J374">
        <v>0.6</v>
      </c>
      <c r="K374" t="b">
        <f>ISERROR(VLOOKUP(A374,'passengers(revised service)_has'!A:A,1,FALSE))</f>
        <v>0</v>
      </c>
      <c r="L374">
        <f t="shared" si="15"/>
        <v>0</v>
      </c>
      <c r="M374">
        <f t="shared" si="16"/>
        <v>1</v>
      </c>
      <c r="N374">
        <f>VLOOKUP(A374,'passengers(revised service)_has'!A:V,13,FALSE)</f>
        <v>1</v>
      </c>
      <c r="O374">
        <f t="shared" si="17"/>
        <v>0</v>
      </c>
    </row>
    <row r="375" spans="1:15">
      <c r="A375" t="s">
        <v>918</v>
      </c>
      <c r="B375" t="s">
        <v>1418</v>
      </c>
      <c r="C375" t="s">
        <v>1407</v>
      </c>
      <c r="D375" t="s">
        <v>1407</v>
      </c>
      <c r="E375" t="s">
        <v>1407</v>
      </c>
      <c r="F375" t="s">
        <v>1407</v>
      </c>
      <c r="G375" t="s">
        <v>1407</v>
      </c>
      <c r="H375">
        <v>1.9</v>
      </c>
      <c r="I375" t="s">
        <v>1407</v>
      </c>
      <c r="J375">
        <v>2.1</v>
      </c>
      <c r="K375" t="b">
        <f>ISERROR(VLOOKUP(A375,'passengers(revised service)_has'!A:A,1,FALSE))</f>
        <v>0</v>
      </c>
      <c r="L375">
        <f t="shared" si="15"/>
        <v>1</v>
      </c>
      <c r="M375">
        <f t="shared" si="16"/>
        <v>1</v>
      </c>
      <c r="N375">
        <f>VLOOKUP(A375,'passengers(revised service)_has'!A:V,13,FALSE)</f>
        <v>1</v>
      </c>
      <c r="O375">
        <f t="shared" si="17"/>
        <v>0</v>
      </c>
    </row>
    <row r="376" spans="1:15">
      <c r="A376" t="s">
        <v>917</v>
      </c>
      <c r="B376" t="s">
        <v>1418</v>
      </c>
      <c r="C376" t="s">
        <v>1407</v>
      </c>
      <c r="D376" t="s">
        <v>1407</v>
      </c>
      <c r="E376" t="s">
        <v>1407</v>
      </c>
      <c r="F376" t="s">
        <v>1407</v>
      </c>
      <c r="G376" t="s">
        <v>1407</v>
      </c>
      <c r="H376">
        <v>1.9</v>
      </c>
      <c r="I376" t="s">
        <v>1407</v>
      </c>
      <c r="J376">
        <v>1.9</v>
      </c>
      <c r="K376" t="b">
        <f>ISERROR(VLOOKUP(A376,'passengers(revised service)_has'!A:A,1,FALSE))</f>
        <v>0</v>
      </c>
      <c r="L376">
        <f t="shared" si="15"/>
        <v>1</v>
      </c>
      <c r="M376">
        <f t="shared" si="16"/>
        <v>1</v>
      </c>
      <c r="N376">
        <f>VLOOKUP(A376,'passengers(revised service)_has'!A:V,13,FALSE)</f>
        <v>1</v>
      </c>
      <c r="O376">
        <f t="shared" si="17"/>
        <v>0</v>
      </c>
    </row>
    <row r="377" spans="1:15">
      <c r="A377" t="s">
        <v>916</v>
      </c>
      <c r="B377" t="s">
        <v>1418</v>
      </c>
      <c r="C377" t="s">
        <v>1407</v>
      </c>
      <c r="D377" t="s">
        <v>1407</v>
      </c>
      <c r="E377" t="s">
        <v>1407</v>
      </c>
      <c r="F377" t="s">
        <v>1407</v>
      </c>
      <c r="G377" t="s">
        <v>1407</v>
      </c>
      <c r="H377">
        <v>1</v>
      </c>
      <c r="I377" t="s">
        <v>1407</v>
      </c>
      <c r="J377">
        <v>0.9</v>
      </c>
      <c r="K377" t="b">
        <f>ISERROR(VLOOKUP(A377,'passengers(revised service)_has'!A:A,1,FALSE))</f>
        <v>0</v>
      </c>
      <c r="L377">
        <f t="shared" si="15"/>
        <v>1</v>
      </c>
      <c r="M377">
        <f t="shared" si="16"/>
        <v>1</v>
      </c>
      <c r="N377">
        <f>VLOOKUP(A377,'passengers(revised service)_has'!A:V,13,FALSE)</f>
        <v>1</v>
      </c>
      <c r="O377">
        <f t="shared" si="17"/>
        <v>0</v>
      </c>
    </row>
    <row r="378" spans="1:15">
      <c r="A378" t="s">
        <v>915</v>
      </c>
      <c r="B378" t="s">
        <v>1418</v>
      </c>
      <c r="C378" t="s">
        <v>1407</v>
      </c>
      <c r="D378" t="s">
        <v>1407</v>
      </c>
      <c r="E378" t="s">
        <v>1407</v>
      </c>
      <c r="F378" t="s">
        <v>1407</v>
      </c>
      <c r="G378" t="s">
        <v>1407</v>
      </c>
      <c r="H378">
        <v>1</v>
      </c>
      <c r="I378" t="s">
        <v>1407</v>
      </c>
      <c r="J378">
        <v>1</v>
      </c>
      <c r="K378" t="b">
        <f>ISERROR(VLOOKUP(A378,'passengers(revised service)_has'!A:A,1,FALSE))</f>
        <v>0</v>
      </c>
      <c r="L378">
        <f t="shared" si="15"/>
        <v>1</v>
      </c>
      <c r="M378">
        <f t="shared" si="16"/>
        <v>1</v>
      </c>
      <c r="N378">
        <f>VLOOKUP(A378,'passengers(revised service)_has'!A:V,13,FALSE)</f>
        <v>1</v>
      </c>
      <c r="O378">
        <f t="shared" si="17"/>
        <v>0</v>
      </c>
    </row>
    <row r="379" spans="1:15">
      <c r="A379" t="s">
        <v>914</v>
      </c>
      <c r="B379" t="s">
        <v>1418</v>
      </c>
      <c r="C379" t="s">
        <v>1407</v>
      </c>
      <c r="D379" t="s">
        <v>1407</v>
      </c>
      <c r="E379" t="s">
        <v>1407</v>
      </c>
      <c r="F379" t="s">
        <v>1407</v>
      </c>
      <c r="G379" t="s">
        <v>1407</v>
      </c>
      <c r="H379">
        <v>0.7</v>
      </c>
      <c r="I379" t="s">
        <v>1407</v>
      </c>
      <c r="J379" t="s">
        <v>1407</v>
      </c>
      <c r="K379" t="b">
        <f>ISERROR(VLOOKUP(A379,'passengers(revised service)_has'!A:A,1,FALSE))</f>
        <v>0</v>
      </c>
      <c r="L379">
        <f t="shared" si="15"/>
        <v>1</v>
      </c>
      <c r="M379">
        <f t="shared" si="16"/>
        <v>0</v>
      </c>
      <c r="N379">
        <f>VLOOKUP(A379,'passengers(revised service)_has'!A:V,13,FALSE)</f>
        <v>0</v>
      </c>
      <c r="O379">
        <f t="shared" si="17"/>
        <v>0</v>
      </c>
    </row>
    <row r="380" spans="1:15">
      <c r="A380" t="s">
        <v>913</v>
      </c>
      <c r="B380" t="s">
        <v>1418</v>
      </c>
      <c r="C380" t="s">
        <v>1407</v>
      </c>
      <c r="D380" t="s">
        <v>1407</v>
      </c>
      <c r="E380" t="s">
        <v>1407</v>
      </c>
      <c r="F380" t="s">
        <v>1407</v>
      </c>
      <c r="G380" t="s">
        <v>1407</v>
      </c>
      <c r="H380" t="s">
        <v>1407</v>
      </c>
      <c r="I380" t="s">
        <v>1407</v>
      </c>
      <c r="J380">
        <v>0.7</v>
      </c>
      <c r="K380" t="b">
        <f>ISERROR(VLOOKUP(A380,'passengers(revised service)_has'!A:A,1,FALSE))</f>
        <v>0</v>
      </c>
      <c r="L380">
        <f t="shared" si="15"/>
        <v>0</v>
      </c>
      <c r="M380">
        <f t="shared" si="16"/>
        <v>1</v>
      </c>
      <c r="N380">
        <f>VLOOKUP(A380,'passengers(revised service)_has'!A:V,13,FALSE)</f>
        <v>1</v>
      </c>
      <c r="O380">
        <f t="shared" si="17"/>
        <v>0</v>
      </c>
    </row>
    <row r="381" spans="1:15">
      <c r="A381" t="s">
        <v>912</v>
      </c>
      <c r="B381" t="s">
        <v>1418</v>
      </c>
      <c r="C381" t="s">
        <v>1407</v>
      </c>
      <c r="D381" t="s">
        <v>1407</v>
      </c>
      <c r="E381" t="s">
        <v>1407</v>
      </c>
      <c r="F381" t="s">
        <v>1407</v>
      </c>
      <c r="G381" t="s">
        <v>1407</v>
      </c>
      <c r="H381">
        <v>1.5</v>
      </c>
      <c r="I381" t="s">
        <v>1407</v>
      </c>
      <c r="J381">
        <v>2</v>
      </c>
      <c r="K381" t="b">
        <f>ISERROR(VLOOKUP(A381,'passengers(revised service)_has'!A:A,1,FALSE))</f>
        <v>0</v>
      </c>
      <c r="L381">
        <f t="shared" si="15"/>
        <v>1</v>
      </c>
      <c r="M381">
        <f t="shared" si="16"/>
        <v>1</v>
      </c>
      <c r="N381">
        <f>VLOOKUP(A381,'passengers(revised service)_has'!A:V,13,FALSE)</f>
        <v>1</v>
      </c>
      <c r="O381">
        <f t="shared" si="17"/>
        <v>0</v>
      </c>
    </row>
    <row r="382" spans="1:15">
      <c r="A382" t="s">
        <v>911</v>
      </c>
      <c r="B382" t="s">
        <v>1418</v>
      </c>
      <c r="C382" t="s">
        <v>1407</v>
      </c>
      <c r="D382" t="s">
        <v>1407</v>
      </c>
      <c r="E382" t="s">
        <v>1407</v>
      </c>
      <c r="F382" t="s">
        <v>1407</v>
      </c>
      <c r="G382" t="s">
        <v>1407</v>
      </c>
      <c r="H382">
        <v>1.5</v>
      </c>
      <c r="I382" t="s">
        <v>1407</v>
      </c>
      <c r="J382">
        <v>1.5</v>
      </c>
      <c r="K382" t="b">
        <f>ISERROR(VLOOKUP(A382,'passengers(revised service)_has'!A:A,1,FALSE))</f>
        <v>0</v>
      </c>
      <c r="L382">
        <f t="shared" si="15"/>
        <v>1</v>
      </c>
      <c r="M382">
        <f t="shared" si="16"/>
        <v>1</v>
      </c>
      <c r="N382">
        <f>VLOOKUP(A382,'passengers(revised service)_has'!A:V,13,FALSE)</f>
        <v>1</v>
      </c>
      <c r="O382">
        <f t="shared" si="17"/>
        <v>0</v>
      </c>
    </row>
    <row r="383" spans="1:15">
      <c r="A383" t="s">
        <v>910</v>
      </c>
      <c r="B383" t="s">
        <v>1418</v>
      </c>
      <c r="C383" t="s">
        <v>1407</v>
      </c>
      <c r="D383" t="s">
        <v>1407</v>
      </c>
      <c r="E383" t="s">
        <v>1407</v>
      </c>
      <c r="F383" t="s">
        <v>1407</v>
      </c>
      <c r="G383" t="s">
        <v>1407</v>
      </c>
      <c r="H383">
        <v>1.8</v>
      </c>
      <c r="I383" t="s">
        <v>1407</v>
      </c>
      <c r="J383">
        <v>2.2999999999999998</v>
      </c>
      <c r="K383" t="b">
        <f>ISERROR(VLOOKUP(A383,'passengers(revised service)_has'!A:A,1,FALSE))</f>
        <v>0</v>
      </c>
      <c r="L383">
        <f t="shared" si="15"/>
        <v>1</v>
      </c>
      <c r="M383">
        <f t="shared" si="16"/>
        <v>1</v>
      </c>
      <c r="N383">
        <f>VLOOKUP(A383,'passengers(revised service)_has'!A:V,13,FALSE)</f>
        <v>1</v>
      </c>
      <c r="O383">
        <f t="shared" si="17"/>
        <v>0</v>
      </c>
    </row>
    <row r="384" spans="1:15">
      <c r="A384" t="s">
        <v>909</v>
      </c>
      <c r="B384" t="s">
        <v>1418</v>
      </c>
      <c r="C384" t="s">
        <v>1407</v>
      </c>
      <c r="D384" t="s">
        <v>1407</v>
      </c>
      <c r="E384" t="s">
        <v>1407</v>
      </c>
      <c r="F384" t="s">
        <v>1407</v>
      </c>
      <c r="G384" t="s">
        <v>1407</v>
      </c>
      <c r="H384">
        <v>1.8</v>
      </c>
      <c r="I384" t="s">
        <v>1407</v>
      </c>
      <c r="J384">
        <v>1.8</v>
      </c>
      <c r="K384" t="b">
        <f>ISERROR(VLOOKUP(A384,'passengers(revised service)_has'!A:A,1,FALSE))</f>
        <v>0</v>
      </c>
      <c r="L384">
        <f t="shared" si="15"/>
        <v>1</v>
      </c>
      <c r="M384">
        <f t="shared" si="16"/>
        <v>1</v>
      </c>
      <c r="N384">
        <f>VLOOKUP(A384,'passengers(revised service)_has'!A:V,13,FALSE)</f>
        <v>1</v>
      </c>
      <c r="O384">
        <f t="shared" si="17"/>
        <v>0</v>
      </c>
    </row>
    <row r="385" spans="1:15">
      <c r="A385" t="s">
        <v>908</v>
      </c>
      <c r="B385" t="s">
        <v>1418</v>
      </c>
      <c r="C385" t="s">
        <v>1407</v>
      </c>
      <c r="D385" t="s">
        <v>1407</v>
      </c>
      <c r="E385" t="s">
        <v>1407</v>
      </c>
      <c r="F385" t="s">
        <v>1407</v>
      </c>
      <c r="G385" t="s">
        <v>1407</v>
      </c>
      <c r="H385">
        <v>2.1</v>
      </c>
      <c r="I385" t="s">
        <v>1407</v>
      </c>
      <c r="J385" t="s">
        <v>1407</v>
      </c>
      <c r="K385" t="b">
        <f>ISERROR(VLOOKUP(A385,'passengers(revised service)_has'!A:A,1,FALSE))</f>
        <v>0</v>
      </c>
      <c r="L385">
        <f t="shared" si="15"/>
        <v>1</v>
      </c>
      <c r="M385">
        <f t="shared" si="16"/>
        <v>0</v>
      </c>
      <c r="N385">
        <f>VLOOKUP(A385,'passengers(revised service)_has'!A:V,13,FALSE)</f>
        <v>0</v>
      </c>
      <c r="O385">
        <f t="shared" si="17"/>
        <v>0</v>
      </c>
    </row>
    <row r="386" spans="1:15">
      <c r="A386" t="s">
        <v>907</v>
      </c>
      <c r="B386" t="s">
        <v>1418</v>
      </c>
      <c r="C386" t="s">
        <v>1407</v>
      </c>
      <c r="D386" t="s">
        <v>1407</v>
      </c>
      <c r="E386" t="s">
        <v>1407</v>
      </c>
      <c r="F386" t="s">
        <v>1407</v>
      </c>
      <c r="G386" t="s">
        <v>1407</v>
      </c>
      <c r="H386" t="s">
        <v>1407</v>
      </c>
      <c r="I386" t="s">
        <v>1407</v>
      </c>
      <c r="J386">
        <v>2.1</v>
      </c>
      <c r="K386" t="b">
        <f>ISERROR(VLOOKUP(A386,'passengers(revised service)_has'!A:A,1,FALSE))</f>
        <v>0</v>
      </c>
      <c r="L386">
        <f t="shared" si="15"/>
        <v>0</v>
      </c>
      <c r="M386">
        <f t="shared" si="16"/>
        <v>1</v>
      </c>
      <c r="N386">
        <f>VLOOKUP(A386,'passengers(revised service)_has'!A:V,13,FALSE)</f>
        <v>1</v>
      </c>
      <c r="O386">
        <f t="shared" si="17"/>
        <v>0</v>
      </c>
    </row>
    <row r="387" spans="1:15">
      <c r="A387" t="s">
        <v>906</v>
      </c>
      <c r="B387" t="s">
        <v>1418</v>
      </c>
      <c r="C387" t="s">
        <v>1407</v>
      </c>
      <c r="D387" t="s">
        <v>1407</v>
      </c>
      <c r="E387" t="s">
        <v>1407</v>
      </c>
      <c r="F387" t="s">
        <v>1407</v>
      </c>
      <c r="G387" t="s">
        <v>1407</v>
      </c>
      <c r="H387">
        <v>2.1</v>
      </c>
      <c r="I387" t="s">
        <v>1407</v>
      </c>
      <c r="J387">
        <v>1.9</v>
      </c>
      <c r="K387" t="b">
        <f>ISERROR(VLOOKUP(A387,'passengers(revised service)_has'!A:A,1,FALSE))</f>
        <v>0</v>
      </c>
      <c r="L387">
        <f t="shared" ref="L387:L450" si="18">IF(IF(ISERROR(SEARCH("*no*",C387)), 0,1)+IF(ISERROR(SEARCH("*no*",D387)), 0,1)+IF(ISERROR(SEARCH("*no*",E387)), 0,1)+IF(ISERROR(SEARCH("*no*",F387)), 0,1)+IF(ISERROR(SEARCH("*no*",G387)), 0,1)+IF(ISERROR(SEARCH("*no*",H387)), 0,1)+IF(ISERROR(SEARCH("*no*",I387)), 0,1)=7,0,1)</f>
        <v>1</v>
      </c>
      <c r="M387">
        <f t="shared" ref="M387:M450" si="19">IF(ISNUMBER(J387),1,0)</f>
        <v>1</v>
      </c>
      <c r="N387">
        <f>VLOOKUP(A387,'passengers(revised service)_has'!A:V,13,FALSE)</f>
        <v>1</v>
      </c>
      <c r="O387">
        <f t="shared" ref="O387:O450" si="20">IF(M387=N387,0,1)</f>
        <v>0</v>
      </c>
    </row>
    <row r="388" spans="1:15">
      <c r="A388" t="s">
        <v>905</v>
      </c>
      <c r="B388" t="s">
        <v>1418</v>
      </c>
      <c r="C388" t="s">
        <v>1407</v>
      </c>
      <c r="D388" t="s">
        <v>1407</v>
      </c>
      <c r="E388" t="s">
        <v>1407</v>
      </c>
      <c r="F388" t="s">
        <v>1407</v>
      </c>
      <c r="G388" t="s">
        <v>1407</v>
      </c>
      <c r="H388" t="s">
        <v>1407</v>
      </c>
      <c r="I388" t="s">
        <v>1407</v>
      </c>
      <c r="J388">
        <v>2.1</v>
      </c>
      <c r="K388" t="b">
        <f>ISERROR(VLOOKUP(A388,'passengers(revised service)_has'!A:A,1,FALSE))</f>
        <v>0</v>
      </c>
      <c r="L388">
        <f t="shared" si="18"/>
        <v>0</v>
      </c>
      <c r="M388">
        <f t="shared" si="19"/>
        <v>1</v>
      </c>
      <c r="N388">
        <f>VLOOKUP(A388,'passengers(revised service)_has'!A:V,13,FALSE)</f>
        <v>1</v>
      </c>
      <c r="O388">
        <f t="shared" si="20"/>
        <v>0</v>
      </c>
    </row>
    <row r="389" spans="1:15">
      <c r="A389" t="s">
        <v>904</v>
      </c>
      <c r="B389" t="s">
        <v>1418</v>
      </c>
      <c r="C389" t="s">
        <v>1407</v>
      </c>
      <c r="D389" t="s">
        <v>1407</v>
      </c>
      <c r="E389" t="s">
        <v>1407</v>
      </c>
      <c r="F389" t="s">
        <v>1407</v>
      </c>
      <c r="G389" t="s">
        <v>1407</v>
      </c>
      <c r="H389">
        <v>0.8</v>
      </c>
      <c r="I389" t="s">
        <v>1407</v>
      </c>
      <c r="J389">
        <v>0.7</v>
      </c>
      <c r="K389" t="b">
        <f>ISERROR(VLOOKUP(A389,'passengers(revised service)_has'!A:A,1,FALSE))</f>
        <v>0</v>
      </c>
      <c r="L389">
        <f t="shared" si="18"/>
        <v>1</v>
      </c>
      <c r="M389">
        <f t="shared" si="19"/>
        <v>1</v>
      </c>
      <c r="N389">
        <f>VLOOKUP(A389,'passengers(revised service)_has'!A:V,13,FALSE)</f>
        <v>1</v>
      </c>
      <c r="O389">
        <f t="shared" si="20"/>
        <v>0</v>
      </c>
    </row>
    <row r="390" spans="1:15">
      <c r="A390" t="s">
        <v>903</v>
      </c>
      <c r="B390" t="s">
        <v>1418</v>
      </c>
      <c r="C390" t="s">
        <v>1407</v>
      </c>
      <c r="D390" t="s">
        <v>1407</v>
      </c>
      <c r="E390" t="s">
        <v>1407</v>
      </c>
      <c r="F390" t="s">
        <v>1407</v>
      </c>
      <c r="G390" t="s">
        <v>1407</v>
      </c>
      <c r="H390" t="s">
        <v>1407</v>
      </c>
      <c r="I390" t="s">
        <v>1407</v>
      </c>
      <c r="J390">
        <v>0.8</v>
      </c>
      <c r="K390" t="b">
        <f>ISERROR(VLOOKUP(A390,'passengers(revised service)_has'!A:A,1,FALSE))</f>
        <v>0</v>
      </c>
      <c r="L390">
        <f t="shared" si="18"/>
        <v>0</v>
      </c>
      <c r="M390">
        <f t="shared" si="19"/>
        <v>1</v>
      </c>
      <c r="N390">
        <f>VLOOKUP(A390,'passengers(revised service)_has'!A:V,13,FALSE)</f>
        <v>1</v>
      </c>
      <c r="O390">
        <f t="shared" si="20"/>
        <v>0</v>
      </c>
    </row>
    <row r="391" spans="1:15">
      <c r="A391" t="s">
        <v>902</v>
      </c>
      <c r="B391" t="s">
        <v>1418</v>
      </c>
      <c r="C391" t="s">
        <v>1407</v>
      </c>
      <c r="D391" t="s">
        <v>1407</v>
      </c>
      <c r="E391" t="s">
        <v>1407</v>
      </c>
      <c r="F391" t="s">
        <v>1407</v>
      </c>
      <c r="G391" t="s">
        <v>1407</v>
      </c>
      <c r="H391">
        <v>1.9</v>
      </c>
      <c r="I391" t="s">
        <v>1407</v>
      </c>
      <c r="J391">
        <v>2.1</v>
      </c>
      <c r="K391" t="b">
        <f>ISERROR(VLOOKUP(A391,'passengers(revised service)_has'!A:A,1,FALSE))</f>
        <v>0</v>
      </c>
      <c r="L391">
        <f t="shared" si="18"/>
        <v>1</v>
      </c>
      <c r="M391">
        <f t="shared" si="19"/>
        <v>1</v>
      </c>
      <c r="N391">
        <f>VLOOKUP(A391,'passengers(revised service)_has'!A:V,13,FALSE)</f>
        <v>1</v>
      </c>
      <c r="O391">
        <f t="shared" si="20"/>
        <v>0</v>
      </c>
    </row>
    <row r="392" spans="1:15">
      <c r="A392" t="s">
        <v>901</v>
      </c>
      <c r="B392" t="s">
        <v>1418</v>
      </c>
      <c r="C392" t="s">
        <v>1407</v>
      </c>
      <c r="D392" t="s">
        <v>1407</v>
      </c>
      <c r="E392" t="s">
        <v>1407</v>
      </c>
      <c r="F392" t="s">
        <v>1407</v>
      </c>
      <c r="G392" t="s">
        <v>1407</v>
      </c>
      <c r="H392">
        <v>1.9</v>
      </c>
      <c r="I392" t="s">
        <v>1407</v>
      </c>
      <c r="J392">
        <v>1.9</v>
      </c>
      <c r="K392" t="b">
        <f>ISERROR(VLOOKUP(A392,'passengers(revised service)_has'!A:A,1,FALSE))</f>
        <v>0</v>
      </c>
      <c r="L392">
        <f t="shared" si="18"/>
        <v>1</v>
      </c>
      <c r="M392">
        <f t="shared" si="19"/>
        <v>1</v>
      </c>
      <c r="N392">
        <f>VLOOKUP(A392,'passengers(revised service)_has'!A:V,13,FALSE)</f>
        <v>1</v>
      </c>
      <c r="O392">
        <f t="shared" si="20"/>
        <v>0</v>
      </c>
    </row>
    <row r="393" spans="1:15">
      <c r="A393" t="s">
        <v>900</v>
      </c>
      <c r="B393" t="s">
        <v>1418</v>
      </c>
      <c r="C393" t="s">
        <v>1407</v>
      </c>
      <c r="D393" t="s">
        <v>1407</v>
      </c>
      <c r="E393" t="s">
        <v>1407</v>
      </c>
      <c r="F393" t="s">
        <v>1407</v>
      </c>
      <c r="G393" t="s">
        <v>1407</v>
      </c>
      <c r="H393">
        <v>2.1</v>
      </c>
      <c r="I393" t="s">
        <v>1407</v>
      </c>
      <c r="J393" t="s">
        <v>1407</v>
      </c>
      <c r="K393" t="b">
        <f>ISERROR(VLOOKUP(A393,'passengers(revised service)_has'!A:A,1,FALSE))</f>
        <v>0</v>
      </c>
      <c r="L393">
        <f t="shared" si="18"/>
        <v>1</v>
      </c>
      <c r="M393">
        <f t="shared" si="19"/>
        <v>0</v>
      </c>
      <c r="N393">
        <f>VLOOKUP(A393,'passengers(revised service)_has'!A:V,13,FALSE)</f>
        <v>0</v>
      </c>
      <c r="O393">
        <f t="shared" si="20"/>
        <v>0</v>
      </c>
    </row>
    <row r="394" spans="1:15">
      <c r="A394" t="s">
        <v>899</v>
      </c>
      <c r="B394" t="s">
        <v>1418</v>
      </c>
      <c r="C394" t="s">
        <v>1407</v>
      </c>
      <c r="D394" t="s">
        <v>1407</v>
      </c>
      <c r="E394" t="s">
        <v>1407</v>
      </c>
      <c r="F394" t="s">
        <v>1407</v>
      </c>
      <c r="G394" t="s">
        <v>1407</v>
      </c>
      <c r="H394">
        <v>0.6</v>
      </c>
      <c r="I394" t="s">
        <v>1407</v>
      </c>
      <c r="J394">
        <v>0.4</v>
      </c>
      <c r="K394" t="b">
        <f>ISERROR(VLOOKUP(A394,'passengers(revised service)_has'!A:A,1,FALSE))</f>
        <v>0</v>
      </c>
      <c r="L394">
        <f t="shared" si="18"/>
        <v>1</v>
      </c>
      <c r="M394">
        <f t="shared" si="19"/>
        <v>1</v>
      </c>
      <c r="N394">
        <f>VLOOKUP(A394,'passengers(revised service)_has'!A:V,13,FALSE)</f>
        <v>1</v>
      </c>
      <c r="O394">
        <f t="shared" si="20"/>
        <v>0</v>
      </c>
    </row>
    <row r="395" spans="1:15">
      <c r="A395" t="s">
        <v>898</v>
      </c>
      <c r="B395" t="s">
        <v>1418</v>
      </c>
      <c r="C395" t="s">
        <v>1407</v>
      </c>
      <c r="D395" t="s">
        <v>1407</v>
      </c>
      <c r="E395" t="s">
        <v>1407</v>
      </c>
      <c r="F395" t="s">
        <v>1407</v>
      </c>
      <c r="G395" t="s">
        <v>1407</v>
      </c>
      <c r="H395" t="s">
        <v>1407</v>
      </c>
      <c r="I395" t="s">
        <v>1407</v>
      </c>
      <c r="J395">
        <v>0.6</v>
      </c>
      <c r="K395" t="b">
        <f>ISERROR(VLOOKUP(A395,'passengers(revised service)_has'!A:A,1,FALSE))</f>
        <v>0</v>
      </c>
      <c r="L395">
        <f t="shared" si="18"/>
        <v>0</v>
      </c>
      <c r="M395">
        <f t="shared" si="19"/>
        <v>1</v>
      </c>
      <c r="N395">
        <f>VLOOKUP(A395,'passengers(revised service)_has'!A:V,13,FALSE)</f>
        <v>1</v>
      </c>
      <c r="O395">
        <f t="shared" si="20"/>
        <v>0</v>
      </c>
    </row>
    <row r="396" spans="1:15">
      <c r="A396" t="s">
        <v>897</v>
      </c>
      <c r="B396" t="s">
        <v>1418</v>
      </c>
      <c r="C396" t="s">
        <v>1407</v>
      </c>
      <c r="D396" t="s">
        <v>1407</v>
      </c>
      <c r="E396" t="s">
        <v>1407</v>
      </c>
      <c r="F396" t="s">
        <v>1407</v>
      </c>
      <c r="G396" t="s">
        <v>1407</v>
      </c>
      <c r="H396">
        <v>0.5</v>
      </c>
      <c r="I396" t="s">
        <v>1407</v>
      </c>
      <c r="J396">
        <v>0.6</v>
      </c>
      <c r="K396" t="b">
        <f>ISERROR(VLOOKUP(A396,'passengers(revised service)_has'!A:A,1,FALSE))</f>
        <v>0</v>
      </c>
      <c r="L396">
        <f t="shared" si="18"/>
        <v>1</v>
      </c>
      <c r="M396">
        <f t="shared" si="19"/>
        <v>1</v>
      </c>
      <c r="N396">
        <f>VLOOKUP(A396,'passengers(revised service)_has'!A:V,13,FALSE)</f>
        <v>1</v>
      </c>
      <c r="O396">
        <f t="shared" si="20"/>
        <v>0</v>
      </c>
    </row>
    <row r="397" spans="1:15">
      <c r="A397" t="s">
        <v>896</v>
      </c>
      <c r="B397" t="s">
        <v>1418</v>
      </c>
      <c r="C397" t="s">
        <v>1407</v>
      </c>
      <c r="D397" t="s">
        <v>1407</v>
      </c>
      <c r="E397" t="s">
        <v>1407</v>
      </c>
      <c r="F397" t="s">
        <v>1407</v>
      </c>
      <c r="G397" t="s">
        <v>1407</v>
      </c>
      <c r="H397" t="s">
        <v>1407</v>
      </c>
      <c r="I397" t="s">
        <v>1407</v>
      </c>
      <c r="J397">
        <v>0.5</v>
      </c>
      <c r="K397" t="b">
        <f>ISERROR(VLOOKUP(A397,'passengers(revised service)_has'!A:A,1,FALSE))</f>
        <v>0</v>
      </c>
      <c r="L397">
        <f t="shared" si="18"/>
        <v>0</v>
      </c>
      <c r="M397">
        <f t="shared" si="19"/>
        <v>1</v>
      </c>
      <c r="N397">
        <f>VLOOKUP(A397,'passengers(revised service)_has'!A:V,13,FALSE)</f>
        <v>1</v>
      </c>
      <c r="O397">
        <f t="shared" si="20"/>
        <v>0</v>
      </c>
    </row>
    <row r="398" spans="1:15">
      <c r="A398" t="s">
        <v>895</v>
      </c>
      <c r="B398" t="s">
        <v>1418</v>
      </c>
      <c r="C398" t="s">
        <v>1407</v>
      </c>
      <c r="D398" t="s">
        <v>1407</v>
      </c>
      <c r="E398" t="s">
        <v>1407</v>
      </c>
      <c r="F398" t="s">
        <v>1407</v>
      </c>
      <c r="G398" t="s">
        <v>1407</v>
      </c>
      <c r="H398">
        <v>0.5</v>
      </c>
      <c r="I398" t="s">
        <v>1407</v>
      </c>
      <c r="J398">
        <v>0.5</v>
      </c>
      <c r="K398" t="b">
        <f>ISERROR(VLOOKUP(A398,'passengers(revised service)_has'!A:A,1,FALSE))</f>
        <v>0</v>
      </c>
      <c r="L398">
        <f t="shared" si="18"/>
        <v>1</v>
      </c>
      <c r="M398">
        <f t="shared" si="19"/>
        <v>1</v>
      </c>
      <c r="N398">
        <f>VLOOKUP(A398,'passengers(revised service)_has'!A:V,13,FALSE)</f>
        <v>1</v>
      </c>
      <c r="O398">
        <f t="shared" si="20"/>
        <v>0</v>
      </c>
    </row>
    <row r="399" spans="1:15">
      <c r="A399" t="s">
        <v>894</v>
      </c>
      <c r="B399" t="s">
        <v>1418</v>
      </c>
      <c r="C399" t="s">
        <v>1407</v>
      </c>
      <c r="D399" t="s">
        <v>1407</v>
      </c>
      <c r="E399" t="s">
        <v>1407</v>
      </c>
      <c r="F399" t="s">
        <v>1407</v>
      </c>
      <c r="G399" t="s">
        <v>1407</v>
      </c>
      <c r="H399" t="s">
        <v>1407</v>
      </c>
      <c r="I399" t="s">
        <v>1407</v>
      </c>
      <c r="J399">
        <v>0.5</v>
      </c>
      <c r="K399" t="b">
        <f>ISERROR(VLOOKUP(A399,'passengers(revised service)_has'!A:A,1,FALSE))</f>
        <v>0</v>
      </c>
      <c r="L399">
        <f t="shared" si="18"/>
        <v>0</v>
      </c>
      <c r="M399">
        <f t="shared" si="19"/>
        <v>1</v>
      </c>
      <c r="N399">
        <f>VLOOKUP(A399,'passengers(revised service)_has'!A:V,13,FALSE)</f>
        <v>1</v>
      </c>
      <c r="O399">
        <f t="shared" si="20"/>
        <v>0</v>
      </c>
    </row>
    <row r="400" spans="1:15">
      <c r="A400" t="s">
        <v>893</v>
      </c>
      <c r="B400" t="s">
        <v>1418</v>
      </c>
      <c r="C400" t="s">
        <v>1407</v>
      </c>
      <c r="D400" t="s">
        <v>1407</v>
      </c>
      <c r="E400" t="s">
        <v>1407</v>
      </c>
      <c r="F400" t="s">
        <v>1407</v>
      </c>
      <c r="G400" t="s">
        <v>1407</v>
      </c>
      <c r="H400">
        <v>2.1</v>
      </c>
      <c r="I400" t="s">
        <v>1407</v>
      </c>
      <c r="J400" t="s">
        <v>1407</v>
      </c>
      <c r="K400" t="b">
        <f>ISERROR(VLOOKUP(A400,'passengers(revised service)_has'!A:A,1,FALSE))</f>
        <v>0</v>
      </c>
      <c r="L400">
        <f t="shared" si="18"/>
        <v>1</v>
      </c>
      <c r="M400">
        <f t="shared" si="19"/>
        <v>0</v>
      </c>
      <c r="N400">
        <f>VLOOKUP(A400,'passengers(revised service)_has'!A:V,13,FALSE)</f>
        <v>0</v>
      </c>
      <c r="O400">
        <f t="shared" si="20"/>
        <v>0</v>
      </c>
    </row>
    <row r="401" spans="1:15">
      <c r="A401" t="s">
        <v>892</v>
      </c>
      <c r="B401" t="s">
        <v>1418</v>
      </c>
      <c r="C401" t="s">
        <v>1407</v>
      </c>
      <c r="D401" t="s">
        <v>1407</v>
      </c>
      <c r="E401" t="s">
        <v>1407</v>
      </c>
      <c r="F401" t="s">
        <v>1407</v>
      </c>
      <c r="G401" t="s">
        <v>1407</v>
      </c>
      <c r="H401" t="s">
        <v>1407</v>
      </c>
      <c r="I401" t="s">
        <v>1407</v>
      </c>
      <c r="J401">
        <v>2.1</v>
      </c>
      <c r="K401" t="b">
        <f>ISERROR(VLOOKUP(A401,'passengers(revised service)_has'!A:A,1,FALSE))</f>
        <v>0</v>
      </c>
      <c r="L401">
        <f t="shared" si="18"/>
        <v>0</v>
      </c>
      <c r="M401">
        <f t="shared" si="19"/>
        <v>1</v>
      </c>
      <c r="N401">
        <f>VLOOKUP(A401,'passengers(revised service)_has'!A:V,13,FALSE)</f>
        <v>1</v>
      </c>
      <c r="O401">
        <f t="shared" si="20"/>
        <v>0</v>
      </c>
    </row>
    <row r="402" spans="1:15">
      <c r="A402" t="s">
        <v>891</v>
      </c>
      <c r="B402" t="s">
        <v>1418</v>
      </c>
      <c r="C402" t="s">
        <v>1407</v>
      </c>
      <c r="D402" t="s">
        <v>1407</v>
      </c>
      <c r="E402" t="s">
        <v>1407</v>
      </c>
      <c r="F402" t="s">
        <v>1407</v>
      </c>
      <c r="G402" t="s">
        <v>1407</v>
      </c>
      <c r="H402">
        <v>1.6</v>
      </c>
      <c r="I402" t="s">
        <v>1407</v>
      </c>
      <c r="J402" t="s">
        <v>1407</v>
      </c>
      <c r="K402" t="b">
        <f>ISERROR(VLOOKUP(A402,'passengers(revised service)_has'!A:A,1,FALSE))</f>
        <v>0</v>
      </c>
      <c r="L402">
        <f t="shared" si="18"/>
        <v>1</v>
      </c>
      <c r="M402">
        <f t="shared" si="19"/>
        <v>0</v>
      </c>
      <c r="N402">
        <f>VLOOKUP(A402,'passengers(revised service)_has'!A:V,13,FALSE)</f>
        <v>0</v>
      </c>
      <c r="O402">
        <f t="shared" si="20"/>
        <v>0</v>
      </c>
    </row>
    <row r="403" spans="1:15">
      <c r="A403" t="s">
        <v>890</v>
      </c>
      <c r="B403" t="s">
        <v>1418</v>
      </c>
      <c r="C403" t="s">
        <v>1407</v>
      </c>
      <c r="D403" t="s">
        <v>1407</v>
      </c>
      <c r="E403" t="s">
        <v>1407</v>
      </c>
      <c r="F403" t="s">
        <v>1407</v>
      </c>
      <c r="G403" t="s">
        <v>1407</v>
      </c>
      <c r="H403">
        <v>0.4</v>
      </c>
      <c r="I403" t="s">
        <v>1407</v>
      </c>
      <c r="J403">
        <v>0.4</v>
      </c>
      <c r="K403" t="b">
        <f>ISERROR(VLOOKUP(A403,'passengers(revised service)_has'!A:A,1,FALSE))</f>
        <v>0</v>
      </c>
      <c r="L403">
        <f t="shared" si="18"/>
        <v>1</v>
      </c>
      <c r="M403">
        <f t="shared" si="19"/>
        <v>1</v>
      </c>
      <c r="N403">
        <f>VLOOKUP(A403,'passengers(revised service)_has'!A:V,13,FALSE)</f>
        <v>1</v>
      </c>
      <c r="O403">
        <f t="shared" si="20"/>
        <v>0</v>
      </c>
    </row>
    <row r="404" spans="1:15">
      <c r="A404" t="s">
        <v>889</v>
      </c>
      <c r="B404" t="s">
        <v>1418</v>
      </c>
      <c r="C404" t="s">
        <v>1407</v>
      </c>
      <c r="D404" t="s">
        <v>1407</v>
      </c>
      <c r="E404" t="s">
        <v>1407</v>
      </c>
      <c r="F404" t="s">
        <v>1407</v>
      </c>
      <c r="G404" t="s">
        <v>1407</v>
      </c>
      <c r="H404" t="s">
        <v>1407</v>
      </c>
      <c r="I404" t="s">
        <v>1407</v>
      </c>
      <c r="J404">
        <v>0.4</v>
      </c>
      <c r="K404" t="b">
        <f>ISERROR(VLOOKUP(A404,'passengers(revised service)_has'!A:A,1,FALSE))</f>
        <v>0</v>
      </c>
      <c r="L404">
        <f t="shared" si="18"/>
        <v>0</v>
      </c>
      <c r="M404">
        <f t="shared" si="19"/>
        <v>1</v>
      </c>
      <c r="N404">
        <f>VLOOKUP(A404,'passengers(revised service)_has'!A:V,13,FALSE)</f>
        <v>1</v>
      </c>
      <c r="O404">
        <f t="shared" si="20"/>
        <v>0</v>
      </c>
    </row>
    <row r="405" spans="1:15">
      <c r="A405" t="s">
        <v>888</v>
      </c>
      <c r="B405" t="s">
        <v>1418</v>
      </c>
      <c r="C405" t="s">
        <v>1407</v>
      </c>
      <c r="D405" t="s">
        <v>1407</v>
      </c>
      <c r="E405" t="s">
        <v>1407</v>
      </c>
      <c r="F405" t="s">
        <v>1407</v>
      </c>
      <c r="G405" t="s">
        <v>1407</v>
      </c>
      <c r="H405">
        <v>0.9</v>
      </c>
      <c r="I405" t="s">
        <v>1407</v>
      </c>
      <c r="J405" t="s">
        <v>1407</v>
      </c>
      <c r="K405" t="b">
        <f>ISERROR(VLOOKUP(A405,'passengers(revised service)_has'!A:A,1,FALSE))</f>
        <v>0</v>
      </c>
      <c r="L405">
        <f t="shared" si="18"/>
        <v>1</v>
      </c>
      <c r="M405">
        <f t="shared" si="19"/>
        <v>0</v>
      </c>
      <c r="N405">
        <f>VLOOKUP(A405,'passengers(revised service)_has'!A:V,13,FALSE)</f>
        <v>0</v>
      </c>
      <c r="O405">
        <f t="shared" si="20"/>
        <v>0</v>
      </c>
    </row>
    <row r="406" spans="1:15">
      <c r="A406" t="s">
        <v>887</v>
      </c>
      <c r="B406" t="s">
        <v>1418</v>
      </c>
      <c r="C406" t="s">
        <v>1407</v>
      </c>
      <c r="D406" t="s">
        <v>1407</v>
      </c>
      <c r="E406" t="s">
        <v>1407</v>
      </c>
      <c r="F406" t="s">
        <v>1407</v>
      </c>
      <c r="G406" t="s">
        <v>1407</v>
      </c>
      <c r="H406">
        <v>0.9</v>
      </c>
      <c r="I406" t="s">
        <v>1407</v>
      </c>
      <c r="J406">
        <v>0.9</v>
      </c>
      <c r="K406" t="b">
        <f>ISERROR(VLOOKUP(A406,'passengers(revised service)_has'!A:A,1,FALSE))</f>
        <v>0</v>
      </c>
      <c r="L406">
        <f t="shared" si="18"/>
        <v>1</v>
      </c>
      <c r="M406">
        <f t="shared" si="19"/>
        <v>1</v>
      </c>
      <c r="N406">
        <f>VLOOKUP(A406,'passengers(revised service)_has'!A:V,13,FALSE)</f>
        <v>1</v>
      </c>
      <c r="O406">
        <f t="shared" si="20"/>
        <v>0</v>
      </c>
    </row>
    <row r="407" spans="1:15">
      <c r="A407" t="s">
        <v>886</v>
      </c>
      <c r="B407" t="s">
        <v>1418</v>
      </c>
      <c r="C407" t="s">
        <v>1407</v>
      </c>
      <c r="D407" t="s">
        <v>1407</v>
      </c>
      <c r="E407" t="s">
        <v>1407</v>
      </c>
      <c r="F407" t="s">
        <v>1407</v>
      </c>
      <c r="G407" t="s">
        <v>1407</v>
      </c>
      <c r="H407">
        <v>1.1000000000000001</v>
      </c>
      <c r="I407" t="s">
        <v>1407</v>
      </c>
      <c r="J407" t="s">
        <v>1407</v>
      </c>
      <c r="K407" t="b">
        <f>ISERROR(VLOOKUP(A407,'passengers(revised service)_has'!A:A,1,FALSE))</f>
        <v>0</v>
      </c>
      <c r="L407">
        <f t="shared" si="18"/>
        <v>1</v>
      </c>
      <c r="M407">
        <f t="shared" si="19"/>
        <v>0</v>
      </c>
      <c r="N407">
        <f>VLOOKUP(A407,'passengers(revised service)_has'!A:V,13,FALSE)</f>
        <v>0</v>
      </c>
      <c r="O407">
        <f t="shared" si="20"/>
        <v>0</v>
      </c>
    </row>
    <row r="408" spans="1:15">
      <c r="A408" t="s">
        <v>885</v>
      </c>
      <c r="B408" t="s">
        <v>1418</v>
      </c>
      <c r="C408" t="s">
        <v>1407</v>
      </c>
      <c r="D408" t="s">
        <v>1407</v>
      </c>
      <c r="E408" t="s">
        <v>1407</v>
      </c>
      <c r="F408" t="s">
        <v>1407</v>
      </c>
      <c r="G408" t="s">
        <v>1407</v>
      </c>
      <c r="H408">
        <v>1.1000000000000001</v>
      </c>
      <c r="I408" t="s">
        <v>1407</v>
      </c>
      <c r="J408">
        <v>1.1000000000000001</v>
      </c>
      <c r="K408" t="b">
        <f>ISERROR(VLOOKUP(A408,'passengers(revised service)_has'!A:A,1,FALSE))</f>
        <v>0</v>
      </c>
      <c r="L408">
        <f t="shared" si="18"/>
        <v>1</v>
      </c>
      <c r="M408">
        <f t="shared" si="19"/>
        <v>1</v>
      </c>
      <c r="N408">
        <f>VLOOKUP(A408,'passengers(revised service)_has'!A:V,13,FALSE)</f>
        <v>1</v>
      </c>
      <c r="O408">
        <f t="shared" si="20"/>
        <v>0</v>
      </c>
    </row>
    <row r="409" spans="1:15">
      <c r="A409" t="s">
        <v>884</v>
      </c>
      <c r="B409" t="s">
        <v>1418</v>
      </c>
      <c r="C409" t="s">
        <v>1407</v>
      </c>
      <c r="D409" t="s">
        <v>1407</v>
      </c>
      <c r="E409" t="s">
        <v>1407</v>
      </c>
      <c r="F409" t="s">
        <v>1407</v>
      </c>
      <c r="G409" t="s">
        <v>1407</v>
      </c>
      <c r="H409">
        <v>2</v>
      </c>
      <c r="I409" t="s">
        <v>1407</v>
      </c>
      <c r="J409">
        <v>3</v>
      </c>
      <c r="K409" t="b">
        <f>ISERROR(VLOOKUP(A409,'passengers(revised service)_has'!A:A,1,FALSE))</f>
        <v>0</v>
      </c>
      <c r="L409">
        <f t="shared" si="18"/>
        <v>1</v>
      </c>
      <c r="M409">
        <f t="shared" si="19"/>
        <v>1</v>
      </c>
      <c r="N409">
        <f>VLOOKUP(A409,'passengers(revised service)_has'!A:V,13,FALSE)</f>
        <v>1</v>
      </c>
      <c r="O409">
        <f t="shared" si="20"/>
        <v>0</v>
      </c>
    </row>
    <row r="410" spans="1:15">
      <c r="A410" t="s">
        <v>883</v>
      </c>
      <c r="B410" t="s">
        <v>1418</v>
      </c>
      <c r="C410" t="s">
        <v>1407</v>
      </c>
      <c r="D410" t="s">
        <v>1407</v>
      </c>
      <c r="E410" t="s">
        <v>1407</v>
      </c>
      <c r="F410" t="s">
        <v>1407</v>
      </c>
      <c r="G410" t="s">
        <v>1407</v>
      </c>
      <c r="H410">
        <v>2</v>
      </c>
      <c r="I410" t="s">
        <v>1407</v>
      </c>
      <c r="J410">
        <v>2</v>
      </c>
      <c r="K410" t="b">
        <f>ISERROR(VLOOKUP(A410,'passengers(revised service)_has'!A:A,1,FALSE))</f>
        <v>0</v>
      </c>
      <c r="L410">
        <f t="shared" si="18"/>
        <v>1</v>
      </c>
      <c r="M410">
        <f t="shared" si="19"/>
        <v>1</v>
      </c>
      <c r="N410">
        <f>VLOOKUP(A410,'passengers(revised service)_has'!A:V,13,FALSE)</f>
        <v>1</v>
      </c>
      <c r="O410">
        <f t="shared" si="20"/>
        <v>0</v>
      </c>
    </row>
    <row r="411" spans="1:15">
      <c r="A411" t="s">
        <v>882</v>
      </c>
      <c r="B411" t="s">
        <v>1418</v>
      </c>
      <c r="C411" t="s">
        <v>1407</v>
      </c>
      <c r="D411" t="s">
        <v>1407</v>
      </c>
      <c r="E411" t="s">
        <v>1407</v>
      </c>
      <c r="F411" t="s">
        <v>1407</v>
      </c>
      <c r="G411" t="s">
        <v>1407</v>
      </c>
      <c r="H411">
        <v>2.2000000000000002</v>
      </c>
      <c r="I411" t="s">
        <v>1407</v>
      </c>
      <c r="J411">
        <v>1.9</v>
      </c>
      <c r="K411" t="b">
        <f>ISERROR(VLOOKUP(A411,'passengers(revised service)_has'!A:A,1,FALSE))</f>
        <v>0</v>
      </c>
      <c r="L411">
        <f t="shared" si="18"/>
        <v>1</v>
      </c>
      <c r="M411">
        <f t="shared" si="19"/>
        <v>1</v>
      </c>
      <c r="N411">
        <f>VLOOKUP(A411,'passengers(revised service)_has'!A:V,13,FALSE)</f>
        <v>1</v>
      </c>
      <c r="O411">
        <f t="shared" si="20"/>
        <v>0</v>
      </c>
    </row>
    <row r="412" spans="1:15">
      <c r="A412" t="s">
        <v>881</v>
      </c>
      <c r="B412" t="s">
        <v>1418</v>
      </c>
      <c r="C412" t="s">
        <v>1407</v>
      </c>
      <c r="D412" t="s">
        <v>1407</v>
      </c>
      <c r="E412" t="s">
        <v>1407</v>
      </c>
      <c r="F412" t="s">
        <v>1407</v>
      </c>
      <c r="G412" t="s">
        <v>1407</v>
      </c>
      <c r="H412" t="s">
        <v>1407</v>
      </c>
      <c r="I412" t="s">
        <v>1407</v>
      </c>
      <c r="J412">
        <v>2.2000000000000002</v>
      </c>
      <c r="K412" t="b">
        <f>ISERROR(VLOOKUP(A412,'passengers(revised service)_has'!A:A,1,FALSE))</f>
        <v>0</v>
      </c>
      <c r="L412">
        <f t="shared" si="18"/>
        <v>0</v>
      </c>
      <c r="M412">
        <f t="shared" si="19"/>
        <v>1</v>
      </c>
      <c r="N412">
        <f>VLOOKUP(A412,'passengers(revised service)_has'!A:V,13,FALSE)</f>
        <v>1</v>
      </c>
      <c r="O412">
        <f t="shared" si="20"/>
        <v>0</v>
      </c>
    </row>
    <row r="413" spans="1:15">
      <c r="A413" t="s">
        <v>880</v>
      </c>
      <c r="B413" t="s">
        <v>1418</v>
      </c>
      <c r="C413" t="s">
        <v>1407</v>
      </c>
      <c r="D413" t="s">
        <v>1407</v>
      </c>
      <c r="E413" t="s">
        <v>1407</v>
      </c>
      <c r="F413" t="s">
        <v>1407</v>
      </c>
      <c r="G413" t="s">
        <v>1407</v>
      </c>
      <c r="H413">
        <v>0.5</v>
      </c>
      <c r="I413" t="s">
        <v>1407</v>
      </c>
      <c r="J413" t="s">
        <v>1407</v>
      </c>
      <c r="K413" t="b">
        <f>ISERROR(VLOOKUP(A413,'passengers(revised service)_has'!A:A,1,FALSE))</f>
        <v>0</v>
      </c>
      <c r="L413">
        <f t="shared" si="18"/>
        <v>1</v>
      </c>
      <c r="M413">
        <f t="shared" si="19"/>
        <v>0</v>
      </c>
      <c r="N413">
        <f>VLOOKUP(A413,'passengers(revised service)_has'!A:V,13,FALSE)</f>
        <v>0</v>
      </c>
      <c r="O413">
        <f t="shared" si="20"/>
        <v>0</v>
      </c>
    </row>
    <row r="414" spans="1:15">
      <c r="A414" t="s">
        <v>879</v>
      </c>
      <c r="B414" t="s">
        <v>1418</v>
      </c>
      <c r="C414" t="s">
        <v>1407</v>
      </c>
      <c r="D414" t="s">
        <v>1407</v>
      </c>
      <c r="E414" t="s">
        <v>1407</v>
      </c>
      <c r="F414" t="s">
        <v>1407</v>
      </c>
      <c r="G414" t="s">
        <v>1407</v>
      </c>
      <c r="H414" t="s">
        <v>1407</v>
      </c>
      <c r="I414" t="s">
        <v>1407</v>
      </c>
      <c r="J414">
        <v>0.5</v>
      </c>
      <c r="K414" t="b">
        <f>ISERROR(VLOOKUP(A414,'passengers(revised service)_has'!A:A,1,FALSE))</f>
        <v>0</v>
      </c>
      <c r="L414">
        <f t="shared" si="18"/>
        <v>0</v>
      </c>
      <c r="M414">
        <f t="shared" si="19"/>
        <v>1</v>
      </c>
      <c r="N414">
        <f>VLOOKUP(A414,'passengers(revised service)_has'!A:V,13,FALSE)</f>
        <v>1</v>
      </c>
      <c r="O414">
        <f t="shared" si="20"/>
        <v>0</v>
      </c>
    </row>
    <row r="415" spans="1:15">
      <c r="A415" t="s">
        <v>878</v>
      </c>
      <c r="B415" t="s">
        <v>1418</v>
      </c>
      <c r="C415" t="s">
        <v>1407</v>
      </c>
      <c r="D415" t="s">
        <v>1407</v>
      </c>
      <c r="E415" t="s">
        <v>1407</v>
      </c>
      <c r="F415" t="s">
        <v>1407</v>
      </c>
      <c r="G415" t="s">
        <v>1407</v>
      </c>
      <c r="H415">
        <v>0.5</v>
      </c>
      <c r="I415" t="s">
        <v>1407</v>
      </c>
      <c r="J415">
        <v>0.4</v>
      </c>
      <c r="K415" t="b">
        <f>ISERROR(VLOOKUP(A415,'passengers(revised service)_has'!A:A,1,FALSE))</f>
        <v>0</v>
      </c>
      <c r="L415">
        <f t="shared" si="18"/>
        <v>1</v>
      </c>
      <c r="M415">
        <f t="shared" si="19"/>
        <v>1</v>
      </c>
      <c r="N415">
        <f>VLOOKUP(A415,'passengers(revised service)_has'!A:V,13,FALSE)</f>
        <v>1</v>
      </c>
      <c r="O415">
        <f t="shared" si="20"/>
        <v>0</v>
      </c>
    </row>
    <row r="416" spans="1:15">
      <c r="A416" t="s">
        <v>877</v>
      </c>
      <c r="B416" t="s">
        <v>1418</v>
      </c>
      <c r="C416" t="s">
        <v>1407</v>
      </c>
      <c r="D416" t="s">
        <v>1407</v>
      </c>
      <c r="E416" t="s">
        <v>1407</v>
      </c>
      <c r="F416" t="s">
        <v>1407</v>
      </c>
      <c r="G416" t="s">
        <v>1407</v>
      </c>
      <c r="H416">
        <v>0.5</v>
      </c>
      <c r="I416" t="s">
        <v>1407</v>
      </c>
      <c r="J416">
        <v>0.5</v>
      </c>
      <c r="K416" t="b">
        <f>ISERROR(VLOOKUP(A416,'passengers(revised service)_has'!A:A,1,FALSE))</f>
        <v>0</v>
      </c>
      <c r="L416">
        <f t="shared" si="18"/>
        <v>1</v>
      </c>
      <c r="M416">
        <f t="shared" si="19"/>
        <v>1</v>
      </c>
      <c r="N416">
        <f>VLOOKUP(A416,'passengers(revised service)_has'!A:V,13,FALSE)</f>
        <v>1</v>
      </c>
      <c r="O416">
        <f t="shared" si="20"/>
        <v>0</v>
      </c>
    </row>
    <row r="417" spans="1:15">
      <c r="A417" t="s">
        <v>876</v>
      </c>
      <c r="B417" t="s">
        <v>1418</v>
      </c>
      <c r="C417" t="s">
        <v>1407</v>
      </c>
      <c r="D417" t="s">
        <v>1407</v>
      </c>
      <c r="E417" t="s">
        <v>1407</v>
      </c>
      <c r="F417" t="s">
        <v>1407</v>
      </c>
      <c r="G417" t="s">
        <v>1407</v>
      </c>
      <c r="H417">
        <v>0.2</v>
      </c>
      <c r="I417" t="s">
        <v>1407</v>
      </c>
      <c r="J417">
        <v>0.2</v>
      </c>
      <c r="K417" t="b">
        <f>ISERROR(VLOOKUP(A417,'passengers(revised service)_has'!A:A,1,FALSE))</f>
        <v>0</v>
      </c>
      <c r="L417">
        <f t="shared" si="18"/>
        <v>1</v>
      </c>
      <c r="M417">
        <f t="shared" si="19"/>
        <v>1</v>
      </c>
      <c r="N417">
        <f>VLOOKUP(A417,'passengers(revised service)_has'!A:V,13,FALSE)</f>
        <v>1</v>
      </c>
      <c r="O417">
        <f t="shared" si="20"/>
        <v>0</v>
      </c>
    </row>
    <row r="418" spans="1:15">
      <c r="A418" t="s">
        <v>875</v>
      </c>
      <c r="B418" t="s">
        <v>1418</v>
      </c>
      <c r="C418" t="s">
        <v>1407</v>
      </c>
      <c r="D418" t="s">
        <v>1407</v>
      </c>
      <c r="E418" t="s">
        <v>1407</v>
      </c>
      <c r="F418" t="s">
        <v>1407</v>
      </c>
      <c r="G418" t="s">
        <v>1407</v>
      </c>
      <c r="H418" t="s">
        <v>1407</v>
      </c>
      <c r="I418" t="s">
        <v>1407</v>
      </c>
      <c r="J418">
        <v>0.2</v>
      </c>
      <c r="K418" t="b">
        <f>ISERROR(VLOOKUP(A418,'passengers(revised service)_has'!A:A,1,FALSE))</f>
        <v>0</v>
      </c>
      <c r="L418">
        <f t="shared" si="18"/>
        <v>0</v>
      </c>
      <c r="M418">
        <f t="shared" si="19"/>
        <v>1</v>
      </c>
      <c r="N418">
        <f>VLOOKUP(A418,'passengers(revised service)_has'!A:V,13,FALSE)</f>
        <v>1</v>
      </c>
      <c r="O418">
        <f t="shared" si="20"/>
        <v>0</v>
      </c>
    </row>
    <row r="419" spans="1:15">
      <c r="A419" t="s">
        <v>874</v>
      </c>
      <c r="B419" t="s">
        <v>1418</v>
      </c>
      <c r="C419" t="s">
        <v>1407</v>
      </c>
      <c r="D419" t="s">
        <v>1407</v>
      </c>
      <c r="E419" t="s">
        <v>1407</v>
      </c>
      <c r="F419" t="s">
        <v>1407</v>
      </c>
      <c r="G419" t="s">
        <v>1407</v>
      </c>
      <c r="H419">
        <v>1.9</v>
      </c>
      <c r="I419" t="s">
        <v>1407</v>
      </c>
      <c r="J419" t="s">
        <v>1407</v>
      </c>
      <c r="K419" t="b">
        <f>ISERROR(VLOOKUP(A419,'passengers(revised service)_has'!A:A,1,FALSE))</f>
        <v>0</v>
      </c>
      <c r="L419">
        <f t="shared" si="18"/>
        <v>1</v>
      </c>
      <c r="M419">
        <f t="shared" si="19"/>
        <v>0</v>
      </c>
      <c r="N419">
        <f>VLOOKUP(A419,'passengers(revised service)_has'!A:V,13,FALSE)</f>
        <v>0</v>
      </c>
      <c r="O419">
        <f t="shared" si="20"/>
        <v>0</v>
      </c>
    </row>
    <row r="420" spans="1:15">
      <c r="A420" t="s">
        <v>873</v>
      </c>
      <c r="B420" t="s">
        <v>1418</v>
      </c>
      <c r="C420" t="s">
        <v>1407</v>
      </c>
      <c r="D420" t="s">
        <v>1407</v>
      </c>
      <c r="E420" t="s">
        <v>1407</v>
      </c>
      <c r="F420" t="s">
        <v>1407</v>
      </c>
      <c r="G420" t="s">
        <v>1407</v>
      </c>
      <c r="H420">
        <v>0.1</v>
      </c>
      <c r="I420" t="s">
        <v>1407</v>
      </c>
      <c r="J420">
        <v>0.1</v>
      </c>
      <c r="K420" t="b">
        <f>ISERROR(VLOOKUP(A420,'passengers(revised service)_has'!A:A,1,FALSE))</f>
        <v>0</v>
      </c>
      <c r="L420">
        <f t="shared" si="18"/>
        <v>1</v>
      </c>
      <c r="M420">
        <f t="shared" si="19"/>
        <v>1</v>
      </c>
      <c r="N420">
        <f>VLOOKUP(A420,'passengers(revised service)_has'!A:V,13,FALSE)</f>
        <v>1</v>
      </c>
      <c r="O420">
        <f t="shared" si="20"/>
        <v>0</v>
      </c>
    </row>
    <row r="421" spans="1:15">
      <c r="A421" t="s">
        <v>872</v>
      </c>
      <c r="B421" t="s">
        <v>1418</v>
      </c>
      <c r="C421" t="s">
        <v>1407</v>
      </c>
      <c r="D421" t="s">
        <v>1407</v>
      </c>
      <c r="E421" t="s">
        <v>1407</v>
      </c>
      <c r="F421" t="s">
        <v>1407</v>
      </c>
      <c r="G421" t="s">
        <v>1407</v>
      </c>
      <c r="H421" t="s">
        <v>1407</v>
      </c>
      <c r="I421" t="s">
        <v>1407</v>
      </c>
      <c r="J421">
        <v>0.1</v>
      </c>
      <c r="K421" t="b">
        <f>ISERROR(VLOOKUP(A421,'passengers(revised service)_has'!A:A,1,FALSE))</f>
        <v>0</v>
      </c>
      <c r="L421">
        <f t="shared" si="18"/>
        <v>0</v>
      </c>
      <c r="M421">
        <f t="shared" si="19"/>
        <v>1</v>
      </c>
      <c r="N421">
        <f>VLOOKUP(A421,'passengers(revised service)_has'!A:V,13,FALSE)</f>
        <v>1</v>
      </c>
      <c r="O421">
        <f t="shared" si="20"/>
        <v>0</v>
      </c>
    </row>
    <row r="422" spans="1:15">
      <c r="A422" t="s">
        <v>871</v>
      </c>
      <c r="B422" t="s">
        <v>1418</v>
      </c>
      <c r="C422" t="s">
        <v>1407</v>
      </c>
      <c r="D422" t="s">
        <v>1407</v>
      </c>
      <c r="E422" t="s">
        <v>1407</v>
      </c>
      <c r="F422" t="s">
        <v>1407</v>
      </c>
      <c r="G422" t="s">
        <v>1407</v>
      </c>
      <c r="H422">
        <v>0.2</v>
      </c>
      <c r="I422" t="s">
        <v>1407</v>
      </c>
      <c r="J422" t="s">
        <v>1407</v>
      </c>
      <c r="K422" t="b">
        <f>ISERROR(VLOOKUP(A422,'passengers(revised service)_has'!A:A,1,FALSE))</f>
        <v>0</v>
      </c>
      <c r="L422">
        <f t="shared" si="18"/>
        <v>1</v>
      </c>
      <c r="M422">
        <f t="shared" si="19"/>
        <v>0</v>
      </c>
      <c r="N422">
        <f>VLOOKUP(A422,'passengers(revised service)_has'!A:V,13,FALSE)</f>
        <v>0</v>
      </c>
      <c r="O422">
        <f t="shared" si="20"/>
        <v>0</v>
      </c>
    </row>
    <row r="423" spans="1:15">
      <c r="A423" t="s">
        <v>870</v>
      </c>
      <c r="B423" t="s">
        <v>1418</v>
      </c>
      <c r="C423" t="s">
        <v>1407</v>
      </c>
      <c r="D423" t="s">
        <v>1407</v>
      </c>
      <c r="E423" t="s">
        <v>1407</v>
      </c>
      <c r="F423" t="s">
        <v>1407</v>
      </c>
      <c r="G423" t="s">
        <v>1407</v>
      </c>
      <c r="H423">
        <v>0.5</v>
      </c>
      <c r="I423" t="s">
        <v>1407</v>
      </c>
      <c r="J423" t="s">
        <v>1407</v>
      </c>
      <c r="K423" t="b">
        <f>ISERROR(VLOOKUP(A423,'passengers(revised service)_has'!A:A,1,FALSE))</f>
        <v>0</v>
      </c>
      <c r="L423">
        <f t="shared" si="18"/>
        <v>1</v>
      </c>
      <c r="M423">
        <f t="shared" si="19"/>
        <v>0</v>
      </c>
      <c r="N423">
        <f>VLOOKUP(A423,'passengers(revised service)_has'!A:V,13,FALSE)</f>
        <v>0</v>
      </c>
      <c r="O423">
        <f t="shared" si="20"/>
        <v>0</v>
      </c>
    </row>
    <row r="424" spans="1:15">
      <c r="A424" t="s">
        <v>869</v>
      </c>
      <c r="B424" t="s">
        <v>1418</v>
      </c>
      <c r="C424" t="s">
        <v>1407</v>
      </c>
      <c r="D424" t="s">
        <v>1407</v>
      </c>
      <c r="E424" t="s">
        <v>1407</v>
      </c>
      <c r="F424" t="s">
        <v>1407</v>
      </c>
      <c r="G424" t="s">
        <v>1407</v>
      </c>
      <c r="H424">
        <v>0.5</v>
      </c>
      <c r="I424" t="s">
        <v>1407</v>
      </c>
      <c r="J424">
        <v>0.5</v>
      </c>
      <c r="K424" t="b">
        <f>ISERROR(VLOOKUP(A424,'passengers(revised service)_has'!A:A,1,FALSE))</f>
        <v>0</v>
      </c>
      <c r="L424">
        <f t="shared" si="18"/>
        <v>1</v>
      </c>
      <c r="M424">
        <f t="shared" si="19"/>
        <v>1</v>
      </c>
      <c r="N424">
        <f>VLOOKUP(A424,'passengers(revised service)_has'!A:V,13,FALSE)</f>
        <v>1</v>
      </c>
      <c r="O424">
        <f t="shared" si="20"/>
        <v>0</v>
      </c>
    </row>
    <row r="425" spans="1:15">
      <c r="A425" t="s">
        <v>868</v>
      </c>
      <c r="B425" t="s">
        <v>1418</v>
      </c>
      <c r="C425" t="s">
        <v>1407</v>
      </c>
      <c r="D425" t="s">
        <v>1407</v>
      </c>
      <c r="E425" t="s">
        <v>1407</v>
      </c>
      <c r="F425" t="s">
        <v>1407</v>
      </c>
      <c r="G425" t="s">
        <v>1407</v>
      </c>
      <c r="H425">
        <v>0.2</v>
      </c>
      <c r="I425" t="s">
        <v>1407</v>
      </c>
      <c r="J425">
        <v>0.1</v>
      </c>
      <c r="K425" t="b">
        <f>ISERROR(VLOOKUP(A425,'passengers(revised service)_has'!A:A,1,FALSE))</f>
        <v>0</v>
      </c>
      <c r="L425">
        <f t="shared" si="18"/>
        <v>1</v>
      </c>
      <c r="M425">
        <f t="shared" si="19"/>
        <v>1</v>
      </c>
      <c r="N425">
        <f>VLOOKUP(A425,'passengers(revised service)_has'!A:V,13,FALSE)</f>
        <v>1</v>
      </c>
      <c r="O425">
        <f t="shared" si="20"/>
        <v>0</v>
      </c>
    </row>
    <row r="426" spans="1:15">
      <c r="A426" t="s">
        <v>867</v>
      </c>
      <c r="B426" t="s">
        <v>1418</v>
      </c>
      <c r="C426" t="s">
        <v>1407</v>
      </c>
      <c r="D426" t="s">
        <v>1407</v>
      </c>
      <c r="E426" t="s">
        <v>1407</v>
      </c>
      <c r="F426" t="s">
        <v>1407</v>
      </c>
      <c r="G426" t="s">
        <v>1407</v>
      </c>
      <c r="H426" t="s">
        <v>1407</v>
      </c>
      <c r="I426" t="s">
        <v>1407</v>
      </c>
      <c r="J426">
        <v>0.2</v>
      </c>
      <c r="K426" t="b">
        <f>ISERROR(VLOOKUP(A426,'passengers(revised service)_has'!A:A,1,FALSE))</f>
        <v>0</v>
      </c>
      <c r="L426">
        <f t="shared" si="18"/>
        <v>0</v>
      </c>
      <c r="M426">
        <f t="shared" si="19"/>
        <v>1</v>
      </c>
      <c r="N426">
        <f>VLOOKUP(A426,'passengers(revised service)_has'!A:V,13,FALSE)</f>
        <v>1</v>
      </c>
      <c r="O426">
        <f t="shared" si="20"/>
        <v>0</v>
      </c>
    </row>
    <row r="427" spans="1:15">
      <c r="A427" t="s">
        <v>866</v>
      </c>
      <c r="B427" t="s">
        <v>1418</v>
      </c>
      <c r="C427" t="s">
        <v>1407</v>
      </c>
      <c r="D427" t="s">
        <v>1407</v>
      </c>
      <c r="E427" t="s">
        <v>1407</v>
      </c>
      <c r="F427" t="s">
        <v>1407</v>
      </c>
      <c r="G427" t="s">
        <v>1407</v>
      </c>
      <c r="H427">
        <v>2</v>
      </c>
      <c r="I427" t="s">
        <v>1407</v>
      </c>
      <c r="J427">
        <v>2.6</v>
      </c>
      <c r="K427" t="b">
        <f>ISERROR(VLOOKUP(A427,'passengers(revised service)_has'!A:A,1,FALSE))</f>
        <v>0</v>
      </c>
      <c r="L427">
        <f t="shared" si="18"/>
        <v>1</v>
      </c>
      <c r="M427">
        <f t="shared" si="19"/>
        <v>1</v>
      </c>
      <c r="N427">
        <f>VLOOKUP(A427,'passengers(revised service)_has'!A:V,13,FALSE)</f>
        <v>1</v>
      </c>
      <c r="O427">
        <f t="shared" si="20"/>
        <v>0</v>
      </c>
    </row>
    <row r="428" spans="1:15">
      <c r="A428" t="s">
        <v>865</v>
      </c>
      <c r="B428" t="s">
        <v>1418</v>
      </c>
      <c r="C428" t="s">
        <v>1407</v>
      </c>
      <c r="D428" t="s">
        <v>1407</v>
      </c>
      <c r="E428" t="s">
        <v>1407</v>
      </c>
      <c r="F428" t="s">
        <v>1407</v>
      </c>
      <c r="G428" t="s">
        <v>1407</v>
      </c>
      <c r="H428">
        <v>2</v>
      </c>
      <c r="I428" t="s">
        <v>1407</v>
      </c>
      <c r="J428">
        <v>2</v>
      </c>
      <c r="K428" t="b">
        <f>ISERROR(VLOOKUP(A428,'passengers(revised service)_has'!A:A,1,FALSE))</f>
        <v>0</v>
      </c>
      <c r="L428">
        <f t="shared" si="18"/>
        <v>1</v>
      </c>
      <c r="M428">
        <f t="shared" si="19"/>
        <v>1</v>
      </c>
      <c r="N428">
        <f>VLOOKUP(A428,'passengers(revised service)_has'!A:V,13,FALSE)</f>
        <v>1</v>
      </c>
      <c r="O428">
        <f t="shared" si="20"/>
        <v>0</v>
      </c>
    </row>
    <row r="429" spans="1:15">
      <c r="A429" t="s">
        <v>864</v>
      </c>
      <c r="B429" t="s">
        <v>1418</v>
      </c>
      <c r="C429" t="s">
        <v>1407</v>
      </c>
      <c r="D429" t="s">
        <v>1407</v>
      </c>
      <c r="E429" t="s">
        <v>1407</v>
      </c>
      <c r="F429" t="s">
        <v>1407</v>
      </c>
      <c r="G429" t="s">
        <v>1407</v>
      </c>
      <c r="H429">
        <v>1.9</v>
      </c>
      <c r="I429" t="s">
        <v>1407</v>
      </c>
      <c r="J429" t="s">
        <v>1407</v>
      </c>
      <c r="K429" t="b">
        <f>ISERROR(VLOOKUP(A429,'passengers(revised service)_has'!A:A,1,FALSE))</f>
        <v>0</v>
      </c>
      <c r="L429">
        <f t="shared" si="18"/>
        <v>1</v>
      </c>
      <c r="M429">
        <f t="shared" si="19"/>
        <v>0</v>
      </c>
      <c r="N429">
        <f>VLOOKUP(A429,'passengers(revised service)_has'!A:V,13,FALSE)</f>
        <v>0</v>
      </c>
      <c r="O429">
        <f t="shared" si="20"/>
        <v>0</v>
      </c>
    </row>
    <row r="430" spans="1:15">
      <c r="A430" t="s">
        <v>863</v>
      </c>
      <c r="B430" t="s">
        <v>1418</v>
      </c>
      <c r="C430" t="s">
        <v>1407</v>
      </c>
      <c r="D430" t="s">
        <v>1407</v>
      </c>
      <c r="E430" t="s">
        <v>1407</v>
      </c>
      <c r="F430" t="s">
        <v>1407</v>
      </c>
      <c r="G430" t="s">
        <v>1407</v>
      </c>
      <c r="H430" t="s">
        <v>1407</v>
      </c>
      <c r="I430" t="s">
        <v>1407</v>
      </c>
      <c r="J430">
        <v>1.9</v>
      </c>
      <c r="K430" t="b">
        <f>ISERROR(VLOOKUP(A430,'passengers(revised service)_has'!A:A,1,FALSE))</f>
        <v>0</v>
      </c>
      <c r="L430">
        <f t="shared" si="18"/>
        <v>0</v>
      </c>
      <c r="M430">
        <f t="shared" si="19"/>
        <v>1</v>
      </c>
      <c r="N430">
        <f>VLOOKUP(A430,'passengers(revised service)_has'!A:V,13,FALSE)</f>
        <v>1</v>
      </c>
      <c r="O430">
        <f t="shared" si="20"/>
        <v>0</v>
      </c>
    </row>
    <row r="431" spans="1:15">
      <c r="A431" t="s">
        <v>862</v>
      </c>
      <c r="B431" t="s">
        <v>1418</v>
      </c>
      <c r="C431" t="s">
        <v>1407</v>
      </c>
      <c r="D431" t="s">
        <v>1407</v>
      </c>
      <c r="E431" t="s">
        <v>1407</v>
      </c>
      <c r="F431" t="s">
        <v>1407</v>
      </c>
      <c r="G431" t="s">
        <v>1407</v>
      </c>
      <c r="H431">
        <v>0.7</v>
      </c>
      <c r="I431" t="s">
        <v>1407</v>
      </c>
      <c r="J431" t="s">
        <v>1407</v>
      </c>
      <c r="K431" t="b">
        <f>ISERROR(VLOOKUP(A431,'passengers(revised service)_has'!A:A,1,FALSE))</f>
        <v>0</v>
      </c>
      <c r="L431">
        <f t="shared" si="18"/>
        <v>1</v>
      </c>
      <c r="M431">
        <f t="shared" si="19"/>
        <v>0</v>
      </c>
      <c r="N431">
        <f>VLOOKUP(A431,'passengers(revised service)_has'!A:V,13,FALSE)</f>
        <v>0</v>
      </c>
      <c r="O431">
        <f t="shared" si="20"/>
        <v>0</v>
      </c>
    </row>
    <row r="432" spans="1:15">
      <c r="A432" t="s">
        <v>861</v>
      </c>
      <c r="B432" t="s">
        <v>1418</v>
      </c>
      <c r="C432" t="s">
        <v>1407</v>
      </c>
      <c r="D432" t="s">
        <v>1407</v>
      </c>
      <c r="E432" t="s">
        <v>1407</v>
      </c>
      <c r="F432" t="s">
        <v>1407</v>
      </c>
      <c r="G432" t="s">
        <v>1407</v>
      </c>
      <c r="H432" t="s">
        <v>1407</v>
      </c>
      <c r="I432" t="s">
        <v>1407</v>
      </c>
      <c r="J432">
        <v>0.7</v>
      </c>
      <c r="K432" t="b">
        <f>ISERROR(VLOOKUP(A432,'passengers(revised service)_has'!A:A,1,FALSE))</f>
        <v>0</v>
      </c>
      <c r="L432">
        <f t="shared" si="18"/>
        <v>0</v>
      </c>
      <c r="M432">
        <f t="shared" si="19"/>
        <v>1</v>
      </c>
      <c r="N432">
        <f>VLOOKUP(A432,'passengers(revised service)_has'!A:V,13,FALSE)</f>
        <v>1</v>
      </c>
      <c r="O432">
        <f t="shared" si="20"/>
        <v>0</v>
      </c>
    </row>
    <row r="433" spans="1:15">
      <c r="A433" t="s">
        <v>860</v>
      </c>
      <c r="B433" t="s">
        <v>1418</v>
      </c>
      <c r="C433" t="s">
        <v>1407</v>
      </c>
      <c r="D433" t="s">
        <v>1407</v>
      </c>
      <c r="E433" t="s">
        <v>1407</v>
      </c>
      <c r="F433" t="s">
        <v>1407</v>
      </c>
      <c r="G433" t="s">
        <v>1407</v>
      </c>
      <c r="H433">
        <v>1.7</v>
      </c>
      <c r="I433" t="s">
        <v>1407</v>
      </c>
      <c r="J433" t="s">
        <v>1407</v>
      </c>
      <c r="K433" t="b">
        <f>ISERROR(VLOOKUP(A433,'passengers(revised service)_has'!A:A,1,FALSE))</f>
        <v>0</v>
      </c>
      <c r="L433">
        <f t="shared" si="18"/>
        <v>1</v>
      </c>
      <c r="M433">
        <f t="shared" si="19"/>
        <v>0</v>
      </c>
      <c r="N433">
        <f>VLOOKUP(A433,'passengers(revised service)_has'!A:V,13,FALSE)</f>
        <v>0</v>
      </c>
      <c r="O433">
        <f t="shared" si="20"/>
        <v>0</v>
      </c>
    </row>
    <row r="434" spans="1:15">
      <c r="A434" t="s">
        <v>859</v>
      </c>
      <c r="B434" t="s">
        <v>1418</v>
      </c>
      <c r="C434" t="s">
        <v>1407</v>
      </c>
      <c r="D434" t="s">
        <v>1407</v>
      </c>
      <c r="E434" t="s">
        <v>1407</v>
      </c>
      <c r="F434" t="s">
        <v>1407</v>
      </c>
      <c r="G434" t="s">
        <v>1407</v>
      </c>
      <c r="H434">
        <v>1.7</v>
      </c>
      <c r="I434" t="s">
        <v>1407</v>
      </c>
      <c r="J434">
        <v>1.7</v>
      </c>
      <c r="K434" t="b">
        <f>ISERROR(VLOOKUP(A434,'passengers(revised service)_has'!A:A,1,FALSE))</f>
        <v>0</v>
      </c>
      <c r="L434">
        <f t="shared" si="18"/>
        <v>1</v>
      </c>
      <c r="M434">
        <f t="shared" si="19"/>
        <v>1</v>
      </c>
      <c r="N434">
        <f>VLOOKUP(A434,'passengers(revised service)_has'!A:V,13,FALSE)</f>
        <v>1</v>
      </c>
      <c r="O434">
        <f t="shared" si="20"/>
        <v>0</v>
      </c>
    </row>
    <row r="435" spans="1:15">
      <c r="A435" t="s">
        <v>858</v>
      </c>
      <c r="B435" t="s">
        <v>1418</v>
      </c>
      <c r="C435" t="s">
        <v>1407</v>
      </c>
      <c r="D435" t="s">
        <v>1407</v>
      </c>
      <c r="E435" t="s">
        <v>1407</v>
      </c>
      <c r="F435" t="s">
        <v>1407</v>
      </c>
      <c r="G435" t="s">
        <v>1407</v>
      </c>
      <c r="H435">
        <v>1.6</v>
      </c>
      <c r="I435" t="s">
        <v>1407</v>
      </c>
      <c r="J435" t="s">
        <v>1407</v>
      </c>
      <c r="K435" t="b">
        <f>ISERROR(VLOOKUP(A435,'passengers(revised service)_has'!A:A,1,FALSE))</f>
        <v>0</v>
      </c>
      <c r="L435">
        <f t="shared" si="18"/>
        <v>1</v>
      </c>
      <c r="M435">
        <f t="shared" si="19"/>
        <v>0</v>
      </c>
      <c r="N435">
        <f>VLOOKUP(A435,'passengers(revised service)_has'!A:V,13,FALSE)</f>
        <v>0</v>
      </c>
      <c r="O435">
        <f t="shared" si="20"/>
        <v>0</v>
      </c>
    </row>
    <row r="436" spans="1:15">
      <c r="A436" t="s">
        <v>857</v>
      </c>
      <c r="B436" t="s">
        <v>1418</v>
      </c>
      <c r="C436" t="s">
        <v>1407</v>
      </c>
      <c r="D436" t="s">
        <v>1407</v>
      </c>
      <c r="E436" t="s">
        <v>1407</v>
      </c>
      <c r="F436" t="s">
        <v>1407</v>
      </c>
      <c r="G436" t="s">
        <v>1407</v>
      </c>
      <c r="H436">
        <v>1.1000000000000001</v>
      </c>
      <c r="I436" t="s">
        <v>1407</v>
      </c>
      <c r="J436" t="s">
        <v>1407</v>
      </c>
      <c r="K436" t="b">
        <f>ISERROR(VLOOKUP(A436,'passengers(revised service)_has'!A:A,1,FALSE))</f>
        <v>0</v>
      </c>
      <c r="L436">
        <f t="shared" si="18"/>
        <v>1</v>
      </c>
      <c r="M436">
        <f t="shared" si="19"/>
        <v>0</v>
      </c>
      <c r="N436">
        <f>VLOOKUP(A436,'passengers(revised service)_has'!A:V,13,FALSE)</f>
        <v>0</v>
      </c>
      <c r="O436">
        <f t="shared" si="20"/>
        <v>0</v>
      </c>
    </row>
    <row r="437" spans="1:15">
      <c r="A437" t="s">
        <v>856</v>
      </c>
      <c r="B437" t="s">
        <v>1418</v>
      </c>
      <c r="C437" t="s">
        <v>1407</v>
      </c>
      <c r="D437" t="s">
        <v>1407</v>
      </c>
      <c r="E437" t="s">
        <v>1407</v>
      </c>
      <c r="F437" t="s">
        <v>1407</v>
      </c>
      <c r="G437" t="s">
        <v>1407</v>
      </c>
      <c r="H437">
        <v>1.1000000000000001</v>
      </c>
      <c r="I437" t="s">
        <v>1407</v>
      </c>
      <c r="J437">
        <v>1.1000000000000001</v>
      </c>
      <c r="K437" t="b">
        <f>ISERROR(VLOOKUP(A437,'passengers(revised service)_has'!A:A,1,FALSE))</f>
        <v>0</v>
      </c>
      <c r="L437">
        <f t="shared" si="18"/>
        <v>1</v>
      </c>
      <c r="M437">
        <f t="shared" si="19"/>
        <v>1</v>
      </c>
      <c r="N437">
        <f>VLOOKUP(A437,'passengers(revised service)_has'!A:V,13,FALSE)</f>
        <v>1</v>
      </c>
      <c r="O437">
        <f t="shared" si="20"/>
        <v>0</v>
      </c>
    </row>
    <row r="438" spans="1:15">
      <c r="A438" t="s">
        <v>855</v>
      </c>
      <c r="B438" t="s">
        <v>1418</v>
      </c>
      <c r="C438" t="s">
        <v>1407</v>
      </c>
      <c r="D438" t="s">
        <v>1407</v>
      </c>
      <c r="E438" t="s">
        <v>1407</v>
      </c>
      <c r="F438" t="s">
        <v>1407</v>
      </c>
      <c r="G438" t="s">
        <v>1407</v>
      </c>
      <c r="H438">
        <v>2</v>
      </c>
      <c r="I438" t="s">
        <v>1407</v>
      </c>
      <c r="J438">
        <v>2</v>
      </c>
      <c r="K438" t="b">
        <f>ISERROR(VLOOKUP(A438,'passengers(revised service)_has'!A:A,1,FALSE))</f>
        <v>0</v>
      </c>
      <c r="L438">
        <f t="shared" si="18"/>
        <v>1</v>
      </c>
      <c r="M438">
        <f t="shared" si="19"/>
        <v>1</v>
      </c>
      <c r="N438">
        <f>VLOOKUP(A438,'passengers(revised service)_has'!A:V,13,FALSE)</f>
        <v>1</v>
      </c>
      <c r="O438">
        <f t="shared" si="20"/>
        <v>0</v>
      </c>
    </row>
    <row r="439" spans="1:15">
      <c r="A439" t="s">
        <v>854</v>
      </c>
      <c r="B439" t="s">
        <v>1418</v>
      </c>
      <c r="C439" t="s">
        <v>1407</v>
      </c>
      <c r="D439" t="s">
        <v>1407</v>
      </c>
      <c r="E439" t="s">
        <v>1407</v>
      </c>
      <c r="F439" t="s">
        <v>1407</v>
      </c>
      <c r="G439" t="s">
        <v>1407</v>
      </c>
      <c r="H439">
        <v>2</v>
      </c>
      <c r="I439" t="s">
        <v>1407</v>
      </c>
      <c r="J439">
        <v>2</v>
      </c>
      <c r="K439" t="b">
        <f>ISERROR(VLOOKUP(A439,'passengers(revised service)_has'!A:A,1,FALSE))</f>
        <v>0</v>
      </c>
      <c r="L439">
        <f t="shared" si="18"/>
        <v>1</v>
      </c>
      <c r="M439">
        <f t="shared" si="19"/>
        <v>1</v>
      </c>
      <c r="N439">
        <f>VLOOKUP(A439,'passengers(revised service)_has'!A:V,13,FALSE)</f>
        <v>1</v>
      </c>
      <c r="O439">
        <f t="shared" si="20"/>
        <v>0</v>
      </c>
    </row>
    <row r="440" spans="1:15">
      <c r="A440" t="s">
        <v>853</v>
      </c>
      <c r="B440" t="s">
        <v>1418</v>
      </c>
      <c r="C440" t="s">
        <v>1407</v>
      </c>
      <c r="D440" t="s">
        <v>1407</v>
      </c>
      <c r="E440" t="s">
        <v>1407</v>
      </c>
      <c r="F440" t="s">
        <v>1407</v>
      </c>
      <c r="G440" t="s">
        <v>1407</v>
      </c>
      <c r="H440">
        <v>0.9</v>
      </c>
      <c r="I440" t="s">
        <v>1407</v>
      </c>
      <c r="J440">
        <v>0.6</v>
      </c>
      <c r="K440" t="b">
        <f>ISERROR(VLOOKUP(A440,'passengers(revised service)_has'!A:A,1,FALSE))</f>
        <v>0</v>
      </c>
      <c r="L440">
        <f t="shared" si="18"/>
        <v>1</v>
      </c>
      <c r="M440">
        <f t="shared" si="19"/>
        <v>1</v>
      </c>
      <c r="N440">
        <f>VLOOKUP(A440,'passengers(revised service)_has'!A:V,13,FALSE)</f>
        <v>1</v>
      </c>
      <c r="O440">
        <f t="shared" si="20"/>
        <v>0</v>
      </c>
    </row>
    <row r="441" spans="1:15">
      <c r="A441" t="s">
        <v>852</v>
      </c>
      <c r="B441" t="s">
        <v>1418</v>
      </c>
      <c r="C441" t="s">
        <v>1407</v>
      </c>
      <c r="D441" t="s">
        <v>1407</v>
      </c>
      <c r="E441" t="s">
        <v>1407</v>
      </c>
      <c r="F441" t="s">
        <v>1407</v>
      </c>
      <c r="G441" t="s">
        <v>1407</v>
      </c>
      <c r="H441" t="s">
        <v>1407</v>
      </c>
      <c r="I441" t="s">
        <v>1407</v>
      </c>
      <c r="J441">
        <v>0.9</v>
      </c>
      <c r="K441" t="b">
        <f>ISERROR(VLOOKUP(A441,'passengers(revised service)_has'!A:A,1,FALSE))</f>
        <v>0</v>
      </c>
      <c r="L441">
        <f t="shared" si="18"/>
        <v>0</v>
      </c>
      <c r="M441">
        <f t="shared" si="19"/>
        <v>1</v>
      </c>
      <c r="N441">
        <f>VLOOKUP(A441,'passengers(revised service)_has'!A:V,13,FALSE)</f>
        <v>1</v>
      </c>
      <c r="O441">
        <f t="shared" si="20"/>
        <v>0</v>
      </c>
    </row>
    <row r="442" spans="1:15">
      <c r="A442" t="s">
        <v>851</v>
      </c>
      <c r="B442" t="s">
        <v>1418</v>
      </c>
      <c r="C442" t="s">
        <v>1407</v>
      </c>
      <c r="D442" t="s">
        <v>1407</v>
      </c>
      <c r="E442" t="s">
        <v>1407</v>
      </c>
      <c r="F442" t="s">
        <v>1407</v>
      </c>
      <c r="G442" t="s">
        <v>1407</v>
      </c>
      <c r="H442">
        <v>1</v>
      </c>
      <c r="I442" t="s">
        <v>1407</v>
      </c>
      <c r="J442">
        <v>0.6</v>
      </c>
      <c r="K442" t="b">
        <f>ISERROR(VLOOKUP(A442,'passengers(revised service)_has'!A:A,1,FALSE))</f>
        <v>0</v>
      </c>
      <c r="L442">
        <f t="shared" si="18"/>
        <v>1</v>
      </c>
      <c r="M442">
        <f t="shared" si="19"/>
        <v>1</v>
      </c>
      <c r="N442">
        <f>VLOOKUP(A442,'passengers(revised service)_has'!A:V,13,FALSE)</f>
        <v>1</v>
      </c>
      <c r="O442">
        <f t="shared" si="20"/>
        <v>0</v>
      </c>
    </row>
    <row r="443" spans="1:15">
      <c r="A443" t="s">
        <v>850</v>
      </c>
      <c r="B443" t="s">
        <v>1418</v>
      </c>
      <c r="C443" t="s">
        <v>1407</v>
      </c>
      <c r="D443" t="s">
        <v>1407</v>
      </c>
      <c r="E443" t="s">
        <v>1407</v>
      </c>
      <c r="F443" t="s">
        <v>1407</v>
      </c>
      <c r="G443" t="s">
        <v>1407</v>
      </c>
      <c r="H443">
        <v>1</v>
      </c>
      <c r="I443" t="s">
        <v>1407</v>
      </c>
      <c r="J443">
        <v>1</v>
      </c>
      <c r="K443" t="b">
        <f>ISERROR(VLOOKUP(A443,'passengers(revised service)_has'!A:A,1,FALSE))</f>
        <v>0</v>
      </c>
      <c r="L443">
        <f t="shared" si="18"/>
        <v>1</v>
      </c>
      <c r="M443">
        <f t="shared" si="19"/>
        <v>1</v>
      </c>
      <c r="N443">
        <f>VLOOKUP(A443,'passengers(revised service)_has'!A:V,13,FALSE)</f>
        <v>1</v>
      </c>
      <c r="O443">
        <f t="shared" si="20"/>
        <v>0</v>
      </c>
    </row>
    <row r="444" spans="1:15">
      <c r="A444" t="s">
        <v>849</v>
      </c>
      <c r="B444" t="s">
        <v>1418</v>
      </c>
      <c r="C444" t="s">
        <v>1407</v>
      </c>
      <c r="D444" t="s">
        <v>1407</v>
      </c>
      <c r="E444" t="s">
        <v>1407</v>
      </c>
      <c r="F444" t="s">
        <v>1407</v>
      </c>
      <c r="G444" t="s">
        <v>1407</v>
      </c>
      <c r="H444">
        <v>1.1000000000000001</v>
      </c>
      <c r="I444" t="s">
        <v>1407</v>
      </c>
      <c r="J444">
        <v>1.4</v>
      </c>
      <c r="K444" t="b">
        <f>ISERROR(VLOOKUP(A444,'passengers(revised service)_has'!A:A,1,FALSE))</f>
        <v>0</v>
      </c>
      <c r="L444">
        <f t="shared" si="18"/>
        <v>1</v>
      </c>
      <c r="M444">
        <f t="shared" si="19"/>
        <v>1</v>
      </c>
      <c r="N444">
        <f>VLOOKUP(A444,'passengers(revised service)_has'!A:V,13,FALSE)</f>
        <v>1</v>
      </c>
      <c r="O444">
        <f t="shared" si="20"/>
        <v>0</v>
      </c>
    </row>
    <row r="445" spans="1:15">
      <c r="A445" t="s">
        <v>848</v>
      </c>
      <c r="B445" t="s">
        <v>1418</v>
      </c>
      <c r="C445" t="s">
        <v>1407</v>
      </c>
      <c r="D445" t="s">
        <v>1407</v>
      </c>
      <c r="E445" t="s">
        <v>1407</v>
      </c>
      <c r="F445" t="s">
        <v>1407</v>
      </c>
      <c r="G445" t="s">
        <v>1407</v>
      </c>
      <c r="H445" t="s">
        <v>1407</v>
      </c>
      <c r="I445" t="s">
        <v>1407</v>
      </c>
      <c r="J445">
        <v>1.1000000000000001</v>
      </c>
      <c r="K445" t="b">
        <f>ISERROR(VLOOKUP(A445,'passengers(revised service)_has'!A:A,1,FALSE))</f>
        <v>0</v>
      </c>
      <c r="L445">
        <f t="shared" si="18"/>
        <v>0</v>
      </c>
      <c r="M445">
        <f t="shared" si="19"/>
        <v>1</v>
      </c>
      <c r="N445">
        <f>VLOOKUP(A445,'passengers(revised service)_has'!A:V,13,FALSE)</f>
        <v>1</v>
      </c>
      <c r="O445">
        <f t="shared" si="20"/>
        <v>0</v>
      </c>
    </row>
    <row r="446" spans="1:15">
      <c r="A446" t="s">
        <v>847</v>
      </c>
      <c r="B446" t="s">
        <v>1418</v>
      </c>
      <c r="C446" t="s">
        <v>1407</v>
      </c>
      <c r="D446" t="s">
        <v>1407</v>
      </c>
      <c r="E446" t="s">
        <v>1407</v>
      </c>
      <c r="F446" t="s">
        <v>1407</v>
      </c>
      <c r="G446" t="s">
        <v>1407</v>
      </c>
      <c r="H446">
        <v>1.3</v>
      </c>
      <c r="I446" t="s">
        <v>1407</v>
      </c>
      <c r="J446" t="s">
        <v>1407</v>
      </c>
      <c r="K446" t="b">
        <f>ISERROR(VLOOKUP(A446,'passengers(revised service)_has'!A:A,1,FALSE))</f>
        <v>0</v>
      </c>
      <c r="L446">
        <f t="shared" si="18"/>
        <v>1</v>
      </c>
      <c r="M446">
        <f t="shared" si="19"/>
        <v>0</v>
      </c>
      <c r="N446">
        <f>VLOOKUP(A446,'passengers(revised service)_has'!A:V,13,FALSE)</f>
        <v>0</v>
      </c>
      <c r="O446">
        <f t="shared" si="20"/>
        <v>0</v>
      </c>
    </row>
    <row r="447" spans="1:15">
      <c r="A447" t="s">
        <v>846</v>
      </c>
      <c r="B447" t="s">
        <v>1418</v>
      </c>
      <c r="C447" t="s">
        <v>1407</v>
      </c>
      <c r="D447" t="s">
        <v>1407</v>
      </c>
      <c r="E447" t="s">
        <v>1407</v>
      </c>
      <c r="F447" t="s">
        <v>1407</v>
      </c>
      <c r="G447" t="s">
        <v>1407</v>
      </c>
      <c r="H447">
        <v>1.3</v>
      </c>
      <c r="I447" t="s">
        <v>1407</v>
      </c>
      <c r="J447">
        <v>1.3</v>
      </c>
      <c r="K447" t="b">
        <f>ISERROR(VLOOKUP(A447,'passengers(revised service)_has'!A:A,1,FALSE))</f>
        <v>0</v>
      </c>
      <c r="L447">
        <f t="shared" si="18"/>
        <v>1</v>
      </c>
      <c r="M447">
        <f t="shared" si="19"/>
        <v>1</v>
      </c>
      <c r="N447">
        <f>VLOOKUP(A447,'passengers(revised service)_has'!A:V,13,FALSE)</f>
        <v>1</v>
      </c>
      <c r="O447">
        <f t="shared" si="20"/>
        <v>0</v>
      </c>
    </row>
    <row r="448" spans="1:15">
      <c r="A448" t="s">
        <v>845</v>
      </c>
      <c r="B448" t="s">
        <v>1418</v>
      </c>
      <c r="C448" t="s">
        <v>1407</v>
      </c>
      <c r="D448" t="s">
        <v>1407</v>
      </c>
      <c r="E448" t="s">
        <v>1407</v>
      </c>
      <c r="F448" t="s">
        <v>1407</v>
      </c>
      <c r="G448" t="s">
        <v>1407</v>
      </c>
      <c r="H448">
        <v>1.9</v>
      </c>
      <c r="I448" t="s">
        <v>1407</v>
      </c>
      <c r="J448" t="s">
        <v>1407</v>
      </c>
      <c r="K448" t="b">
        <f>ISERROR(VLOOKUP(A448,'passengers(revised service)_has'!A:A,1,FALSE))</f>
        <v>0</v>
      </c>
      <c r="L448">
        <f t="shared" si="18"/>
        <v>1</v>
      </c>
      <c r="M448">
        <f t="shared" si="19"/>
        <v>0</v>
      </c>
      <c r="N448">
        <f>VLOOKUP(A448,'passengers(revised service)_has'!A:V,13,FALSE)</f>
        <v>0</v>
      </c>
      <c r="O448">
        <f t="shared" si="20"/>
        <v>0</v>
      </c>
    </row>
    <row r="449" spans="1:15">
      <c r="A449" t="s">
        <v>844</v>
      </c>
      <c r="B449" t="s">
        <v>1418</v>
      </c>
      <c r="C449" t="s">
        <v>1407</v>
      </c>
      <c r="D449" t="s">
        <v>1407</v>
      </c>
      <c r="E449" t="s">
        <v>1407</v>
      </c>
      <c r="F449" t="s">
        <v>1407</v>
      </c>
      <c r="G449" t="s">
        <v>1407</v>
      </c>
      <c r="H449" t="s">
        <v>1407</v>
      </c>
      <c r="I449" t="s">
        <v>1407</v>
      </c>
      <c r="J449">
        <v>1.9</v>
      </c>
      <c r="K449" t="b">
        <f>ISERROR(VLOOKUP(A449,'passengers(revised service)_has'!A:A,1,FALSE))</f>
        <v>0</v>
      </c>
      <c r="L449">
        <f t="shared" si="18"/>
        <v>0</v>
      </c>
      <c r="M449">
        <f t="shared" si="19"/>
        <v>1</v>
      </c>
      <c r="N449">
        <f>VLOOKUP(A449,'passengers(revised service)_has'!A:V,13,FALSE)</f>
        <v>1</v>
      </c>
      <c r="O449">
        <f t="shared" si="20"/>
        <v>0</v>
      </c>
    </row>
    <row r="450" spans="1:15">
      <c r="A450" t="s">
        <v>843</v>
      </c>
      <c r="B450" t="s">
        <v>1418</v>
      </c>
      <c r="C450" t="s">
        <v>1407</v>
      </c>
      <c r="D450" t="s">
        <v>1407</v>
      </c>
      <c r="E450" t="s">
        <v>1407</v>
      </c>
      <c r="F450" t="s">
        <v>1407</v>
      </c>
      <c r="G450" t="s">
        <v>1407</v>
      </c>
      <c r="H450">
        <v>0.4</v>
      </c>
      <c r="I450" t="s">
        <v>1407</v>
      </c>
      <c r="J450" t="s">
        <v>1407</v>
      </c>
      <c r="K450" t="b">
        <f>ISERROR(VLOOKUP(A450,'passengers(revised service)_has'!A:A,1,FALSE))</f>
        <v>0</v>
      </c>
      <c r="L450">
        <f t="shared" si="18"/>
        <v>1</v>
      </c>
      <c r="M450">
        <f t="shared" si="19"/>
        <v>0</v>
      </c>
      <c r="N450">
        <f>VLOOKUP(A450,'passengers(revised service)_has'!A:V,13,FALSE)</f>
        <v>0</v>
      </c>
      <c r="O450">
        <f t="shared" si="20"/>
        <v>0</v>
      </c>
    </row>
    <row r="451" spans="1:15">
      <c r="A451" t="s">
        <v>842</v>
      </c>
      <c r="B451" t="s">
        <v>1418</v>
      </c>
      <c r="C451" t="s">
        <v>1407</v>
      </c>
      <c r="D451" t="s">
        <v>1407</v>
      </c>
      <c r="E451" t="s">
        <v>1407</v>
      </c>
      <c r="F451" t="s">
        <v>1407</v>
      </c>
      <c r="G451" t="s">
        <v>1407</v>
      </c>
      <c r="H451">
        <v>0.4</v>
      </c>
      <c r="I451" t="s">
        <v>1407</v>
      </c>
      <c r="J451">
        <v>0.4</v>
      </c>
      <c r="K451" t="b">
        <f>ISERROR(VLOOKUP(A451,'passengers(revised service)_has'!A:A,1,FALSE))</f>
        <v>0</v>
      </c>
      <c r="L451">
        <f t="shared" ref="L451:L514" si="21">IF(IF(ISERROR(SEARCH("*no*",C451)), 0,1)+IF(ISERROR(SEARCH("*no*",D451)), 0,1)+IF(ISERROR(SEARCH("*no*",E451)), 0,1)+IF(ISERROR(SEARCH("*no*",F451)), 0,1)+IF(ISERROR(SEARCH("*no*",G451)), 0,1)+IF(ISERROR(SEARCH("*no*",H451)), 0,1)+IF(ISERROR(SEARCH("*no*",I451)), 0,1)=7,0,1)</f>
        <v>1</v>
      </c>
      <c r="M451">
        <f t="shared" ref="M451:M514" si="22">IF(ISNUMBER(J451),1,0)</f>
        <v>1</v>
      </c>
      <c r="N451">
        <f>VLOOKUP(A451,'passengers(revised service)_has'!A:V,13,FALSE)</f>
        <v>1</v>
      </c>
      <c r="O451">
        <f t="shared" ref="O451:O514" si="23">IF(M451=N451,0,1)</f>
        <v>0</v>
      </c>
    </row>
    <row r="452" spans="1:15">
      <c r="A452" t="s">
        <v>841</v>
      </c>
      <c r="B452" t="s">
        <v>1418</v>
      </c>
      <c r="C452" t="s">
        <v>1407</v>
      </c>
      <c r="D452" t="s">
        <v>1407</v>
      </c>
      <c r="E452" t="s">
        <v>1407</v>
      </c>
      <c r="F452" t="s">
        <v>1407</v>
      </c>
      <c r="G452" t="s">
        <v>1407</v>
      </c>
      <c r="H452">
        <v>1.9</v>
      </c>
      <c r="I452" t="s">
        <v>1407</v>
      </c>
      <c r="J452">
        <v>1.8</v>
      </c>
      <c r="K452" t="b">
        <f>ISERROR(VLOOKUP(A452,'passengers(revised service)_has'!A:A,1,FALSE))</f>
        <v>0</v>
      </c>
      <c r="L452">
        <f t="shared" si="21"/>
        <v>1</v>
      </c>
      <c r="M452">
        <f t="shared" si="22"/>
        <v>1</v>
      </c>
      <c r="N452">
        <f>VLOOKUP(A452,'passengers(revised service)_has'!A:V,13,FALSE)</f>
        <v>1</v>
      </c>
      <c r="O452">
        <f t="shared" si="23"/>
        <v>0</v>
      </c>
    </row>
    <row r="453" spans="1:15">
      <c r="A453" t="s">
        <v>840</v>
      </c>
      <c r="B453" t="s">
        <v>1418</v>
      </c>
      <c r="C453" t="s">
        <v>1407</v>
      </c>
      <c r="D453" t="s">
        <v>1407</v>
      </c>
      <c r="E453" t="s">
        <v>1407</v>
      </c>
      <c r="F453" t="s">
        <v>1407</v>
      </c>
      <c r="G453" t="s">
        <v>1407</v>
      </c>
      <c r="H453" t="s">
        <v>1407</v>
      </c>
      <c r="I453" t="s">
        <v>1407</v>
      </c>
      <c r="J453">
        <v>1.9</v>
      </c>
      <c r="K453" t="b">
        <f>ISERROR(VLOOKUP(A453,'passengers(revised service)_has'!A:A,1,FALSE))</f>
        <v>0</v>
      </c>
      <c r="L453">
        <f t="shared" si="21"/>
        <v>0</v>
      </c>
      <c r="M453">
        <f t="shared" si="22"/>
        <v>1</v>
      </c>
      <c r="N453">
        <f>VLOOKUP(A453,'passengers(revised service)_has'!A:V,13,FALSE)</f>
        <v>1</v>
      </c>
      <c r="O453">
        <f t="shared" si="23"/>
        <v>0</v>
      </c>
    </row>
    <row r="454" spans="1:15">
      <c r="A454" t="s">
        <v>839</v>
      </c>
      <c r="B454" t="s">
        <v>1418</v>
      </c>
      <c r="C454" t="s">
        <v>1407</v>
      </c>
      <c r="D454" t="s">
        <v>1407</v>
      </c>
      <c r="E454" t="s">
        <v>1407</v>
      </c>
      <c r="F454" t="s">
        <v>1407</v>
      </c>
      <c r="G454" t="s">
        <v>1407</v>
      </c>
      <c r="H454">
        <v>0.2</v>
      </c>
      <c r="I454" t="s">
        <v>1407</v>
      </c>
      <c r="J454" t="s">
        <v>1407</v>
      </c>
      <c r="K454" t="b">
        <f>ISERROR(VLOOKUP(A454,'passengers(revised service)_has'!A:A,1,FALSE))</f>
        <v>0</v>
      </c>
      <c r="L454">
        <f t="shared" si="21"/>
        <v>1</v>
      </c>
      <c r="M454">
        <f t="shared" si="22"/>
        <v>0</v>
      </c>
      <c r="N454">
        <f>VLOOKUP(A454,'passengers(revised service)_has'!A:V,13,FALSE)</f>
        <v>0</v>
      </c>
      <c r="O454">
        <f t="shared" si="23"/>
        <v>0</v>
      </c>
    </row>
    <row r="455" spans="1:15">
      <c r="A455" t="s">
        <v>838</v>
      </c>
      <c r="B455" t="s">
        <v>1418</v>
      </c>
      <c r="C455" t="s">
        <v>1407</v>
      </c>
      <c r="D455" t="s">
        <v>1407</v>
      </c>
      <c r="E455" t="s">
        <v>1407</v>
      </c>
      <c r="F455" t="s">
        <v>1407</v>
      </c>
      <c r="G455" t="s">
        <v>1407</v>
      </c>
      <c r="H455">
        <v>0.2</v>
      </c>
      <c r="I455" t="s">
        <v>1407</v>
      </c>
      <c r="J455">
        <v>0.2</v>
      </c>
      <c r="K455" t="b">
        <f>ISERROR(VLOOKUP(A455,'passengers(revised service)_has'!A:A,1,FALSE))</f>
        <v>0</v>
      </c>
      <c r="L455">
        <f t="shared" si="21"/>
        <v>1</v>
      </c>
      <c r="M455">
        <f t="shared" si="22"/>
        <v>1</v>
      </c>
      <c r="N455">
        <f>VLOOKUP(A455,'passengers(revised service)_has'!A:V,13,FALSE)</f>
        <v>1</v>
      </c>
      <c r="O455">
        <f t="shared" si="23"/>
        <v>0</v>
      </c>
    </row>
    <row r="456" spans="1:15">
      <c r="A456" t="s">
        <v>837</v>
      </c>
      <c r="B456" t="s">
        <v>1418</v>
      </c>
      <c r="C456" t="s">
        <v>1407</v>
      </c>
      <c r="D456" t="s">
        <v>1407</v>
      </c>
      <c r="E456" t="s">
        <v>1407</v>
      </c>
      <c r="F456" t="s">
        <v>1407</v>
      </c>
      <c r="G456" t="s">
        <v>1407</v>
      </c>
      <c r="H456">
        <v>0.2</v>
      </c>
      <c r="I456" t="s">
        <v>1407</v>
      </c>
      <c r="J456">
        <v>0.1</v>
      </c>
      <c r="K456" t="b">
        <f>ISERROR(VLOOKUP(A456,'passengers(revised service)_has'!A:A,1,FALSE))</f>
        <v>0</v>
      </c>
      <c r="L456">
        <f t="shared" si="21"/>
        <v>1</v>
      </c>
      <c r="M456">
        <f t="shared" si="22"/>
        <v>1</v>
      </c>
      <c r="N456">
        <f>VLOOKUP(A456,'passengers(revised service)_has'!A:V,13,FALSE)</f>
        <v>1</v>
      </c>
      <c r="O456">
        <f t="shared" si="23"/>
        <v>0</v>
      </c>
    </row>
    <row r="457" spans="1:15">
      <c r="A457" t="s">
        <v>836</v>
      </c>
      <c r="B457" t="s">
        <v>1418</v>
      </c>
      <c r="C457" t="s">
        <v>1407</v>
      </c>
      <c r="D457" t="s">
        <v>1407</v>
      </c>
      <c r="E457" t="s">
        <v>1407</v>
      </c>
      <c r="F457" t="s">
        <v>1407</v>
      </c>
      <c r="G457" t="s">
        <v>1407</v>
      </c>
      <c r="H457" t="s">
        <v>1407</v>
      </c>
      <c r="I457" t="s">
        <v>1407</v>
      </c>
      <c r="J457">
        <v>0.2</v>
      </c>
      <c r="K457" t="b">
        <f>ISERROR(VLOOKUP(A457,'passengers(revised service)_has'!A:A,1,FALSE))</f>
        <v>0</v>
      </c>
      <c r="L457">
        <f t="shared" si="21"/>
        <v>0</v>
      </c>
      <c r="M457">
        <f t="shared" si="22"/>
        <v>1</v>
      </c>
      <c r="N457">
        <f>VLOOKUP(A457,'passengers(revised service)_has'!A:V,13,FALSE)</f>
        <v>1</v>
      </c>
      <c r="O457">
        <f t="shared" si="23"/>
        <v>0</v>
      </c>
    </row>
    <row r="458" spans="1:15">
      <c r="A458" t="s">
        <v>835</v>
      </c>
      <c r="B458" t="s">
        <v>1418</v>
      </c>
      <c r="C458" t="s">
        <v>1407</v>
      </c>
      <c r="D458" t="s">
        <v>1407</v>
      </c>
      <c r="E458" t="s">
        <v>1407</v>
      </c>
      <c r="F458" t="s">
        <v>1407</v>
      </c>
      <c r="G458" t="s">
        <v>1407</v>
      </c>
      <c r="H458">
        <v>2</v>
      </c>
      <c r="I458" t="s">
        <v>1407</v>
      </c>
      <c r="J458">
        <v>3</v>
      </c>
      <c r="K458" t="b">
        <f>ISERROR(VLOOKUP(A458,'passengers(revised service)_has'!A:A,1,FALSE))</f>
        <v>0</v>
      </c>
      <c r="L458">
        <f t="shared" si="21"/>
        <v>1</v>
      </c>
      <c r="M458">
        <f t="shared" si="22"/>
        <v>1</v>
      </c>
      <c r="N458">
        <f>VLOOKUP(A458,'passengers(revised service)_has'!A:V,13,FALSE)</f>
        <v>1</v>
      </c>
      <c r="O458">
        <f t="shared" si="23"/>
        <v>0</v>
      </c>
    </row>
    <row r="459" spans="1:15">
      <c r="A459" t="s">
        <v>834</v>
      </c>
      <c r="B459" t="s">
        <v>1418</v>
      </c>
      <c r="C459" t="s">
        <v>1407</v>
      </c>
      <c r="D459" t="s">
        <v>1407</v>
      </c>
      <c r="E459" t="s">
        <v>1407</v>
      </c>
      <c r="F459" t="s">
        <v>1407</v>
      </c>
      <c r="G459" t="s">
        <v>1407</v>
      </c>
      <c r="H459">
        <v>2</v>
      </c>
      <c r="I459" t="s">
        <v>1407</v>
      </c>
      <c r="J459">
        <v>2</v>
      </c>
      <c r="K459" t="b">
        <f>ISERROR(VLOOKUP(A459,'passengers(revised service)_has'!A:A,1,FALSE))</f>
        <v>0</v>
      </c>
      <c r="L459">
        <f t="shared" si="21"/>
        <v>1</v>
      </c>
      <c r="M459">
        <f t="shared" si="22"/>
        <v>1</v>
      </c>
      <c r="N459">
        <f>VLOOKUP(A459,'passengers(revised service)_has'!A:V,13,FALSE)</f>
        <v>1</v>
      </c>
      <c r="O459">
        <f t="shared" si="23"/>
        <v>0</v>
      </c>
    </row>
    <row r="460" spans="1:15">
      <c r="A460" t="s">
        <v>833</v>
      </c>
      <c r="B460" t="s">
        <v>1418</v>
      </c>
      <c r="C460" t="s">
        <v>1407</v>
      </c>
      <c r="D460" t="s">
        <v>1407</v>
      </c>
      <c r="E460" t="s">
        <v>1407</v>
      </c>
      <c r="F460" t="s">
        <v>1407</v>
      </c>
      <c r="G460" t="s">
        <v>1407</v>
      </c>
      <c r="H460">
        <v>0.9</v>
      </c>
      <c r="I460" t="s">
        <v>1407</v>
      </c>
      <c r="J460" t="s">
        <v>1407</v>
      </c>
      <c r="K460" t="b">
        <f>ISERROR(VLOOKUP(A460,'passengers(revised service)_has'!A:A,1,FALSE))</f>
        <v>0</v>
      </c>
      <c r="L460">
        <f t="shared" si="21"/>
        <v>1</v>
      </c>
      <c r="M460">
        <f t="shared" si="22"/>
        <v>0</v>
      </c>
      <c r="N460">
        <f>VLOOKUP(A460,'passengers(revised service)_has'!A:V,13,FALSE)</f>
        <v>0</v>
      </c>
      <c r="O460">
        <f t="shared" si="23"/>
        <v>0</v>
      </c>
    </row>
    <row r="461" spans="1:15">
      <c r="A461" t="s">
        <v>832</v>
      </c>
      <c r="B461" t="s">
        <v>1418</v>
      </c>
      <c r="C461" t="s">
        <v>1407</v>
      </c>
      <c r="D461" t="s">
        <v>1407</v>
      </c>
      <c r="E461" t="s">
        <v>1407</v>
      </c>
      <c r="F461" t="s">
        <v>1407</v>
      </c>
      <c r="G461" t="s">
        <v>1407</v>
      </c>
      <c r="H461">
        <v>0.9</v>
      </c>
      <c r="I461" t="s">
        <v>1407</v>
      </c>
      <c r="J461">
        <v>0.9</v>
      </c>
      <c r="K461" t="b">
        <f>ISERROR(VLOOKUP(A461,'passengers(revised service)_has'!A:A,1,FALSE))</f>
        <v>0</v>
      </c>
      <c r="L461">
        <f t="shared" si="21"/>
        <v>1</v>
      </c>
      <c r="M461">
        <f t="shared" si="22"/>
        <v>1</v>
      </c>
      <c r="N461">
        <f>VLOOKUP(A461,'passengers(revised service)_has'!A:V,13,FALSE)</f>
        <v>1</v>
      </c>
      <c r="O461">
        <f t="shared" si="23"/>
        <v>0</v>
      </c>
    </row>
    <row r="462" spans="1:15">
      <c r="A462" t="s">
        <v>831</v>
      </c>
      <c r="B462" t="s">
        <v>1418</v>
      </c>
      <c r="C462" t="s">
        <v>1407</v>
      </c>
      <c r="D462" t="s">
        <v>1407</v>
      </c>
      <c r="E462" t="s">
        <v>1407</v>
      </c>
      <c r="F462" t="s">
        <v>1407</v>
      </c>
      <c r="G462" t="s">
        <v>1407</v>
      </c>
      <c r="H462">
        <v>2.2000000000000002</v>
      </c>
      <c r="I462" t="s">
        <v>1407</v>
      </c>
      <c r="J462" t="s">
        <v>1407</v>
      </c>
      <c r="K462" t="b">
        <f>ISERROR(VLOOKUP(A462,'passengers(revised service)_has'!A:A,1,FALSE))</f>
        <v>0</v>
      </c>
      <c r="L462">
        <f t="shared" si="21"/>
        <v>1</v>
      </c>
      <c r="M462">
        <f t="shared" si="22"/>
        <v>0</v>
      </c>
      <c r="N462">
        <f>VLOOKUP(A462,'passengers(revised service)_has'!A:V,13,FALSE)</f>
        <v>0</v>
      </c>
      <c r="O462">
        <f t="shared" si="23"/>
        <v>0</v>
      </c>
    </row>
    <row r="463" spans="1:15">
      <c r="A463" t="s">
        <v>830</v>
      </c>
      <c r="B463" t="s">
        <v>1418</v>
      </c>
      <c r="C463" t="s">
        <v>1407</v>
      </c>
      <c r="D463" t="s">
        <v>1407</v>
      </c>
      <c r="E463" t="s">
        <v>1407</v>
      </c>
      <c r="F463" t="s">
        <v>1407</v>
      </c>
      <c r="G463" t="s">
        <v>1407</v>
      </c>
      <c r="H463" t="s">
        <v>1407</v>
      </c>
      <c r="I463" t="s">
        <v>1407</v>
      </c>
      <c r="J463">
        <v>2.2000000000000002</v>
      </c>
      <c r="K463" t="b">
        <f>ISERROR(VLOOKUP(A463,'passengers(revised service)_has'!A:A,1,FALSE))</f>
        <v>0</v>
      </c>
      <c r="L463">
        <f t="shared" si="21"/>
        <v>0</v>
      </c>
      <c r="M463">
        <f t="shared" si="22"/>
        <v>1</v>
      </c>
      <c r="N463">
        <f>VLOOKUP(A463,'passengers(revised service)_has'!A:V,13,FALSE)</f>
        <v>1</v>
      </c>
      <c r="O463">
        <f t="shared" si="23"/>
        <v>0</v>
      </c>
    </row>
    <row r="464" spans="1:15">
      <c r="A464" t="s">
        <v>829</v>
      </c>
      <c r="B464" t="s">
        <v>1418</v>
      </c>
      <c r="C464" t="s">
        <v>1407</v>
      </c>
      <c r="D464" t="s">
        <v>1407</v>
      </c>
      <c r="E464" t="s">
        <v>1407</v>
      </c>
      <c r="F464" t="s">
        <v>1407</v>
      </c>
      <c r="G464" t="s">
        <v>1407</v>
      </c>
      <c r="H464">
        <v>0</v>
      </c>
      <c r="I464" t="s">
        <v>1407</v>
      </c>
      <c r="J464">
        <v>0</v>
      </c>
      <c r="K464" t="b">
        <f>ISERROR(VLOOKUP(A464,'passengers(revised service)_has'!A:A,1,FALSE))</f>
        <v>0</v>
      </c>
      <c r="L464">
        <f t="shared" si="21"/>
        <v>1</v>
      </c>
      <c r="M464">
        <f t="shared" si="22"/>
        <v>1</v>
      </c>
      <c r="N464">
        <f>VLOOKUP(A464,'passengers(revised service)_has'!A:V,13,FALSE)</f>
        <v>1</v>
      </c>
      <c r="O464">
        <f t="shared" si="23"/>
        <v>0</v>
      </c>
    </row>
    <row r="465" spans="1:15">
      <c r="A465" t="s">
        <v>828</v>
      </c>
      <c r="B465" t="s">
        <v>1418</v>
      </c>
      <c r="C465" t="s">
        <v>1407</v>
      </c>
      <c r="D465" t="s">
        <v>1407</v>
      </c>
      <c r="E465" t="s">
        <v>1407</v>
      </c>
      <c r="F465" t="s">
        <v>1407</v>
      </c>
      <c r="G465" t="s">
        <v>1407</v>
      </c>
      <c r="H465">
        <v>0</v>
      </c>
      <c r="I465" t="s">
        <v>1407</v>
      </c>
      <c r="J465">
        <v>0</v>
      </c>
      <c r="K465" t="b">
        <f>ISERROR(VLOOKUP(A465,'passengers(revised service)_has'!A:A,1,FALSE))</f>
        <v>0</v>
      </c>
      <c r="L465">
        <f t="shared" si="21"/>
        <v>1</v>
      </c>
      <c r="M465">
        <f t="shared" si="22"/>
        <v>1</v>
      </c>
      <c r="N465">
        <f>VLOOKUP(A465,'passengers(revised service)_has'!A:V,13,FALSE)</f>
        <v>1</v>
      </c>
      <c r="O465">
        <f t="shared" si="23"/>
        <v>0</v>
      </c>
    </row>
    <row r="466" spans="1:15">
      <c r="A466" t="s">
        <v>827</v>
      </c>
      <c r="B466" t="s">
        <v>1418</v>
      </c>
      <c r="C466" t="s">
        <v>1407</v>
      </c>
      <c r="D466" t="s">
        <v>1407</v>
      </c>
      <c r="E466" t="s">
        <v>1407</v>
      </c>
      <c r="F466" t="s">
        <v>1407</v>
      </c>
      <c r="G466" t="s">
        <v>1407</v>
      </c>
      <c r="H466">
        <v>1.1000000000000001</v>
      </c>
      <c r="I466" t="s">
        <v>1407</v>
      </c>
      <c r="J466" t="s">
        <v>1407</v>
      </c>
      <c r="K466" t="b">
        <f>ISERROR(VLOOKUP(A466,'passengers(revised service)_has'!A:A,1,FALSE))</f>
        <v>0</v>
      </c>
      <c r="L466">
        <f t="shared" si="21"/>
        <v>1</v>
      </c>
      <c r="M466">
        <f t="shared" si="22"/>
        <v>0</v>
      </c>
      <c r="N466">
        <f>VLOOKUP(A466,'passengers(revised service)_has'!A:V,13,FALSE)</f>
        <v>0</v>
      </c>
      <c r="O466">
        <f t="shared" si="23"/>
        <v>0</v>
      </c>
    </row>
    <row r="467" spans="1:15">
      <c r="A467" t="s">
        <v>826</v>
      </c>
      <c r="B467" t="s">
        <v>1418</v>
      </c>
      <c r="C467" t="s">
        <v>1407</v>
      </c>
      <c r="D467" t="s">
        <v>1407</v>
      </c>
      <c r="E467" t="s">
        <v>1407</v>
      </c>
      <c r="F467" t="s">
        <v>1407</v>
      </c>
      <c r="G467" t="s">
        <v>1407</v>
      </c>
      <c r="H467" t="s">
        <v>1407</v>
      </c>
      <c r="I467" t="s">
        <v>1407</v>
      </c>
      <c r="J467">
        <v>1.1000000000000001</v>
      </c>
      <c r="K467" t="b">
        <f>ISERROR(VLOOKUP(A467,'passengers(revised service)_has'!A:A,1,FALSE))</f>
        <v>0</v>
      </c>
      <c r="L467">
        <f t="shared" si="21"/>
        <v>0</v>
      </c>
      <c r="M467">
        <f t="shared" si="22"/>
        <v>1</v>
      </c>
      <c r="N467">
        <f>VLOOKUP(A467,'passengers(revised service)_has'!A:V,13,FALSE)</f>
        <v>1</v>
      </c>
      <c r="O467">
        <f t="shared" si="23"/>
        <v>0</v>
      </c>
    </row>
    <row r="468" spans="1:15">
      <c r="A468" t="s">
        <v>825</v>
      </c>
      <c r="B468" t="s">
        <v>1418</v>
      </c>
      <c r="C468" t="s">
        <v>1407</v>
      </c>
      <c r="D468" t="s">
        <v>1407</v>
      </c>
      <c r="E468" t="s">
        <v>1407</v>
      </c>
      <c r="F468" t="s">
        <v>1407</v>
      </c>
      <c r="G468" t="s">
        <v>1407</v>
      </c>
      <c r="H468">
        <v>1</v>
      </c>
      <c r="I468" t="s">
        <v>1407</v>
      </c>
      <c r="J468">
        <v>0.9</v>
      </c>
      <c r="K468" t="b">
        <f>ISERROR(VLOOKUP(A468,'passengers(revised service)_has'!A:A,1,FALSE))</f>
        <v>0</v>
      </c>
      <c r="L468">
        <f t="shared" si="21"/>
        <v>1</v>
      </c>
      <c r="M468">
        <f t="shared" si="22"/>
        <v>1</v>
      </c>
      <c r="N468">
        <f>VLOOKUP(A468,'passengers(revised service)_has'!A:V,13,FALSE)</f>
        <v>1</v>
      </c>
      <c r="O468">
        <f t="shared" si="23"/>
        <v>0</v>
      </c>
    </row>
    <row r="469" spans="1:15">
      <c r="A469" t="s">
        <v>824</v>
      </c>
      <c r="B469" t="s">
        <v>1418</v>
      </c>
      <c r="C469" t="s">
        <v>1407</v>
      </c>
      <c r="D469" t="s">
        <v>1407</v>
      </c>
      <c r="E469" t="s">
        <v>1407</v>
      </c>
      <c r="F469" t="s">
        <v>1407</v>
      </c>
      <c r="G469" t="s">
        <v>1407</v>
      </c>
      <c r="H469">
        <v>1</v>
      </c>
      <c r="I469" t="s">
        <v>1407</v>
      </c>
      <c r="J469">
        <v>1</v>
      </c>
      <c r="K469" t="b">
        <f>ISERROR(VLOOKUP(A469,'passengers(revised service)_has'!A:A,1,FALSE))</f>
        <v>0</v>
      </c>
      <c r="L469">
        <f t="shared" si="21"/>
        <v>1</v>
      </c>
      <c r="M469">
        <f t="shared" si="22"/>
        <v>1</v>
      </c>
      <c r="N469">
        <f>VLOOKUP(A469,'passengers(revised service)_has'!A:V,13,FALSE)</f>
        <v>1</v>
      </c>
      <c r="O469">
        <f t="shared" si="23"/>
        <v>0</v>
      </c>
    </row>
    <row r="470" spans="1:15">
      <c r="A470" t="s">
        <v>823</v>
      </c>
      <c r="B470" t="s">
        <v>1418</v>
      </c>
      <c r="C470" t="s">
        <v>1407</v>
      </c>
      <c r="D470" t="s">
        <v>1407</v>
      </c>
      <c r="E470" t="s">
        <v>1407</v>
      </c>
      <c r="F470" t="s">
        <v>1407</v>
      </c>
      <c r="G470" t="s">
        <v>1407</v>
      </c>
      <c r="H470">
        <v>1.3</v>
      </c>
      <c r="I470" t="s">
        <v>1407</v>
      </c>
      <c r="J470">
        <v>1.1000000000000001</v>
      </c>
      <c r="K470" t="b">
        <f>ISERROR(VLOOKUP(A470,'passengers(revised service)_has'!A:A,1,FALSE))</f>
        <v>0</v>
      </c>
      <c r="L470">
        <f t="shared" si="21"/>
        <v>1</v>
      </c>
      <c r="M470">
        <f t="shared" si="22"/>
        <v>1</v>
      </c>
      <c r="N470">
        <f>VLOOKUP(A470,'passengers(revised service)_has'!A:V,13,FALSE)</f>
        <v>1</v>
      </c>
      <c r="O470">
        <f t="shared" si="23"/>
        <v>0</v>
      </c>
    </row>
    <row r="471" spans="1:15">
      <c r="A471" t="s">
        <v>822</v>
      </c>
      <c r="B471" t="s">
        <v>1418</v>
      </c>
      <c r="C471" t="s">
        <v>1407</v>
      </c>
      <c r="D471" t="s">
        <v>1407</v>
      </c>
      <c r="E471" t="s">
        <v>1407</v>
      </c>
      <c r="F471" t="s">
        <v>1407</v>
      </c>
      <c r="G471" t="s">
        <v>1407</v>
      </c>
      <c r="H471">
        <v>1.3</v>
      </c>
      <c r="I471" t="s">
        <v>1407</v>
      </c>
      <c r="J471">
        <v>1.3</v>
      </c>
      <c r="K471" t="b">
        <f>ISERROR(VLOOKUP(A471,'passengers(revised service)_has'!A:A,1,FALSE))</f>
        <v>0</v>
      </c>
      <c r="L471">
        <f t="shared" si="21"/>
        <v>1</v>
      </c>
      <c r="M471">
        <f t="shared" si="22"/>
        <v>1</v>
      </c>
      <c r="N471">
        <f>VLOOKUP(A471,'passengers(revised service)_has'!A:V,13,FALSE)</f>
        <v>1</v>
      </c>
      <c r="O471">
        <f t="shared" si="23"/>
        <v>0</v>
      </c>
    </row>
    <row r="472" spans="1:15">
      <c r="A472" t="s">
        <v>821</v>
      </c>
      <c r="B472" t="s">
        <v>1418</v>
      </c>
      <c r="C472" t="s">
        <v>1407</v>
      </c>
      <c r="D472" t="s">
        <v>1407</v>
      </c>
      <c r="E472" t="s">
        <v>1407</v>
      </c>
      <c r="F472" t="s">
        <v>1407</v>
      </c>
      <c r="G472" t="s">
        <v>1407</v>
      </c>
      <c r="H472">
        <v>1</v>
      </c>
      <c r="I472" t="s">
        <v>1407</v>
      </c>
      <c r="J472">
        <v>0.6</v>
      </c>
      <c r="K472" t="b">
        <f>ISERROR(VLOOKUP(A472,'passengers(revised service)_has'!A:A,1,FALSE))</f>
        <v>0</v>
      </c>
      <c r="L472">
        <f t="shared" si="21"/>
        <v>1</v>
      </c>
      <c r="M472">
        <f t="shared" si="22"/>
        <v>1</v>
      </c>
      <c r="N472">
        <f>VLOOKUP(A472,'passengers(revised service)_has'!A:V,13,FALSE)</f>
        <v>1</v>
      </c>
      <c r="O472">
        <f t="shared" si="23"/>
        <v>0</v>
      </c>
    </row>
    <row r="473" spans="1:15">
      <c r="A473" t="s">
        <v>820</v>
      </c>
      <c r="B473" t="s">
        <v>1418</v>
      </c>
      <c r="C473" t="s">
        <v>1407</v>
      </c>
      <c r="D473" t="s">
        <v>1407</v>
      </c>
      <c r="E473" t="s">
        <v>1407</v>
      </c>
      <c r="F473" t="s">
        <v>1407</v>
      </c>
      <c r="G473" t="s">
        <v>1407</v>
      </c>
      <c r="H473">
        <v>1</v>
      </c>
      <c r="I473" t="s">
        <v>1407</v>
      </c>
      <c r="J473">
        <v>1</v>
      </c>
      <c r="K473" t="b">
        <f>ISERROR(VLOOKUP(A473,'passengers(revised service)_has'!A:A,1,FALSE))</f>
        <v>0</v>
      </c>
      <c r="L473">
        <f t="shared" si="21"/>
        <v>1</v>
      </c>
      <c r="M473">
        <f t="shared" si="22"/>
        <v>1</v>
      </c>
      <c r="N473">
        <f>VLOOKUP(A473,'passengers(revised service)_has'!A:V,13,FALSE)</f>
        <v>1</v>
      </c>
      <c r="O473">
        <f t="shared" si="23"/>
        <v>0</v>
      </c>
    </row>
    <row r="474" spans="1:15">
      <c r="A474" t="s">
        <v>819</v>
      </c>
      <c r="B474" t="s">
        <v>1418</v>
      </c>
      <c r="C474" t="s">
        <v>1407</v>
      </c>
      <c r="D474" t="s">
        <v>1407</v>
      </c>
      <c r="E474" t="s">
        <v>1407</v>
      </c>
      <c r="F474" t="s">
        <v>1407</v>
      </c>
      <c r="G474" t="s">
        <v>1407</v>
      </c>
      <c r="H474">
        <v>0.8</v>
      </c>
      <c r="I474" t="s">
        <v>1407</v>
      </c>
      <c r="J474" t="s">
        <v>1407</v>
      </c>
      <c r="K474" t="b">
        <f>ISERROR(VLOOKUP(A474,'passengers(revised service)_has'!A:A,1,FALSE))</f>
        <v>0</v>
      </c>
      <c r="L474">
        <f t="shared" si="21"/>
        <v>1</v>
      </c>
      <c r="M474">
        <f t="shared" si="22"/>
        <v>0</v>
      </c>
      <c r="N474">
        <f>VLOOKUP(A474,'passengers(revised service)_has'!A:V,13,FALSE)</f>
        <v>0</v>
      </c>
      <c r="O474">
        <f t="shared" si="23"/>
        <v>0</v>
      </c>
    </row>
    <row r="475" spans="1:15">
      <c r="A475" t="s">
        <v>818</v>
      </c>
      <c r="B475" t="s">
        <v>1418</v>
      </c>
      <c r="C475" t="s">
        <v>1407</v>
      </c>
      <c r="D475" t="s">
        <v>1407</v>
      </c>
      <c r="E475" t="s">
        <v>1407</v>
      </c>
      <c r="F475" t="s">
        <v>1407</v>
      </c>
      <c r="G475" t="s">
        <v>1407</v>
      </c>
      <c r="H475">
        <v>0.8</v>
      </c>
      <c r="I475" t="s">
        <v>1407</v>
      </c>
      <c r="J475">
        <v>0.8</v>
      </c>
      <c r="K475" t="b">
        <f>ISERROR(VLOOKUP(A475,'passengers(revised service)_has'!A:A,1,FALSE))</f>
        <v>0</v>
      </c>
      <c r="L475">
        <f t="shared" si="21"/>
        <v>1</v>
      </c>
      <c r="M475">
        <f t="shared" si="22"/>
        <v>1</v>
      </c>
      <c r="N475">
        <f>VLOOKUP(A475,'passengers(revised service)_has'!A:V,13,FALSE)</f>
        <v>1</v>
      </c>
      <c r="O475">
        <f t="shared" si="23"/>
        <v>0</v>
      </c>
    </row>
    <row r="476" spans="1:15">
      <c r="A476" t="s">
        <v>817</v>
      </c>
      <c r="B476" t="s">
        <v>1418</v>
      </c>
      <c r="C476" t="s">
        <v>1407</v>
      </c>
      <c r="D476" t="s">
        <v>1407</v>
      </c>
      <c r="E476" t="s">
        <v>1407</v>
      </c>
      <c r="F476" t="s">
        <v>1407</v>
      </c>
      <c r="G476" t="s">
        <v>1407</v>
      </c>
      <c r="H476">
        <v>0.6</v>
      </c>
      <c r="I476" t="s">
        <v>1407</v>
      </c>
      <c r="J476">
        <v>0.5</v>
      </c>
      <c r="K476" t="b">
        <f>ISERROR(VLOOKUP(A476,'passengers(revised service)_has'!A:A,1,FALSE))</f>
        <v>0</v>
      </c>
      <c r="L476">
        <f t="shared" si="21"/>
        <v>1</v>
      </c>
      <c r="M476">
        <f t="shared" si="22"/>
        <v>1</v>
      </c>
      <c r="N476">
        <f>VLOOKUP(A476,'passengers(revised service)_has'!A:V,13,FALSE)</f>
        <v>1</v>
      </c>
      <c r="O476">
        <f t="shared" si="23"/>
        <v>0</v>
      </c>
    </row>
    <row r="477" spans="1:15">
      <c r="A477" t="s">
        <v>816</v>
      </c>
      <c r="B477" t="s">
        <v>1418</v>
      </c>
      <c r="C477" t="s">
        <v>1407</v>
      </c>
      <c r="D477" t="s">
        <v>1407</v>
      </c>
      <c r="E477" t="s">
        <v>1407</v>
      </c>
      <c r="F477" t="s">
        <v>1407</v>
      </c>
      <c r="G477" t="s">
        <v>1407</v>
      </c>
      <c r="H477" t="s">
        <v>1407</v>
      </c>
      <c r="I477" t="s">
        <v>1407</v>
      </c>
      <c r="J477">
        <v>0.6</v>
      </c>
      <c r="K477" t="b">
        <f>ISERROR(VLOOKUP(A477,'passengers(revised service)_has'!A:A,1,FALSE))</f>
        <v>0</v>
      </c>
      <c r="L477">
        <f t="shared" si="21"/>
        <v>0</v>
      </c>
      <c r="M477">
        <f t="shared" si="22"/>
        <v>1</v>
      </c>
      <c r="N477">
        <f>VLOOKUP(A477,'passengers(revised service)_has'!A:V,13,FALSE)</f>
        <v>1</v>
      </c>
      <c r="O477">
        <f t="shared" si="23"/>
        <v>0</v>
      </c>
    </row>
    <row r="478" spans="1:15">
      <c r="A478" t="s">
        <v>815</v>
      </c>
      <c r="B478" t="s">
        <v>1418</v>
      </c>
      <c r="C478" t="s">
        <v>1407</v>
      </c>
      <c r="D478" t="s">
        <v>1407</v>
      </c>
      <c r="E478" t="s">
        <v>1407</v>
      </c>
      <c r="F478" t="s">
        <v>1407</v>
      </c>
      <c r="G478" t="s">
        <v>1407</v>
      </c>
      <c r="H478">
        <v>0.9</v>
      </c>
      <c r="I478" t="s">
        <v>1407</v>
      </c>
      <c r="J478">
        <v>0.7</v>
      </c>
      <c r="K478" t="b">
        <f>ISERROR(VLOOKUP(A478,'passengers(revised service)_has'!A:A,1,FALSE))</f>
        <v>0</v>
      </c>
      <c r="L478">
        <f t="shared" si="21"/>
        <v>1</v>
      </c>
      <c r="M478">
        <f t="shared" si="22"/>
        <v>1</v>
      </c>
      <c r="N478">
        <f>VLOOKUP(A478,'passengers(revised service)_has'!A:V,13,FALSE)</f>
        <v>1</v>
      </c>
      <c r="O478">
        <f t="shared" si="23"/>
        <v>0</v>
      </c>
    </row>
    <row r="479" spans="1:15">
      <c r="A479" t="s">
        <v>814</v>
      </c>
      <c r="B479" t="s">
        <v>1418</v>
      </c>
      <c r="C479" t="s">
        <v>1407</v>
      </c>
      <c r="D479" t="s">
        <v>1407</v>
      </c>
      <c r="E479" t="s">
        <v>1407</v>
      </c>
      <c r="F479" t="s">
        <v>1407</v>
      </c>
      <c r="G479" t="s">
        <v>1407</v>
      </c>
      <c r="H479" t="s">
        <v>1407</v>
      </c>
      <c r="I479" t="s">
        <v>1407</v>
      </c>
      <c r="J479">
        <v>0.9</v>
      </c>
      <c r="K479" t="b">
        <f>ISERROR(VLOOKUP(A479,'passengers(revised service)_has'!A:A,1,FALSE))</f>
        <v>0</v>
      </c>
      <c r="L479">
        <f t="shared" si="21"/>
        <v>0</v>
      </c>
      <c r="M479">
        <f t="shared" si="22"/>
        <v>1</v>
      </c>
      <c r="N479">
        <f>VLOOKUP(A479,'passengers(revised service)_has'!A:V,13,FALSE)</f>
        <v>1</v>
      </c>
      <c r="O479">
        <f t="shared" si="23"/>
        <v>0</v>
      </c>
    </row>
    <row r="480" spans="1:15">
      <c r="A480" t="s">
        <v>813</v>
      </c>
      <c r="B480" t="s">
        <v>1418</v>
      </c>
      <c r="C480" t="s">
        <v>1407</v>
      </c>
      <c r="D480" t="s">
        <v>1407</v>
      </c>
      <c r="E480" t="s">
        <v>1407</v>
      </c>
      <c r="F480" t="s">
        <v>1407</v>
      </c>
      <c r="G480" t="s">
        <v>1407</v>
      </c>
      <c r="H480">
        <v>1.7</v>
      </c>
      <c r="I480" t="s">
        <v>1407</v>
      </c>
      <c r="J480">
        <v>1.4</v>
      </c>
      <c r="K480" t="b">
        <f>ISERROR(VLOOKUP(A480,'passengers(revised service)_has'!A:A,1,FALSE))</f>
        <v>0</v>
      </c>
      <c r="L480">
        <f t="shared" si="21"/>
        <v>1</v>
      </c>
      <c r="M480">
        <f t="shared" si="22"/>
        <v>1</v>
      </c>
      <c r="N480">
        <f>VLOOKUP(A480,'passengers(revised service)_has'!A:V,13,FALSE)</f>
        <v>1</v>
      </c>
      <c r="O480">
        <f t="shared" si="23"/>
        <v>0</v>
      </c>
    </row>
    <row r="481" spans="1:15">
      <c r="A481" t="s">
        <v>812</v>
      </c>
      <c r="B481" t="s">
        <v>1418</v>
      </c>
      <c r="C481" t="s">
        <v>1407</v>
      </c>
      <c r="D481" t="s">
        <v>1407</v>
      </c>
      <c r="E481" t="s">
        <v>1407</v>
      </c>
      <c r="F481" t="s">
        <v>1407</v>
      </c>
      <c r="G481" t="s">
        <v>1407</v>
      </c>
      <c r="H481">
        <v>1.7</v>
      </c>
      <c r="I481" t="s">
        <v>1407</v>
      </c>
      <c r="J481">
        <v>1.7</v>
      </c>
      <c r="K481" t="b">
        <f>ISERROR(VLOOKUP(A481,'passengers(revised service)_has'!A:A,1,FALSE))</f>
        <v>0</v>
      </c>
      <c r="L481">
        <f t="shared" si="21"/>
        <v>1</v>
      </c>
      <c r="M481">
        <f t="shared" si="22"/>
        <v>1</v>
      </c>
      <c r="N481">
        <f>VLOOKUP(A481,'passengers(revised service)_has'!A:V,13,FALSE)</f>
        <v>1</v>
      </c>
      <c r="O481">
        <f t="shared" si="23"/>
        <v>0</v>
      </c>
    </row>
    <row r="482" spans="1:15">
      <c r="A482" t="s">
        <v>811</v>
      </c>
      <c r="B482" t="s">
        <v>1418</v>
      </c>
      <c r="C482" t="s">
        <v>1407</v>
      </c>
      <c r="D482" t="s">
        <v>1407</v>
      </c>
      <c r="E482" t="s">
        <v>1407</v>
      </c>
      <c r="F482" t="s">
        <v>1407</v>
      </c>
      <c r="G482" t="s">
        <v>1407</v>
      </c>
      <c r="H482">
        <v>1.5</v>
      </c>
      <c r="I482" t="s">
        <v>1407</v>
      </c>
      <c r="J482">
        <v>1.3</v>
      </c>
      <c r="K482" t="b">
        <f>ISERROR(VLOOKUP(A482,'passengers(revised service)_has'!A:A,1,FALSE))</f>
        <v>0</v>
      </c>
      <c r="L482">
        <f t="shared" si="21"/>
        <v>1</v>
      </c>
      <c r="M482">
        <f t="shared" si="22"/>
        <v>1</v>
      </c>
      <c r="N482">
        <f>VLOOKUP(A482,'passengers(revised service)_has'!A:V,13,FALSE)</f>
        <v>1</v>
      </c>
      <c r="O482">
        <f t="shared" si="23"/>
        <v>0</v>
      </c>
    </row>
    <row r="483" spans="1:15">
      <c r="A483" t="s">
        <v>810</v>
      </c>
      <c r="B483" t="s">
        <v>1418</v>
      </c>
      <c r="C483" t="s">
        <v>1407</v>
      </c>
      <c r="D483" t="s">
        <v>1407</v>
      </c>
      <c r="E483" t="s">
        <v>1407</v>
      </c>
      <c r="F483" t="s">
        <v>1407</v>
      </c>
      <c r="G483" t="s">
        <v>1407</v>
      </c>
      <c r="H483" t="s">
        <v>1407</v>
      </c>
      <c r="I483" t="s">
        <v>1407</v>
      </c>
      <c r="J483">
        <v>1.5</v>
      </c>
      <c r="K483" t="b">
        <f>ISERROR(VLOOKUP(A483,'passengers(revised service)_has'!A:A,1,FALSE))</f>
        <v>0</v>
      </c>
      <c r="L483">
        <f t="shared" si="21"/>
        <v>0</v>
      </c>
      <c r="M483">
        <f t="shared" si="22"/>
        <v>1</v>
      </c>
      <c r="N483">
        <f>VLOOKUP(A483,'passengers(revised service)_has'!A:V,13,FALSE)</f>
        <v>1</v>
      </c>
      <c r="O483">
        <f t="shared" si="23"/>
        <v>0</v>
      </c>
    </row>
    <row r="484" spans="1:15">
      <c r="A484" t="s">
        <v>809</v>
      </c>
      <c r="B484" t="s">
        <v>1418</v>
      </c>
      <c r="C484" t="s">
        <v>1407</v>
      </c>
      <c r="D484" t="s">
        <v>1407</v>
      </c>
      <c r="E484" t="s">
        <v>1407</v>
      </c>
      <c r="F484" t="s">
        <v>1407</v>
      </c>
      <c r="G484" t="s">
        <v>1407</v>
      </c>
      <c r="H484">
        <v>1.7</v>
      </c>
      <c r="I484" t="s">
        <v>1407</v>
      </c>
      <c r="J484">
        <v>1.5</v>
      </c>
      <c r="K484" t="b">
        <f>ISERROR(VLOOKUP(A484,'passengers(revised service)_has'!A:A,1,FALSE))</f>
        <v>0</v>
      </c>
      <c r="L484">
        <f t="shared" si="21"/>
        <v>1</v>
      </c>
      <c r="M484">
        <f t="shared" si="22"/>
        <v>1</v>
      </c>
      <c r="N484">
        <f>VLOOKUP(A484,'passengers(revised service)_has'!A:V,13,FALSE)</f>
        <v>1</v>
      </c>
      <c r="O484">
        <f t="shared" si="23"/>
        <v>0</v>
      </c>
    </row>
    <row r="485" spans="1:15">
      <c r="A485" t="s">
        <v>808</v>
      </c>
      <c r="B485" t="s">
        <v>1418</v>
      </c>
      <c r="C485" t="s">
        <v>1407</v>
      </c>
      <c r="D485" t="s">
        <v>1407</v>
      </c>
      <c r="E485" t="s">
        <v>1407</v>
      </c>
      <c r="F485" t="s">
        <v>1407</v>
      </c>
      <c r="G485" t="s">
        <v>1407</v>
      </c>
      <c r="H485" t="s">
        <v>1407</v>
      </c>
      <c r="I485" t="s">
        <v>1407</v>
      </c>
      <c r="J485">
        <v>1.7</v>
      </c>
      <c r="K485" t="b">
        <f>ISERROR(VLOOKUP(A485,'passengers(revised service)_has'!A:A,1,FALSE))</f>
        <v>0</v>
      </c>
      <c r="L485">
        <f t="shared" si="21"/>
        <v>0</v>
      </c>
      <c r="M485">
        <f t="shared" si="22"/>
        <v>1</v>
      </c>
      <c r="N485">
        <f>VLOOKUP(A485,'passengers(revised service)_has'!A:V,13,FALSE)</f>
        <v>1</v>
      </c>
      <c r="O485">
        <f t="shared" si="23"/>
        <v>0</v>
      </c>
    </row>
    <row r="486" spans="1:15">
      <c r="A486" t="s">
        <v>807</v>
      </c>
      <c r="B486" t="s">
        <v>1418</v>
      </c>
      <c r="C486" t="s">
        <v>1407</v>
      </c>
      <c r="D486" t="s">
        <v>1407</v>
      </c>
      <c r="E486" t="s">
        <v>1407</v>
      </c>
      <c r="F486" t="s">
        <v>1407</v>
      </c>
      <c r="G486" t="s">
        <v>1407</v>
      </c>
      <c r="H486">
        <v>0.9</v>
      </c>
      <c r="I486" t="s">
        <v>1407</v>
      </c>
      <c r="J486" t="s">
        <v>1407</v>
      </c>
      <c r="K486" t="b">
        <f>ISERROR(VLOOKUP(A486,'passengers(revised service)_has'!A:A,1,FALSE))</f>
        <v>0</v>
      </c>
      <c r="L486">
        <f t="shared" si="21"/>
        <v>1</v>
      </c>
      <c r="M486">
        <f t="shared" si="22"/>
        <v>0</v>
      </c>
      <c r="N486">
        <f>VLOOKUP(A486,'passengers(revised service)_has'!A:V,13,FALSE)</f>
        <v>0</v>
      </c>
      <c r="O486">
        <f t="shared" si="23"/>
        <v>0</v>
      </c>
    </row>
    <row r="487" spans="1:15">
      <c r="A487" t="s">
        <v>806</v>
      </c>
      <c r="B487" t="s">
        <v>1418</v>
      </c>
      <c r="C487" t="s">
        <v>1407</v>
      </c>
      <c r="D487" t="s">
        <v>1407</v>
      </c>
      <c r="E487" t="s">
        <v>1407</v>
      </c>
      <c r="F487" t="s">
        <v>1407</v>
      </c>
      <c r="G487" t="s">
        <v>1407</v>
      </c>
      <c r="H487">
        <v>0.9</v>
      </c>
      <c r="I487" t="s">
        <v>1407</v>
      </c>
      <c r="J487">
        <v>0.9</v>
      </c>
      <c r="K487" t="b">
        <f>ISERROR(VLOOKUP(A487,'passengers(revised service)_has'!A:A,1,FALSE))</f>
        <v>0</v>
      </c>
      <c r="L487">
        <f t="shared" si="21"/>
        <v>1</v>
      </c>
      <c r="M487">
        <f t="shared" si="22"/>
        <v>1</v>
      </c>
      <c r="N487">
        <f>VLOOKUP(A487,'passengers(revised service)_has'!A:V,13,FALSE)</f>
        <v>1</v>
      </c>
      <c r="O487">
        <f t="shared" si="23"/>
        <v>0</v>
      </c>
    </row>
    <row r="488" spans="1:15">
      <c r="A488" t="s">
        <v>805</v>
      </c>
      <c r="B488" t="s">
        <v>1418</v>
      </c>
      <c r="C488" t="s">
        <v>1407</v>
      </c>
      <c r="D488" t="s">
        <v>1407</v>
      </c>
      <c r="E488" t="s">
        <v>1407</v>
      </c>
      <c r="F488" t="s">
        <v>1407</v>
      </c>
      <c r="G488" t="s">
        <v>1407</v>
      </c>
      <c r="H488">
        <v>0.4</v>
      </c>
      <c r="I488" t="s">
        <v>1407</v>
      </c>
      <c r="J488">
        <v>0.4</v>
      </c>
      <c r="K488" t="b">
        <f>ISERROR(VLOOKUP(A488,'passengers(revised service)_has'!A:A,1,FALSE))</f>
        <v>0</v>
      </c>
      <c r="L488">
        <f t="shared" si="21"/>
        <v>1</v>
      </c>
      <c r="M488">
        <f t="shared" si="22"/>
        <v>1</v>
      </c>
      <c r="N488">
        <f>VLOOKUP(A488,'passengers(revised service)_has'!A:V,13,FALSE)</f>
        <v>1</v>
      </c>
      <c r="O488">
        <f t="shared" si="23"/>
        <v>0</v>
      </c>
    </row>
    <row r="489" spans="1:15">
      <c r="A489" t="s">
        <v>804</v>
      </c>
      <c r="B489" t="s">
        <v>1418</v>
      </c>
      <c r="C489" t="s">
        <v>1407</v>
      </c>
      <c r="D489" t="s">
        <v>1407</v>
      </c>
      <c r="E489" t="s">
        <v>1407</v>
      </c>
      <c r="F489" t="s">
        <v>1407</v>
      </c>
      <c r="G489" t="s">
        <v>1407</v>
      </c>
      <c r="H489">
        <v>0.4</v>
      </c>
      <c r="I489" t="s">
        <v>1407</v>
      </c>
      <c r="J489">
        <v>0.4</v>
      </c>
      <c r="K489" t="b">
        <f>ISERROR(VLOOKUP(A489,'passengers(revised service)_has'!A:A,1,FALSE))</f>
        <v>0</v>
      </c>
      <c r="L489">
        <f t="shared" si="21"/>
        <v>1</v>
      </c>
      <c r="M489">
        <f t="shared" si="22"/>
        <v>1</v>
      </c>
      <c r="N489">
        <f>VLOOKUP(A489,'passengers(revised service)_has'!A:V,13,FALSE)</f>
        <v>1</v>
      </c>
      <c r="O489">
        <f t="shared" si="23"/>
        <v>0</v>
      </c>
    </row>
    <row r="490" spans="1:15">
      <c r="A490" t="s">
        <v>803</v>
      </c>
      <c r="B490" t="s">
        <v>1418</v>
      </c>
      <c r="C490" t="s">
        <v>1407</v>
      </c>
      <c r="D490" t="s">
        <v>1407</v>
      </c>
      <c r="E490" t="s">
        <v>1407</v>
      </c>
      <c r="F490" t="s">
        <v>1407</v>
      </c>
      <c r="G490" t="s">
        <v>1407</v>
      </c>
      <c r="H490">
        <v>2</v>
      </c>
      <c r="I490" t="s">
        <v>1407</v>
      </c>
      <c r="J490">
        <v>2</v>
      </c>
      <c r="K490" t="b">
        <f>ISERROR(VLOOKUP(A490,'passengers(revised service)_has'!A:A,1,FALSE))</f>
        <v>0</v>
      </c>
      <c r="L490">
        <f t="shared" si="21"/>
        <v>1</v>
      </c>
      <c r="M490">
        <f t="shared" si="22"/>
        <v>1</v>
      </c>
      <c r="N490">
        <f>VLOOKUP(A490,'passengers(revised service)_has'!A:V,13,FALSE)</f>
        <v>1</v>
      </c>
      <c r="O490">
        <f t="shared" si="23"/>
        <v>0</v>
      </c>
    </row>
    <row r="491" spans="1:15">
      <c r="A491" t="s">
        <v>802</v>
      </c>
      <c r="B491" t="s">
        <v>1418</v>
      </c>
      <c r="C491" t="s">
        <v>1407</v>
      </c>
      <c r="D491" t="s">
        <v>1407</v>
      </c>
      <c r="E491" t="s">
        <v>1407</v>
      </c>
      <c r="F491" t="s">
        <v>1407</v>
      </c>
      <c r="G491" t="s">
        <v>1407</v>
      </c>
      <c r="H491">
        <v>2</v>
      </c>
      <c r="I491" t="s">
        <v>1407</v>
      </c>
      <c r="J491">
        <v>2</v>
      </c>
      <c r="K491" t="b">
        <f>ISERROR(VLOOKUP(A491,'passengers(revised service)_has'!A:A,1,FALSE))</f>
        <v>0</v>
      </c>
      <c r="L491">
        <f t="shared" si="21"/>
        <v>1</v>
      </c>
      <c r="M491">
        <f t="shared" si="22"/>
        <v>1</v>
      </c>
      <c r="N491">
        <f>VLOOKUP(A491,'passengers(revised service)_has'!A:V,13,FALSE)</f>
        <v>1</v>
      </c>
      <c r="O491">
        <f t="shared" si="23"/>
        <v>0</v>
      </c>
    </row>
    <row r="492" spans="1:15">
      <c r="A492" t="s">
        <v>801</v>
      </c>
      <c r="B492" t="s">
        <v>1418</v>
      </c>
      <c r="C492" t="s">
        <v>1407</v>
      </c>
      <c r="D492" t="s">
        <v>1407</v>
      </c>
      <c r="E492" t="s">
        <v>1407</v>
      </c>
      <c r="F492" t="s">
        <v>1407</v>
      </c>
      <c r="G492" t="s">
        <v>1407</v>
      </c>
      <c r="H492">
        <v>0.3</v>
      </c>
      <c r="I492" t="s">
        <v>1407</v>
      </c>
      <c r="J492">
        <v>0.3</v>
      </c>
      <c r="K492" t="b">
        <f>ISERROR(VLOOKUP(A492,'passengers(revised service)_has'!A:A,1,FALSE))</f>
        <v>0</v>
      </c>
      <c r="L492">
        <f t="shared" si="21"/>
        <v>1</v>
      </c>
      <c r="M492">
        <f t="shared" si="22"/>
        <v>1</v>
      </c>
      <c r="N492">
        <f>VLOOKUP(A492,'passengers(revised service)_has'!A:V,13,FALSE)</f>
        <v>1</v>
      </c>
      <c r="O492">
        <f t="shared" si="23"/>
        <v>0</v>
      </c>
    </row>
    <row r="493" spans="1:15">
      <c r="A493" t="s">
        <v>800</v>
      </c>
      <c r="B493" t="s">
        <v>1418</v>
      </c>
      <c r="C493" t="s">
        <v>1407</v>
      </c>
      <c r="D493" t="s">
        <v>1407</v>
      </c>
      <c r="E493" t="s">
        <v>1407</v>
      </c>
      <c r="F493" t="s">
        <v>1407</v>
      </c>
      <c r="G493" t="s">
        <v>1407</v>
      </c>
      <c r="H493">
        <v>0.3</v>
      </c>
      <c r="I493" t="s">
        <v>1407</v>
      </c>
      <c r="J493">
        <v>0.3</v>
      </c>
      <c r="K493" t="b">
        <f>ISERROR(VLOOKUP(A493,'passengers(revised service)_has'!A:A,1,FALSE))</f>
        <v>0</v>
      </c>
      <c r="L493">
        <f t="shared" si="21"/>
        <v>1</v>
      </c>
      <c r="M493">
        <f t="shared" si="22"/>
        <v>1</v>
      </c>
      <c r="N493">
        <f>VLOOKUP(A493,'passengers(revised service)_has'!A:V,13,FALSE)</f>
        <v>1</v>
      </c>
      <c r="O493">
        <f t="shared" si="23"/>
        <v>0</v>
      </c>
    </row>
    <row r="494" spans="1:15">
      <c r="A494" t="s">
        <v>799</v>
      </c>
      <c r="B494" t="s">
        <v>1418</v>
      </c>
      <c r="C494" t="s">
        <v>1407</v>
      </c>
      <c r="D494" t="s">
        <v>1407</v>
      </c>
      <c r="E494" t="s">
        <v>1407</v>
      </c>
      <c r="F494" t="s">
        <v>1407</v>
      </c>
      <c r="G494" t="s">
        <v>1407</v>
      </c>
      <c r="H494">
        <v>1.6</v>
      </c>
      <c r="I494" t="s">
        <v>1407</v>
      </c>
      <c r="J494">
        <v>2.2000000000000002</v>
      </c>
      <c r="K494" t="b">
        <f>ISERROR(VLOOKUP(A494,'passengers(revised service)_has'!A:A,1,FALSE))</f>
        <v>0</v>
      </c>
      <c r="L494">
        <f t="shared" si="21"/>
        <v>1</v>
      </c>
      <c r="M494">
        <f t="shared" si="22"/>
        <v>1</v>
      </c>
      <c r="N494">
        <f>VLOOKUP(A494,'passengers(revised service)_has'!A:V,13,FALSE)</f>
        <v>1</v>
      </c>
      <c r="O494">
        <f t="shared" si="23"/>
        <v>0</v>
      </c>
    </row>
    <row r="495" spans="1:15">
      <c r="A495" t="s">
        <v>798</v>
      </c>
      <c r="B495" t="s">
        <v>1418</v>
      </c>
      <c r="C495" t="s">
        <v>1407</v>
      </c>
      <c r="D495" t="s">
        <v>1407</v>
      </c>
      <c r="E495" t="s">
        <v>1407</v>
      </c>
      <c r="F495" t="s">
        <v>1407</v>
      </c>
      <c r="G495" t="s">
        <v>1407</v>
      </c>
      <c r="H495">
        <v>1.6</v>
      </c>
      <c r="I495" t="s">
        <v>1407</v>
      </c>
      <c r="J495">
        <v>1.6</v>
      </c>
      <c r="K495" t="b">
        <f>ISERROR(VLOOKUP(A495,'passengers(revised service)_has'!A:A,1,FALSE))</f>
        <v>0</v>
      </c>
      <c r="L495">
        <f t="shared" si="21"/>
        <v>1</v>
      </c>
      <c r="M495">
        <f t="shared" si="22"/>
        <v>1</v>
      </c>
      <c r="N495">
        <f>VLOOKUP(A495,'passengers(revised service)_has'!A:V,13,FALSE)</f>
        <v>1</v>
      </c>
      <c r="O495">
        <f t="shared" si="23"/>
        <v>0</v>
      </c>
    </row>
    <row r="496" spans="1:15">
      <c r="A496" t="s">
        <v>797</v>
      </c>
      <c r="B496" t="s">
        <v>1418</v>
      </c>
      <c r="C496" t="s">
        <v>1407</v>
      </c>
      <c r="D496" t="s">
        <v>1407</v>
      </c>
      <c r="E496" t="s">
        <v>1407</v>
      </c>
      <c r="F496" t="s">
        <v>1407</v>
      </c>
      <c r="G496" t="s">
        <v>1407</v>
      </c>
      <c r="H496">
        <v>1.3</v>
      </c>
      <c r="I496" t="s">
        <v>1407</v>
      </c>
      <c r="J496">
        <v>2</v>
      </c>
      <c r="K496" t="b">
        <f>ISERROR(VLOOKUP(A496,'passengers(revised service)_has'!A:A,1,FALSE))</f>
        <v>0</v>
      </c>
      <c r="L496">
        <f t="shared" si="21"/>
        <v>1</v>
      </c>
      <c r="M496">
        <f t="shared" si="22"/>
        <v>1</v>
      </c>
      <c r="N496">
        <f>VLOOKUP(A496,'passengers(revised service)_has'!A:V,13,FALSE)</f>
        <v>1</v>
      </c>
      <c r="O496">
        <f t="shared" si="23"/>
        <v>0</v>
      </c>
    </row>
    <row r="497" spans="1:15">
      <c r="A497" t="s">
        <v>796</v>
      </c>
      <c r="B497" t="s">
        <v>1418</v>
      </c>
      <c r="C497" t="s">
        <v>1407</v>
      </c>
      <c r="D497" t="s">
        <v>1407</v>
      </c>
      <c r="E497" t="s">
        <v>1407</v>
      </c>
      <c r="F497" t="s">
        <v>1407</v>
      </c>
      <c r="G497" t="s">
        <v>1407</v>
      </c>
      <c r="H497">
        <v>1.3</v>
      </c>
      <c r="I497" t="s">
        <v>1407</v>
      </c>
      <c r="J497">
        <v>1.3</v>
      </c>
      <c r="K497" t="b">
        <f>ISERROR(VLOOKUP(A497,'passengers(revised service)_has'!A:A,1,FALSE))</f>
        <v>0</v>
      </c>
      <c r="L497">
        <f t="shared" si="21"/>
        <v>1</v>
      </c>
      <c r="M497">
        <f t="shared" si="22"/>
        <v>1</v>
      </c>
      <c r="N497">
        <f>VLOOKUP(A497,'passengers(revised service)_has'!A:V,13,FALSE)</f>
        <v>1</v>
      </c>
      <c r="O497">
        <f t="shared" si="23"/>
        <v>0</v>
      </c>
    </row>
    <row r="498" spans="1:15">
      <c r="A498" t="s">
        <v>795</v>
      </c>
      <c r="B498" t="s">
        <v>1418</v>
      </c>
      <c r="C498" t="s">
        <v>1407</v>
      </c>
      <c r="D498" t="s">
        <v>1407</v>
      </c>
      <c r="E498" t="s">
        <v>1407</v>
      </c>
      <c r="F498" t="s">
        <v>1407</v>
      </c>
      <c r="G498" t="s">
        <v>1407</v>
      </c>
      <c r="H498">
        <v>1</v>
      </c>
      <c r="I498" t="s">
        <v>1407</v>
      </c>
      <c r="J498" t="s">
        <v>1407</v>
      </c>
      <c r="K498" t="b">
        <f>ISERROR(VLOOKUP(A498,'passengers(revised service)_has'!A:A,1,FALSE))</f>
        <v>0</v>
      </c>
      <c r="L498">
        <f t="shared" si="21"/>
        <v>1</v>
      </c>
      <c r="M498">
        <f t="shared" si="22"/>
        <v>0</v>
      </c>
      <c r="N498">
        <f>VLOOKUP(A498,'passengers(revised service)_has'!A:V,13,FALSE)</f>
        <v>0</v>
      </c>
      <c r="O498">
        <f t="shared" si="23"/>
        <v>0</v>
      </c>
    </row>
    <row r="499" spans="1:15">
      <c r="A499" t="s">
        <v>794</v>
      </c>
      <c r="B499" t="s">
        <v>1418</v>
      </c>
      <c r="C499" t="s">
        <v>1407</v>
      </c>
      <c r="D499" t="s">
        <v>1407</v>
      </c>
      <c r="E499" t="s">
        <v>1407</v>
      </c>
      <c r="F499" t="s">
        <v>1407</v>
      </c>
      <c r="G499" t="s">
        <v>1407</v>
      </c>
      <c r="H499">
        <v>1</v>
      </c>
      <c r="I499" t="s">
        <v>1407</v>
      </c>
      <c r="J499" t="s">
        <v>1407</v>
      </c>
      <c r="K499" t="b">
        <f>ISERROR(VLOOKUP(A499,'passengers(revised service)_has'!A:A,1,FALSE))</f>
        <v>0</v>
      </c>
      <c r="L499">
        <f t="shared" si="21"/>
        <v>1</v>
      </c>
      <c r="M499">
        <f t="shared" si="22"/>
        <v>0</v>
      </c>
      <c r="N499">
        <f>VLOOKUP(A499,'passengers(revised service)_has'!A:V,13,FALSE)</f>
        <v>0</v>
      </c>
      <c r="O499">
        <f t="shared" si="23"/>
        <v>0</v>
      </c>
    </row>
    <row r="500" spans="1:15">
      <c r="A500" t="s">
        <v>793</v>
      </c>
      <c r="B500" t="s">
        <v>1418</v>
      </c>
      <c r="C500" t="s">
        <v>1407</v>
      </c>
      <c r="D500" t="s">
        <v>1407</v>
      </c>
      <c r="E500" t="s">
        <v>1407</v>
      </c>
      <c r="F500" t="s">
        <v>1407</v>
      </c>
      <c r="G500" t="s">
        <v>1407</v>
      </c>
      <c r="H500">
        <v>1</v>
      </c>
      <c r="I500" t="s">
        <v>1407</v>
      </c>
      <c r="J500">
        <v>1</v>
      </c>
      <c r="K500" t="b">
        <f>ISERROR(VLOOKUP(A500,'passengers(revised service)_has'!A:A,1,FALSE))</f>
        <v>0</v>
      </c>
      <c r="L500">
        <f t="shared" si="21"/>
        <v>1</v>
      </c>
      <c r="M500">
        <f t="shared" si="22"/>
        <v>1</v>
      </c>
      <c r="N500">
        <f>VLOOKUP(A500,'passengers(revised service)_has'!A:V,13,FALSE)</f>
        <v>1</v>
      </c>
      <c r="O500">
        <f t="shared" si="23"/>
        <v>0</v>
      </c>
    </row>
    <row r="501" spans="1:15">
      <c r="A501" t="s">
        <v>792</v>
      </c>
      <c r="B501" t="s">
        <v>1418</v>
      </c>
      <c r="C501" t="s">
        <v>1407</v>
      </c>
      <c r="D501" t="s">
        <v>1407</v>
      </c>
      <c r="E501" t="s">
        <v>1407</v>
      </c>
      <c r="F501" t="s">
        <v>1407</v>
      </c>
      <c r="G501" t="s">
        <v>1407</v>
      </c>
      <c r="H501">
        <v>0.8</v>
      </c>
      <c r="I501" t="s">
        <v>1407</v>
      </c>
      <c r="J501" t="s">
        <v>1407</v>
      </c>
      <c r="K501" t="b">
        <f>ISERROR(VLOOKUP(A501,'passengers(revised service)_has'!A:A,1,FALSE))</f>
        <v>0</v>
      </c>
      <c r="L501">
        <f t="shared" si="21"/>
        <v>1</v>
      </c>
      <c r="M501">
        <f t="shared" si="22"/>
        <v>0</v>
      </c>
      <c r="N501">
        <f>VLOOKUP(A501,'passengers(revised service)_has'!A:V,13,FALSE)</f>
        <v>0</v>
      </c>
      <c r="O501">
        <f t="shared" si="23"/>
        <v>0</v>
      </c>
    </row>
    <row r="502" spans="1:15">
      <c r="A502" t="s">
        <v>791</v>
      </c>
      <c r="B502" t="s">
        <v>1418</v>
      </c>
      <c r="C502" t="s">
        <v>1407</v>
      </c>
      <c r="D502" t="s">
        <v>1407</v>
      </c>
      <c r="E502" t="s">
        <v>1407</v>
      </c>
      <c r="F502" t="s">
        <v>1407</v>
      </c>
      <c r="G502" t="s">
        <v>1407</v>
      </c>
      <c r="H502" t="s">
        <v>1407</v>
      </c>
      <c r="I502" t="s">
        <v>1407</v>
      </c>
      <c r="J502">
        <v>0.8</v>
      </c>
      <c r="K502" t="b">
        <f>ISERROR(VLOOKUP(A502,'passengers(revised service)_has'!A:A,1,FALSE))</f>
        <v>0</v>
      </c>
      <c r="L502">
        <f t="shared" si="21"/>
        <v>0</v>
      </c>
      <c r="M502">
        <f t="shared" si="22"/>
        <v>1</v>
      </c>
      <c r="N502">
        <f>VLOOKUP(A502,'passengers(revised service)_has'!A:V,13,FALSE)</f>
        <v>1</v>
      </c>
      <c r="O502">
        <f t="shared" si="23"/>
        <v>0</v>
      </c>
    </row>
    <row r="503" spans="1:15">
      <c r="A503" t="s">
        <v>790</v>
      </c>
      <c r="B503" t="s">
        <v>1418</v>
      </c>
      <c r="C503" t="s">
        <v>1407</v>
      </c>
      <c r="D503" t="s">
        <v>1407</v>
      </c>
      <c r="E503" t="s">
        <v>1407</v>
      </c>
      <c r="F503" t="s">
        <v>1407</v>
      </c>
      <c r="G503" t="s">
        <v>1407</v>
      </c>
      <c r="H503">
        <v>3.6</v>
      </c>
      <c r="I503" t="s">
        <v>1407</v>
      </c>
      <c r="J503" t="s">
        <v>1407</v>
      </c>
      <c r="K503" t="b">
        <f>ISERROR(VLOOKUP(A503,'passengers(revised service)_has'!A:A,1,FALSE))</f>
        <v>0</v>
      </c>
      <c r="L503">
        <f t="shared" si="21"/>
        <v>1</v>
      </c>
      <c r="M503">
        <f t="shared" si="22"/>
        <v>0</v>
      </c>
      <c r="N503">
        <f>VLOOKUP(A503,'passengers(revised service)_has'!A:V,13,FALSE)</f>
        <v>0</v>
      </c>
      <c r="O503">
        <f t="shared" si="23"/>
        <v>0</v>
      </c>
    </row>
    <row r="504" spans="1:15">
      <c r="A504" t="s">
        <v>789</v>
      </c>
      <c r="B504" t="s">
        <v>1418</v>
      </c>
      <c r="C504" t="s">
        <v>1407</v>
      </c>
      <c r="D504" t="s">
        <v>1407</v>
      </c>
      <c r="E504" t="s">
        <v>1407</v>
      </c>
      <c r="F504" t="s">
        <v>1407</v>
      </c>
      <c r="G504" t="s">
        <v>1407</v>
      </c>
      <c r="H504">
        <v>5</v>
      </c>
      <c r="I504" t="s">
        <v>1407</v>
      </c>
      <c r="J504" t="s">
        <v>1407</v>
      </c>
      <c r="K504" t="b">
        <f>ISERROR(VLOOKUP(A504,'passengers(revised service)_has'!A:A,1,FALSE))</f>
        <v>0</v>
      </c>
      <c r="L504">
        <f t="shared" si="21"/>
        <v>1</v>
      </c>
      <c r="M504">
        <f t="shared" si="22"/>
        <v>0</v>
      </c>
      <c r="N504">
        <f>VLOOKUP(A504,'passengers(revised service)_has'!A:V,13,FALSE)</f>
        <v>0</v>
      </c>
      <c r="O504">
        <f t="shared" si="23"/>
        <v>0</v>
      </c>
    </row>
    <row r="505" spans="1:15">
      <c r="A505" t="s">
        <v>788</v>
      </c>
      <c r="B505" t="s">
        <v>1418</v>
      </c>
      <c r="C505" t="s">
        <v>1407</v>
      </c>
      <c r="D505" t="s">
        <v>1407</v>
      </c>
      <c r="E505" t="s">
        <v>1407</v>
      </c>
      <c r="F505" t="s">
        <v>1407</v>
      </c>
      <c r="G505" t="s">
        <v>1407</v>
      </c>
      <c r="H505">
        <v>5</v>
      </c>
      <c r="I505" t="s">
        <v>1407</v>
      </c>
      <c r="J505" t="s">
        <v>1407</v>
      </c>
      <c r="K505" t="b">
        <f>ISERROR(VLOOKUP(A505,'passengers(revised service)_has'!A:A,1,FALSE))</f>
        <v>1</v>
      </c>
      <c r="L505">
        <f t="shared" si="21"/>
        <v>1</v>
      </c>
      <c r="M505">
        <f t="shared" si="22"/>
        <v>0</v>
      </c>
      <c r="N505" t="e">
        <f>VLOOKUP(A505,'passengers(revised service)_has'!A:V,13,FALSE)</f>
        <v>#N/A</v>
      </c>
      <c r="O505" t="e">
        <f t="shared" si="23"/>
        <v>#N/A</v>
      </c>
    </row>
    <row r="506" spans="1:15">
      <c r="A506" t="s">
        <v>787</v>
      </c>
      <c r="B506" t="s">
        <v>1418</v>
      </c>
      <c r="C506" t="s">
        <v>1407</v>
      </c>
      <c r="D506" t="s">
        <v>1407</v>
      </c>
      <c r="E506" t="s">
        <v>1407</v>
      </c>
      <c r="F506" t="s">
        <v>1407</v>
      </c>
      <c r="G506" t="s">
        <v>1407</v>
      </c>
      <c r="H506" t="s">
        <v>1407</v>
      </c>
      <c r="I506" t="s">
        <v>1407</v>
      </c>
      <c r="J506">
        <v>8.5</v>
      </c>
      <c r="K506" t="b">
        <f>ISERROR(VLOOKUP(A506,'passengers(revised service)_has'!A:A,1,FALSE))</f>
        <v>0</v>
      </c>
      <c r="L506">
        <f t="shared" si="21"/>
        <v>0</v>
      </c>
      <c r="M506">
        <f t="shared" si="22"/>
        <v>1</v>
      </c>
      <c r="N506">
        <f>VLOOKUP(A506,'passengers(revised service)_has'!A:V,13,FALSE)</f>
        <v>1</v>
      </c>
      <c r="O506">
        <f t="shared" si="23"/>
        <v>0</v>
      </c>
    </row>
    <row r="507" spans="1:15">
      <c r="A507" t="s">
        <v>786</v>
      </c>
      <c r="B507" t="s">
        <v>1418</v>
      </c>
      <c r="C507" t="s">
        <v>1407</v>
      </c>
      <c r="D507" t="s">
        <v>1407</v>
      </c>
      <c r="E507" t="s">
        <v>1407</v>
      </c>
      <c r="F507" t="s">
        <v>1407</v>
      </c>
      <c r="G507" t="s">
        <v>1407</v>
      </c>
      <c r="H507" t="s">
        <v>1407</v>
      </c>
      <c r="I507" t="s">
        <v>1407</v>
      </c>
      <c r="J507">
        <v>8.4</v>
      </c>
      <c r="K507" t="b">
        <f>ISERROR(VLOOKUP(A507,'passengers(revised service)_has'!A:A,1,FALSE))</f>
        <v>0</v>
      </c>
      <c r="L507">
        <f t="shared" si="21"/>
        <v>0</v>
      </c>
      <c r="M507">
        <f t="shared" si="22"/>
        <v>1</v>
      </c>
      <c r="N507">
        <f>VLOOKUP(A507,'passengers(revised service)_has'!A:V,13,FALSE)</f>
        <v>1</v>
      </c>
      <c r="O507">
        <f t="shared" si="23"/>
        <v>0</v>
      </c>
    </row>
    <row r="508" spans="1:15">
      <c r="A508" t="s">
        <v>785</v>
      </c>
      <c r="B508" t="s">
        <v>1418</v>
      </c>
      <c r="C508" t="s">
        <v>1407</v>
      </c>
      <c r="D508" t="s">
        <v>1407</v>
      </c>
      <c r="E508" t="s">
        <v>1407</v>
      </c>
      <c r="F508" t="s">
        <v>1407</v>
      </c>
      <c r="G508" t="s">
        <v>1407</v>
      </c>
      <c r="H508">
        <v>3.3</v>
      </c>
      <c r="I508" t="s">
        <v>1407</v>
      </c>
      <c r="J508">
        <v>4.0999999999999996</v>
      </c>
      <c r="K508" t="b">
        <f>ISERROR(VLOOKUP(A508,'passengers(revised service)_has'!A:A,1,FALSE))</f>
        <v>0</v>
      </c>
      <c r="L508">
        <f t="shared" si="21"/>
        <v>1</v>
      </c>
      <c r="M508">
        <f t="shared" si="22"/>
        <v>1</v>
      </c>
      <c r="N508">
        <f>VLOOKUP(A508,'passengers(revised service)_has'!A:V,13,FALSE)</f>
        <v>1</v>
      </c>
      <c r="O508">
        <f t="shared" si="23"/>
        <v>0</v>
      </c>
    </row>
    <row r="509" spans="1:15">
      <c r="A509" t="s">
        <v>784</v>
      </c>
      <c r="B509" t="s">
        <v>1418</v>
      </c>
      <c r="C509" t="s">
        <v>1407</v>
      </c>
      <c r="D509" t="s">
        <v>1407</v>
      </c>
      <c r="E509" t="s">
        <v>1407</v>
      </c>
      <c r="F509" t="s">
        <v>1407</v>
      </c>
      <c r="G509" t="s">
        <v>1407</v>
      </c>
      <c r="H509">
        <v>3.3</v>
      </c>
      <c r="I509" t="s">
        <v>1407</v>
      </c>
      <c r="J509">
        <v>3.3</v>
      </c>
      <c r="K509" t="b">
        <f>ISERROR(VLOOKUP(A509,'passengers(revised service)_has'!A:A,1,FALSE))</f>
        <v>0</v>
      </c>
      <c r="L509">
        <f t="shared" si="21"/>
        <v>1</v>
      </c>
      <c r="M509">
        <f t="shared" si="22"/>
        <v>1</v>
      </c>
      <c r="N509">
        <f>VLOOKUP(A509,'passengers(revised service)_has'!A:V,13,FALSE)</f>
        <v>1</v>
      </c>
      <c r="O509">
        <f t="shared" si="23"/>
        <v>0</v>
      </c>
    </row>
    <row r="510" spans="1:15">
      <c r="A510" t="s">
        <v>783</v>
      </c>
      <c r="B510" t="s">
        <v>1418</v>
      </c>
      <c r="C510" t="s">
        <v>1407</v>
      </c>
      <c r="D510" t="s">
        <v>1407</v>
      </c>
      <c r="E510" t="s">
        <v>1407</v>
      </c>
      <c r="F510" t="s">
        <v>1407</v>
      </c>
      <c r="G510" t="s">
        <v>1407</v>
      </c>
      <c r="H510" t="s">
        <v>1407</v>
      </c>
      <c r="I510" t="s">
        <v>1407</v>
      </c>
      <c r="J510">
        <v>10.5</v>
      </c>
      <c r="K510" t="b">
        <f>ISERROR(VLOOKUP(A510,'passengers(revised service)_has'!A:A,1,FALSE))</f>
        <v>0</v>
      </c>
      <c r="L510">
        <f t="shared" si="21"/>
        <v>0</v>
      </c>
      <c r="M510">
        <f t="shared" si="22"/>
        <v>1</v>
      </c>
      <c r="N510">
        <f>VLOOKUP(A510,'passengers(revised service)_has'!A:V,13,FALSE)</f>
        <v>1</v>
      </c>
      <c r="O510">
        <f t="shared" si="23"/>
        <v>0</v>
      </c>
    </row>
    <row r="511" spans="1:15">
      <c r="A511" t="s">
        <v>782</v>
      </c>
      <c r="B511" t="s">
        <v>1418</v>
      </c>
      <c r="C511" t="s">
        <v>1407</v>
      </c>
      <c r="D511" t="s">
        <v>1407</v>
      </c>
      <c r="E511" t="s">
        <v>1407</v>
      </c>
      <c r="F511" t="s">
        <v>1407</v>
      </c>
      <c r="G511" t="s">
        <v>1407</v>
      </c>
      <c r="H511" t="s">
        <v>1407</v>
      </c>
      <c r="I511" t="s">
        <v>1407</v>
      </c>
      <c r="J511">
        <v>10.4</v>
      </c>
      <c r="K511" t="b">
        <f>ISERROR(VLOOKUP(A511,'passengers(revised service)_has'!A:A,1,FALSE))</f>
        <v>0</v>
      </c>
      <c r="L511">
        <f t="shared" si="21"/>
        <v>0</v>
      </c>
      <c r="M511">
        <f t="shared" si="22"/>
        <v>1</v>
      </c>
      <c r="N511">
        <f>VLOOKUP(A511,'passengers(revised service)_has'!A:V,13,FALSE)</f>
        <v>1</v>
      </c>
      <c r="O511">
        <f t="shared" si="23"/>
        <v>0</v>
      </c>
    </row>
    <row r="512" spans="1:15">
      <c r="A512" t="s">
        <v>781</v>
      </c>
      <c r="B512" t="s">
        <v>1418</v>
      </c>
      <c r="C512" t="s">
        <v>1407</v>
      </c>
      <c r="D512" t="s">
        <v>1407</v>
      </c>
      <c r="E512" t="s">
        <v>1407</v>
      </c>
      <c r="F512" t="s">
        <v>1407</v>
      </c>
      <c r="G512" t="s">
        <v>1407</v>
      </c>
      <c r="H512" t="s">
        <v>1407</v>
      </c>
      <c r="I512" t="s">
        <v>1407</v>
      </c>
      <c r="J512">
        <v>10.5</v>
      </c>
      <c r="K512" t="b">
        <f>ISERROR(VLOOKUP(A512,'passengers(revised service)_has'!A:A,1,FALSE))</f>
        <v>0</v>
      </c>
      <c r="L512">
        <f t="shared" si="21"/>
        <v>0</v>
      </c>
      <c r="M512">
        <f t="shared" si="22"/>
        <v>1</v>
      </c>
      <c r="N512">
        <f>VLOOKUP(A512,'passengers(revised service)_has'!A:V,13,FALSE)</f>
        <v>1</v>
      </c>
      <c r="O512">
        <f t="shared" si="23"/>
        <v>0</v>
      </c>
    </row>
    <row r="513" spans="1:15">
      <c r="A513" t="s">
        <v>780</v>
      </c>
      <c r="B513" t="s">
        <v>1418</v>
      </c>
      <c r="C513" t="s">
        <v>1407</v>
      </c>
      <c r="D513" t="s">
        <v>1407</v>
      </c>
      <c r="E513" t="s">
        <v>1407</v>
      </c>
      <c r="F513" t="s">
        <v>1407</v>
      </c>
      <c r="G513" t="s">
        <v>1407</v>
      </c>
      <c r="H513" t="s">
        <v>1407</v>
      </c>
      <c r="I513" t="s">
        <v>1407</v>
      </c>
      <c r="J513">
        <v>10</v>
      </c>
      <c r="K513" t="b">
        <f>ISERROR(VLOOKUP(A513,'passengers(revised service)_has'!A:A,1,FALSE))</f>
        <v>0</v>
      </c>
      <c r="L513">
        <f t="shared" si="21"/>
        <v>0</v>
      </c>
      <c r="M513">
        <f t="shared" si="22"/>
        <v>1</v>
      </c>
      <c r="N513">
        <f>VLOOKUP(A513,'passengers(revised service)_has'!A:V,13,FALSE)</f>
        <v>1</v>
      </c>
      <c r="O513">
        <f t="shared" si="23"/>
        <v>0</v>
      </c>
    </row>
    <row r="514" spans="1:15">
      <c r="A514" t="s">
        <v>779</v>
      </c>
      <c r="B514" t="s">
        <v>1418</v>
      </c>
      <c r="C514" t="s">
        <v>1407</v>
      </c>
      <c r="D514" t="s">
        <v>1407</v>
      </c>
      <c r="E514" t="s">
        <v>1407</v>
      </c>
      <c r="F514" t="s">
        <v>1407</v>
      </c>
      <c r="G514" t="s">
        <v>1407</v>
      </c>
      <c r="H514" t="s">
        <v>1407</v>
      </c>
      <c r="I514" t="s">
        <v>1407</v>
      </c>
      <c r="J514">
        <v>9.5</v>
      </c>
      <c r="K514" t="b">
        <f>ISERROR(VLOOKUP(A514,'passengers(revised service)_has'!A:A,1,FALSE))</f>
        <v>0</v>
      </c>
      <c r="L514">
        <f t="shared" si="21"/>
        <v>0</v>
      </c>
      <c r="M514">
        <f t="shared" si="22"/>
        <v>1</v>
      </c>
      <c r="N514">
        <f>VLOOKUP(A514,'passengers(revised service)_has'!A:V,13,FALSE)</f>
        <v>1</v>
      </c>
      <c r="O514">
        <f t="shared" si="23"/>
        <v>0</v>
      </c>
    </row>
    <row r="515" spans="1:15">
      <c r="A515" t="s">
        <v>778</v>
      </c>
      <c r="B515" t="s">
        <v>1418</v>
      </c>
      <c r="C515" t="s">
        <v>1407</v>
      </c>
      <c r="D515" t="s">
        <v>1407</v>
      </c>
      <c r="E515" t="s">
        <v>1407</v>
      </c>
      <c r="F515" t="s">
        <v>1407</v>
      </c>
      <c r="G515" t="s">
        <v>1407</v>
      </c>
      <c r="H515" t="s">
        <v>1407</v>
      </c>
      <c r="I515" t="s">
        <v>1407</v>
      </c>
      <c r="J515">
        <v>9.9</v>
      </c>
      <c r="K515" t="b">
        <f>ISERROR(VLOOKUP(A515,'passengers(revised service)_has'!A:A,1,FALSE))</f>
        <v>0</v>
      </c>
      <c r="L515">
        <f t="shared" ref="L515:L578" si="24">IF(IF(ISERROR(SEARCH("*no*",C515)), 0,1)+IF(ISERROR(SEARCH("*no*",D515)), 0,1)+IF(ISERROR(SEARCH("*no*",E515)), 0,1)+IF(ISERROR(SEARCH("*no*",F515)), 0,1)+IF(ISERROR(SEARCH("*no*",G515)), 0,1)+IF(ISERROR(SEARCH("*no*",H515)), 0,1)+IF(ISERROR(SEARCH("*no*",I515)), 0,1)=7,0,1)</f>
        <v>0</v>
      </c>
      <c r="M515">
        <f t="shared" ref="M515:M578" si="25">IF(ISNUMBER(J515),1,0)</f>
        <v>1</v>
      </c>
      <c r="N515">
        <f>VLOOKUP(A515,'passengers(revised service)_has'!A:V,13,FALSE)</f>
        <v>1</v>
      </c>
      <c r="O515">
        <f t="shared" ref="O515:O578" si="26">IF(M515=N515,0,1)</f>
        <v>0</v>
      </c>
    </row>
    <row r="516" spans="1:15">
      <c r="A516" t="s">
        <v>777</v>
      </c>
      <c r="B516" t="s">
        <v>1418</v>
      </c>
      <c r="C516" t="s">
        <v>1407</v>
      </c>
      <c r="D516" t="s">
        <v>1407</v>
      </c>
      <c r="E516" t="s">
        <v>1407</v>
      </c>
      <c r="F516" t="s">
        <v>1407</v>
      </c>
      <c r="G516" t="s">
        <v>1407</v>
      </c>
      <c r="H516">
        <v>5.9</v>
      </c>
      <c r="I516" t="s">
        <v>1407</v>
      </c>
      <c r="J516" t="s">
        <v>1407</v>
      </c>
      <c r="K516" t="b">
        <f>ISERROR(VLOOKUP(A516,'passengers(revised service)_has'!A:A,1,FALSE))</f>
        <v>0</v>
      </c>
      <c r="L516">
        <f t="shared" si="24"/>
        <v>1</v>
      </c>
      <c r="M516">
        <f t="shared" si="25"/>
        <v>0</v>
      </c>
      <c r="N516">
        <f>VLOOKUP(A516,'passengers(revised service)_has'!A:V,13,FALSE)</f>
        <v>0</v>
      </c>
      <c r="O516">
        <f t="shared" si="26"/>
        <v>0</v>
      </c>
    </row>
    <row r="517" spans="1:15">
      <c r="A517" t="s">
        <v>776</v>
      </c>
      <c r="B517" t="s">
        <v>1418</v>
      </c>
      <c r="C517" t="s">
        <v>1407</v>
      </c>
      <c r="D517" t="s">
        <v>1407</v>
      </c>
      <c r="E517" t="s">
        <v>1407</v>
      </c>
      <c r="F517" t="s">
        <v>1407</v>
      </c>
      <c r="G517" t="s">
        <v>1407</v>
      </c>
      <c r="H517" t="s">
        <v>1407</v>
      </c>
      <c r="I517" t="s">
        <v>1407</v>
      </c>
      <c r="J517">
        <v>15.7</v>
      </c>
      <c r="K517" t="b">
        <f>ISERROR(VLOOKUP(A517,'passengers(revised service)_has'!A:A,1,FALSE))</f>
        <v>0</v>
      </c>
      <c r="L517">
        <f t="shared" si="24"/>
        <v>0</v>
      </c>
      <c r="M517">
        <f t="shared" si="25"/>
        <v>1</v>
      </c>
      <c r="N517">
        <f>VLOOKUP(A517,'passengers(revised service)_has'!A:V,13,FALSE)</f>
        <v>1</v>
      </c>
      <c r="O517">
        <f t="shared" si="26"/>
        <v>0</v>
      </c>
    </row>
    <row r="518" spans="1:15">
      <c r="A518" t="s">
        <v>775</v>
      </c>
      <c r="B518" t="s">
        <v>1418</v>
      </c>
      <c r="C518" t="s">
        <v>1407</v>
      </c>
      <c r="D518" t="s">
        <v>1407</v>
      </c>
      <c r="E518" t="s">
        <v>1407</v>
      </c>
      <c r="F518" t="s">
        <v>1407</v>
      </c>
      <c r="G518" t="s">
        <v>1407</v>
      </c>
      <c r="H518" t="s">
        <v>1407</v>
      </c>
      <c r="I518" t="s">
        <v>1407</v>
      </c>
      <c r="J518">
        <v>14.8</v>
      </c>
      <c r="K518" t="b">
        <f>ISERROR(VLOOKUP(A518,'passengers(revised service)_has'!A:A,1,FALSE))</f>
        <v>0</v>
      </c>
      <c r="L518">
        <f t="shared" si="24"/>
        <v>0</v>
      </c>
      <c r="M518">
        <f t="shared" si="25"/>
        <v>1</v>
      </c>
      <c r="N518">
        <f>VLOOKUP(A518,'passengers(revised service)_has'!A:V,13,FALSE)</f>
        <v>1</v>
      </c>
      <c r="O518">
        <f t="shared" si="26"/>
        <v>0</v>
      </c>
    </row>
    <row r="519" spans="1:15">
      <c r="A519" t="s">
        <v>774</v>
      </c>
      <c r="B519" t="s">
        <v>1418</v>
      </c>
      <c r="C519" t="s">
        <v>1407</v>
      </c>
      <c r="D519" t="s">
        <v>1407</v>
      </c>
      <c r="E519" t="s">
        <v>1407</v>
      </c>
      <c r="F519" t="s">
        <v>1407</v>
      </c>
      <c r="G519" t="s">
        <v>1407</v>
      </c>
      <c r="H519" t="s">
        <v>1407</v>
      </c>
      <c r="I519" t="s">
        <v>1407</v>
      </c>
      <c r="J519">
        <v>8.6</v>
      </c>
      <c r="K519" t="b">
        <f>ISERROR(VLOOKUP(A519,'passengers(revised service)_has'!A:A,1,FALSE))</f>
        <v>0</v>
      </c>
      <c r="L519">
        <f t="shared" si="24"/>
        <v>0</v>
      </c>
      <c r="M519">
        <f t="shared" si="25"/>
        <v>1</v>
      </c>
      <c r="N519">
        <f>VLOOKUP(A519,'passengers(revised service)_has'!A:V,13,FALSE)</f>
        <v>1</v>
      </c>
      <c r="O519">
        <f t="shared" si="26"/>
        <v>0</v>
      </c>
    </row>
    <row r="520" spans="1:15">
      <c r="A520" t="s">
        <v>773</v>
      </c>
      <c r="B520" t="s">
        <v>1418</v>
      </c>
      <c r="C520" t="s">
        <v>1407</v>
      </c>
      <c r="D520" t="s">
        <v>1407</v>
      </c>
      <c r="E520" t="s">
        <v>1407</v>
      </c>
      <c r="F520" t="s">
        <v>1407</v>
      </c>
      <c r="G520" t="s">
        <v>1407</v>
      </c>
      <c r="H520" t="s">
        <v>1407</v>
      </c>
      <c r="I520" t="s">
        <v>1407</v>
      </c>
      <c r="J520">
        <v>8.4</v>
      </c>
      <c r="K520" t="b">
        <f>ISERROR(VLOOKUP(A520,'passengers(revised service)_has'!A:A,1,FALSE))</f>
        <v>0</v>
      </c>
      <c r="L520">
        <f t="shared" si="24"/>
        <v>0</v>
      </c>
      <c r="M520">
        <f t="shared" si="25"/>
        <v>1</v>
      </c>
      <c r="N520">
        <f>VLOOKUP(A520,'passengers(revised service)_has'!A:V,13,FALSE)</f>
        <v>1</v>
      </c>
      <c r="O520">
        <f t="shared" si="26"/>
        <v>0</v>
      </c>
    </row>
    <row r="521" spans="1:15">
      <c r="A521" t="s">
        <v>772</v>
      </c>
      <c r="B521" t="s">
        <v>1418</v>
      </c>
      <c r="C521" t="s">
        <v>1407</v>
      </c>
      <c r="D521" t="s">
        <v>1407</v>
      </c>
      <c r="E521" t="s">
        <v>1407</v>
      </c>
      <c r="F521" t="s">
        <v>1407</v>
      </c>
      <c r="G521" t="s">
        <v>1407</v>
      </c>
      <c r="H521" t="s">
        <v>1407</v>
      </c>
      <c r="I521" t="s">
        <v>1407</v>
      </c>
      <c r="J521">
        <v>14.8</v>
      </c>
      <c r="K521" t="b">
        <f>ISERROR(VLOOKUP(A521,'passengers(revised service)_has'!A:A,1,FALSE))</f>
        <v>0</v>
      </c>
      <c r="L521">
        <f t="shared" si="24"/>
        <v>0</v>
      </c>
      <c r="M521">
        <f t="shared" si="25"/>
        <v>1</v>
      </c>
      <c r="N521">
        <f>VLOOKUP(A521,'passengers(revised service)_has'!A:V,13,FALSE)</f>
        <v>1</v>
      </c>
      <c r="O521">
        <f t="shared" si="26"/>
        <v>0</v>
      </c>
    </row>
    <row r="522" spans="1:15">
      <c r="A522" t="s">
        <v>771</v>
      </c>
      <c r="B522" t="s">
        <v>1418</v>
      </c>
      <c r="C522" t="s">
        <v>1407</v>
      </c>
      <c r="D522" t="s">
        <v>1407</v>
      </c>
      <c r="E522" t="s">
        <v>1407</v>
      </c>
      <c r="F522" t="s">
        <v>1407</v>
      </c>
      <c r="G522" t="s">
        <v>1407</v>
      </c>
      <c r="H522" t="s">
        <v>1407</v>
      </c>
      <c r="I522" t="s">
        <v>1407</v>
      </c>
      <c r="J522">
        <v>8.5</v>
      </c>
      <c r="K522" t="b">
        <f>ISERROR(VLOOKUP(A522,'passengers(revised service)_has'!A:A,1,FALSE))</f>
        <v>0</v>
      </c>
      <c r="L522">
        <f t="shared" si="24"/>
        <v>0</v>
      </c>
      <c r="M522">
        <f t="shared" si="25"/>
        <v>1</v>
      </c>
      <c r="N522">
        <f>VLOOKUP(A522,'passengers(revised service)_has'!A:V,13,FALSE)</f>
        <v>1</v>
      </c>
      <c r="O522">
        <f t="shared" si="26"/>
        <v>0</v>
      </c>
    </row>
    <row r="523" spans="1:15">
      <c r="A523" t="s">
        <v>770</v>
      </c>
      <c r="B523" t="s">
        <v>1418</v>
      </c>
      <c r="C523" t="s">
        <v>1407</v>
      </c>
      <c r="D523" t="s">
        <v>1407</v>
      </c>
      <c r="E523" t="s">
        <v>1407</v>
      </c>
      <c r="F523" t="s">
        <v>1407</v>
      </c>
      <c r="G523" t="s">
        <v>1407</v>
      </c>
      <c r="H523" t="s">
        <v>1407</v>
      </c>
      <c r="I523" t="s">
        <v>1407</v>
      </c>
      <c r="J523">
        <v>8.3000000000000007</v>
      </c>
      <c r="K523" t="b">
        <f>ISERROR(VLOOKUP(A523,'passengers(revised service)_has'!A:A,1,FALSE))</f>
        <v>0</v>
      </c>
      <c r="L523">
        <f t="shared" si="24"/>
        <v>0</v>
      </c>
      <c r="M523">
        <f t="shared" si="25"/>
        <v>1</v>
      </c>
      <c r="N523">
        <f>VLOOKUP(A523,'passengers(revised service)_has'!A:V,13,FALSE)</f>
        <v>1</v>
      </c>
      <c r="O523">
        <f t="shared" si="26"/>
        <v>0</v>
      </c>
    </row>
    <row r="524" spans="1:15">
      <c r="A524" t="s">
        <v>769</v>
      </c>
      <c r="B524" t="s">
        <v>1418</v>
      </c>
      <c r="C524" t="s">
        <v>1407</v>
      </c>
      <c r="D524" t="s">
        <v>1407</v>
      </c>
      <c r="E524" t="s">
        <v>1407</v>
      </c>
      <c r="F524" t="s">
        <v>1407</v>
      </c>
      <c r="G524" t="s">
        <v>1407</v>
      </c>
      <c r="H524">
        <v>2.6</v>
      </c>
      <c r="I524" t="s">
        <v>1407</v>
      </c>
      <c r="J524" t="s">
        <v>1407</v>
      </c>
      <c r="K524" t="b">
        <f>ISERROR(VLOOKUP(A524,'passengers(revised service)_has'!A:A,1,FALSE))</f>
        <v>0</v>
      </c>
      <c r="L524">
        <f t="shared" si="24"/>
        <v>1</v>
      </c>
      <c r="M524">
        <f t="shared" si="25"/>
        <v>0</v>
      </c>
      <c r="N524">
        <f>VLOOKUP(A524,'passengers(revised service)_has'!A:V,13,FALSE)</f>
        <v>0</v>
      </c>
      <c r="O524">
        <f t="shared" si="26"/>
        <v>0</v>
      </c>
    </row>
    <row r="525" spans="1:15">
      <c r="A525" t="s">
        <v>768</v>
      </c>
      <c r="B525" t="s">
        <v>1418</v>
      </c>
      <c r="C525" t="s">
        <v>1407</v>
      </c>
      <c r="D525" t="s">
        <v>1407</v>
      </c>
      <c r="E525" t="s">
        <v>1407</v>
      </c>
      <c r="F525" t="s">
        <v>1407</v>
      </c>
      <c r="G525" t="s">
        <v>1407</v>
      </c>
      <c r="H525">
        <v>2.6</v>
      </c>
      <c r="I525" t="s">
        <v>1407</v>
      </c>
      <c r="J525">
        <v>2.6</v>
      </c>
      <c r="K525" t="b">
        <f>ISERROR(VLOOKUP(A525,'passengers(revised service)_has'!A:A,1,FALSE))</f>
        <v>0</v>
      </c>
      <c r="L525">
        <f t="shared" si="24"/>
        <v>1</v>
      </c>
      <c r="M525">
        <f t="shared" si="25"/>
        <v>1</v>
      </c>
      <c r="N525">
        <f>VLOOKUP(A525,'passengers(revised service)_has'!A:V,13,FALSE)</f>
        <v>1</v>
      </c>
      <c r="O525">
        <f t="shared" si="26"/>
        <v>0</v>
      </c>
    </row>
    <row r="526" spans="1:15">
      <c r="A526" t="s">
        <v>767</v>
      </c>
      <c r="B526" t="s">
        <v>1418</v>
      </c>
      <c r="C526" t="s">
        <v>1407</v>
      </c>
      <c r="D526" t="s">
        <v>1407</v>
      </c>
      <c r="E526" t="s">
        <v>1407</v>
      </c>
      <c r="F526" t="s">
        <v>1407</v>
      </c>
      <c r="G526" t="s">
        <v>1407</v>
      </c>
      <c r="H526" t="s">
        <v>1407</v>
      </c>
      <c r="I526" t="s">
        <v>1407</v>
      </c>
      <c r="J526">
        <v>9.9</v>
      </c>
      <c r="K526" t="b">
        <f>ISERROR(VLOOKUP(A526,'passengers(revised service)_has'!A:A,1,FALSE))</f>
        <v>0</v>
      </c>
      <c r="L526">
        <f t="shared" si="24"/>
        <v>0</v>
      </c>
      <c r="M526">
        <f t="shared" si="25"/>
        <v>1</v>
      </c>
      <c r="N526">
        <f>VLOOKUP(A526,'passengers(revised service)_has'!A:V,13,FALSE)</f>
        <v>1</v>
      </c>
      <c r="O526">
        <f t="shared" si="26"/>
        <v>0</v>
      </c>
    </row>
    <row r="527" spans="1:15">
      <c r="A527" t="s">
        <v>766</v>
      </c>
      <c r="B527" t="s">
        <v>1418</v>
      </c>
      <c r="C527" t="s">
        <v>1407</v>
      </c>
      <c r="D527" t="s">
        <v>1407</v>
      </c>
      <c r="E527" t="s">
        <v>1407</v>
      </c>
      <c r="F527" t="s">
        <v>1407</v>
      </c>
      <c r="G527" t="s">
        <v>1407</v>
      </c>
      <c r="H527" t="s">
        <v>1407</v>
      </c>
      <c r="I527" t="s">
        <v>1407</v>
      </c>
      <c r="J527">
        <v>9.8000000000000007</v>
      </c>
      <c r="K527" t="b">
        <f>ISERROR(VLOOKUP(A527,'passengers(revised service)_has'!A:A,1,FALSE))</f>
        <v>0</v>
      </c>
      <c r="L527">
        <f t="shared" si="24"/>
        <v>0</v>
      </c>
      <c r="M527">
        <f t="shared" si="25"/>
        <v>1</v>
      </c>
      <c r="N527">
        <f>VLOOKUP(A527,'passengers(revised service)_has'!A:V,13,FALSE)</f>
        <v>1</v>
      </c>
      <c r="O527">
        <f t="shared" si="26"/>
        <v>0</v>
      </c>
    </row>
    <row r="528" spans="1:15">
      <c r="A528" t="s">
        <v>765</v>
      </c>
      <c r="B528" t="s">
        <v>1418</v>
      </c>
      <c r="C528" t="s">
        <v>1407</v>
      </c>
      <c r="D528" t="s">
        <v>1407</v>
      </c>
      <c r="E528" t="s">
        <v>1407</v>
      </c>
      <c r="F528" t="s">
        <v>1407</v>
      </c>
      <c r="G528" t="s">
        <v>1407</v>
      </c>
      <c r="H528" t="s">
        <v>1407</v>
      </c>
      <c r="I528" t="s">
        <v>1407</v>
      </c>
      <c r="J528">
        <v>15.6</v>
      </c>
      <c r="K528" t="b">
        <f>ISERROR(VLOOKUP(A528,'passengers(revised service)_has'!A:A,1,FALSE))</f>
        <v>0</v>
      </c>
      <c r="L528">
        <f t="shared" si="24"/>
        <v>0</v>
      </c>
      <c r="M528">
        <f t="shared" si="25"/>
        <v>1</v>
      </c>
      <c r="N528">
        <f>VLOOKUP(A528,'passengers(revised service)_has'!A:V,13,FALSE)</f>
        <v>1</v>
      </c>
      <c r="O528">
        <f t="shared" si="26"/>
        <v>0</v>
      </c>
    </row>
    <row r="529" spans="1:15">
      <c r="A529" t="s">
        <v>764</v>
      </c>
      <c r="B529" t="s">
        <v>1418</v>
      </c>
      <c r="C529" t="s">
        <v>1407</v>
      </c>
      <c r="D529" t="s">
        <v>1407</v>
      </c>
      <c r="E529" t="s">
        <v>1407</v>
      </c>
      <c r="F529" t="s">
        <v>1407</v>
      </c>
      <c r="G529" t="s">
        <v>1407</v>
      </c>
      <c r="H529" t="s">
        <v>1407</v>
      </c>
      <c r="I529" t="s">
        <v>1407</v>
      </c>
      <c r="J529">
        <v>15.7</v>
      </c>
      <c r="K529" t="b">
        <f>ISERROR(VLOOKUP(A529,'passengers(revised service)_has'!A:A,1,FALSE))</f>
        <v>0</v>
      </c>
      <c r="L529">
        <f t="shared" si="24"/>
        <v>0</v>
      </c>
      <c r="M529">
        <f t="shared" si="25"/>
        <v>1</v>
      </c>
      <c r="N529">
        <f>VLOOKUP(A529,'passengers(revised service)_has'!A:V,13,FALSE)</f>
        <v>1</v>
      </c>
      <c r="O529">
        <f t="shared" si="26"/>
        <v>0</v>
      </c>
    </row>
    <row r="530" spans="1:15">
      <c r="A530" t="s">
        <v>763</v>
      </c>
      <c r="B530" t="s">
        <v>1418</v>
      </c>
      <c r="C530" t="s">
        <v>1407</v>
      </c>
      <c r="D530" t="s">
        <v>1407</v>
      </c>
      <c r="E530" t="s">
        <v>1407</v>
      </c>
      <c r="F530" t="s">
        <v>1407</v>
      </c>
      <c r="G530" t="s">
        <v>1407</v>
      </c>
      <c r="H530">
        <v>3.9</v>
      </c>
      <c r="I530" t="s">
        <v>1407</v>
      </c>
      <c r="J530" t="s">
        <v>1407</v>
      </c>
      <c r="K530" t="b">
        <f>ISERROR(VLOOKUP(A530,'passengers(revised service)_has'!A:A,1,FALSE))</f>
        <v>0</v>
      </c>
      <c r="L530">
        <f t="shared" si="24"/>
        <v>1</v>
      </c>
      <c r="M530">
        <f t="shared" si="25"/>
        <v>0</v>
      </c>
      <c r="N530">
        <f>VLOOKUP(A530,'passengers(revised service)_has'!A:V,13,FALSE)</f>
        <v>0</v>
      </c>
      <c r="O530">
        <f t="shared" si="26"/>
        <v>0</v>
      </c>
    </row>
    <row r="531" spans="1:15">
      <c r="A531" t="s">
        <v>762</v>
      </c>
      <c r="B531" t="s">
        <v>1418</v>
      </c>
      <c r="C531" t="s">
        <v>1407</v>
      </c>
      <c r="D531" t="s">
        <v>1407</v>
      </c>
      <c r="E531" t="s">
        <v>1407</v>
      </c>
      <c r="F531" t="s">
        <v>1407</v>
      </c>
      <c r="G531" t="s">
        <v>1407</v>
      </c>
      <c r="H531" t="s">
        <v>1407</v>
      </c>
      <c r="I531" t="s">
        <v>1407</v>
      </c>
      <c r="J531">
        <v>3.9</v>
      </c>
      <c r="K531" t="b">
        <f>ISERROR(VLOOKUP(A531,'passengers(revised service)_has'!A:A,1,FALSE))</f>
        <v>0</v>
      </c>
      <c r="L531">
        <f t="shared" si="24"/>
        <v>0</v>
      </c>
      <c r="M531">
        <f t="shared" si="25"/>
        <v>1</v>
      </c>
      <c r="N531">
        <f>VLOOKUP(A531,'passengers(revised service)_has'!A:V,13,FALSE)</f>
        <v>1</v>
      </c>
      <c r="O531">
        <f t="shared" si="26"/>
        <v>0</v>
      </c>
    </row>
    <row r="532" spans="1:15">
      <c r="A532" t="s">
        <v>761</v>
      </c>
      <c r="B532" t="s">
        <v>1418</v>
      </c>
      <c r="C532" t="s">
        <v>1407</v>
      </c>
      <c r="D532" t="s">
        <v>1407</v>
      </c>
      <c r="E532" t="s">
        <v>1407</v>
      </c>
      <c r="F532" t="s">
        <v>1407</v>
      </c>
      <c r="G532" t="s">
        <v>1407</v>
      </c>
      <c r="H532" t="s">
        <v>1407</v>
      </c>
      <c r="I532" t="s">
        <v>1407</v>
      </c>
      <c r="J532">
        <v>10.1</v>
      </c>
      <c r="K532" t="b">
        <f>ISERROR(VLOOKUP(A532,'passengers(revised service)_has'!A:A,1,FALSE))</f>
        <v>0</v>
      </c>
      <c r="L532">
        <f t="shared" si="24"/>
        <v>0</v>
      </c>
      <c r="M532">
        <f t="shared" si="25"/>
        <v>1</v>
      </c>
      <c r="N532">
        <f>VLOOKUP(A532,'passengers(revised service)_has'!A:V,13,FALSE)</f>
        <v>1</v>
      </c>
      <c r="O532">
        <f t="shared" si="26"/>
        <v>0</v>
      </c>
    </row>
    <row r="533" spans="1:15">
      <c r="A533" t="s">
        <v>760</v>
      </c>
      <c r="B533" t="s">
        <v>1418</v>
      </c>
      <c r="C533" t="s">
        <v>1407</v>
      </c>
      <c r="D533" t="s">
        <v>1407</v>
      </c>
      <c r="E533" t="s">
        <v>1407</v>
      </c>
      <c r="F533" t="s">
        <v>1407</v>
      </c>
      <c r="G533" t="s">
        <v>1407</v>
      </c>
      <c r="H533" t="s">
        <v>1407</v>
      </c>
      <c r="I533" t="s">
        <v>1407</v>
      </c>
      <c r="J533">
        <v>10.1</v>
      </c>
      <c r="K533" t="b">
        <f>ISERROR(VLOOKUP(A533,'passengers(revised service)_has'!A:A,1,FALSE))</f>
        <v>0</v>
      </c>
      <c r="L533">
        <f t="shared" si="24"/>
        <v>0</v>
      </c>
      <c r="M533">
        <f t="shared" si="25"/>
        <v>1</v>
      </c>
      <c r="N533">
        <f>VLOOKUP(A533,'passengers(revised service)_has'!A:V,13,FALSE)</f>
        <v>1</v>
      </c>
      <c r="O533">
        <f t="shared" si="26"/>
        <v>0</v>
      </c>
    </row>
    <row r="534" spans="1:15">
      <c r="A534" t="s">
        <v>759</v>
      </c>
      <c r="B534" t="s">
        <v>1418</v>
      </c>
      <c r="C534" t="s">
        <v>1407</v>
      </c>
      <c r="D534" t="s">
        <v>1407</v>
      </c>
      <c r="E534" t="s">
        <v>1407</v>
      </c>
      <c r="F534" t="s">
        <v>1407</v>
      </c>
      <c r="G534" t="s">
        <v>1407</v>
      </c>
      <c r="H534" t="s">
        <v>1407</v>
      </c>
      <c r="I534" t="s">
        <v>1407</v>
      </c>
      <c r="J534">
        <v>9.6</v>
      </c>
      <c r="K534" t="b">
        <f>ISERROR(VLOOKUP(A534,'passengers(revised service)_has'!A:A,1,FALSE))</f>
        <v>0</v>
      </c>
      <c r="L534">
        <f t="shared" si="24"/>
        <v>0</v>
      </c>
      <c r="M534">
        <f t="shared" si="25"/>
        <v>1</v>
      </c>
      <c r="N534">
        <f>VLOOKUP(A534,'passengers(revised service)_has'!A:V,13,FALSE)</f>
        <v>1</v>
      </c>
      <c r="O534">
        <f t="shared" si="26"/>
        <v>0</v>
      </c>
    </row>
    <row r="535" spans="1:15">
      <c r="A535" t="s">
        <v>758</v>
      </c>
      <c r="B535" t="s">
        <v>1418</v>
      </c>
      <c r="C535" t="s">
        <v>1407</v>
      </c>
      <c r="D535" t="s">
        <v>1407</v>
      </c>
      <c r="E535" t="s">
        <v>1407</v>
      </c>
      <c r="F535" t="s">
        <v>1407</v>
      </c>
      <c r="G535" t="s">
        <v>1407</v>
      </c>
      <c r="H535" t="s">
        <v>1407</v>
      </c>
      <c r="I535" t="s">
        <v>1407</v>
      </c>
      <c r="J535">
        <v>9.5</v>
      </c>
      <c r="K535" t="b">
        <f>ISERROR(VLOOKUP(A535,'passengers(revised service)_has'!A:A,1,FALSE))</f>
        <v>0</v>
      </c>
      <c r="L535">
        <f t="shared" si="24"/>
        <v>0</v>
      </c>
      <c r="M535">
        <f t="shared" si="25"/>
        <v>1</v>
      </c>
      <c r="N535">
        <f>VLOOKUP(A535,'passengers(revised service)_has'!A:V,13,FALSE)</f>
        <v>1</v>
      </c>
      <c r="O535">
        <f t="shared" si="26"/>
        <v>0</v>
      </c>
    </row>
    <row r="536" spans="1:15">
      <c r="A536" t="s">
        <v>757</v>
      </c>
      <c r="B536" t="s">
        <v>1418</v>
      </c>
      <c r="C536" t="s">
        <v>1407</v>
      </c>
      <c r="D536" t="s">
        <v>1407</v>
      </c>
      <c r="E536" t="s">
        <v>1407</v>
      </c>
      <c r="F536" t="s">
        <v>1407</v>
      </c>
      <c r="G536" t="s">
        <v>1407</v>
      </c>
      <c r="H536">
        <v>2.6</v>
      </c>
      <c r="I536" t="s">
        <v>1407</v>
      </c>
      <c r="J536" t="s">
        <v>1407</v>
      </c>
      <c r="K536" t="b">
        <f>ISERROR(VLOOKUP(A536,'passengers(revised service)_has'!A:A,1,FALSE))</f>
        <v>0</v>
      </c>
      <c r="L536">
        <f t="shared" si="24"/>
        <v>1</v>
      </c>
      <c r="M536">
        <f t="shared" si="25"/>
        <v>0</v>
      </c>
      <c r="N536">
        <f>VLOOKUP(A536,'passengers(revised service)_has'!A:V,13,FALSE)</f>
        <v>0</v>
      </c>
      <c r="O536">
        <f t="shared" si="26"/>
        <v>0</v>
      </c>
    </row>
    <row r="537" spans="1:15">
      <c r="A537" t="s">
        <v>756</v>
      </c>
      <c r="B537" t="s">
        <v>1418</v>
      </c>
      <c r="C537" t="s">
        <v>1407</v>
      </c>
      <c r="D537" t="s">
        <v>1407</v>
      </c>
      <c r="E537" t="s">
        <v>1407</v>
      </c>
      <c r="F537" t="s">
        <v>1407</v>
      </c>
      <c r="G537" t="s">
        <v>1407</v>
      </c>
      <c r="H537">
        <v>2.6</v>
      </c>
      <c r="I537" t="s">
        <v>1407</v>
      </c>
      <c r="J537" t="s">
        <v>1407</v>
      </c>
      <c r="K537" t="b">
        <f>ISERROR(VLOOKUP(A537,'passengers(revised service)_has'!A:A,1,FALSE))</f>
        <v>1</v>
      </c>
      <c r="L537">
        <f t="shared" si="24"/>
        <v>1</v>
      </c>
      <c r="M537">
        <f t="shared" si="25"/>
        <v>0</v>
      </c>
      <c r="N537" t="e">
        <f>VLOOKUP(A537,'passengers(revised service)_has'!A:V,13,FALSE)</f>
        <v>#N/A</v>
      </c>
      <c r="O537" t="e">
        <f t="shared" si="26"/>
        <v>#N/A</v>
      </c>
    </row>
    <row r="538" spans="1:15">
      <c r="A538" t="s">
        <v>755</v>
      </c>
      <c r="B538" t="s">
        <v>1418</v>
      </c>
      <c r="C538" t="s">
        <v>1407</v>
      </c>
      <c r="D538" t="s">
        <v>1407</v>
      </c>
      <c r="E538" t="s">
        <v>1407</v>
      </c>
      <c r="F538" t="s">
        <v>1407</v>
      </c>
      <c r="G538" t="s">
        <v>1407</v>
      </c>
      <c r="H538" t="s">
        <v>1407</v>
      </c>
      <c r="I538" t="s">
        <v>1407</v>
      </c>
      <c r="J538">
        <v>11.5</v>
      </c>
      <c r="K538" t="b">
        <f>ISERROR(VLOOKUP(A538,'passengers(revised service)_has'!A:A,1,FALSE))</f>
        <v>0</v>
      </c>
      <c r="L538">
        <f t="shared" si="24"/>
        <v>0</v>
      </c>
      <c r="M538">
        <f t="shared" si="25"/>
        <v>1</v>
      </c>
      <c r="N538">
        <f>VLOOKUP(A538,'passengers(revised service)_has'!A:V,13,FALSE)</f>
        <v>1</v>
      </c>
      <c r="O538">
        <f t="shared" si="26"/>
        <v>0</v>
      </c>
    </row>
    <row r="539" spans="1:15">
      <c r="A539" t="s">
        <v>754</v>
      </c>
      <c r="B539" t="s">
        <v>1418</v>
      </c>
      <c r="C539" t="s">
        <v>1407</v>
      </c>
      <c r="D539" t="s">
        <v>1407</v>
      </c>
      <c r="E539" t="s">
        <v>1407</v>
      </c>
      <c r="F539" t="s">
        <v>1407</v>
      </c>
      <c r="G539" t="s">
        <v>1407</v>
      </c>
      <c r="H539" t="s">
        <v>1407</v>
      </c>
      <c r="I539" t="s">
        <v>1407</v>
      </c>
      <c r="J539">
        <v>11.3</v>
      </c>
      <c r="K539" t="b">
        <f>ISERROR(VLOOKUP(A539,'passengers(revised service)_has'!A:A,1,FALSE))</f>
        <v>0</v>
      </c>
      <c r="L539">
        <f t="shared" si="24"/>
        <v>0</v>
      </c>
      <c r="M539">
        <f t="shared" si="25"/>
        <v>1</v>
      </c>
      <c r="N539">
        <f>VLOOKUP(A539,'passengers(revised service)_has'!A:V,13,FALSE)</f>
        <v>1</v>
      </c>
      <c r="O539">
        <f t="shared" si="26"/>
        <v>0</v>
      </c>
    </row>
    <row r="540" spans="1:15">
      <c r="A540" t="s">
        <v>753</v>
      </c>
      <c r="B540" t="s">
        <v>1418</v>
      </c>
      <c r="C540" t="s">
        <v>1407</v>
      </c>
      <c r="D540" t="s">
        <v>1407</v>
      </c>
      <c r="E540" t="s">
        <v>1407</v>
      </c>
      <c r="F540" t="s">
        <v>1407</v>
      </c>
      <c r="G540" t="s">
        <v>1407</v>
      </c>
      <c r="H540" t="s">
        <v>1407</v>
      </c>
      <c r="I540" t="s">
        <v>1407</v>
      </c>
      <c r="J540">
        <v>11.7</v>
      </c>
      <c r="K540" t="b">
        <f>ISERROR(VLOOKUP(A540,'passengers(revised service)_has'!A:A,1,FALSE))</f>
        <v>0</v>
      </c>
      <c r="L540">
        <f t="shared" si="24"/>
        <v>0</v>
      </c>
      <c r="M540">
        <f t="shared" si="25"/>
        <v>1</v>
      </c>
      <c r="N540">
        <f>VLOOKUP(A540,'passengers(revised service)_has'!A:V,13,FALSE)</f>
        <v>1</v>
      </c>
      <c r="O540">
        <f t="shared" si="26"/>
        <v>0</v>
      </c>
    </row>
    <row r="541" spans="1:15">
      <c r="A541" t="s">
        <v>752</v>
      </c>
      <c r="B541" t="s">
        <v>1418</v>
      </c>
      <c r="C541" t="s">
        <v>1407</v>
      </c>
      <c r="D541" t="s">
        <v>1407</v>
      </c>
      <c r="E541" t="s">
        <v>1407</v>
      </c>
      <c r="F541" t="s">
        <v>1407</v>
      </c>
      <c r="G541" t="s">
        <v>1407</v>
      </c>
      <c r="H541" t="s">
        <v>1407</v>
      </c>
      <c r="I541" t="s">
        <v>1407</v>
      </c>
      <c r="J541">
        <v>11.9</v>
      </c>
      <c r="K541" t="b">
        <f>ISERROR(VLOOKUP(A541,'passengers(revised service)_has'!A:A,1,FALSE))</f>
        <v>0</v>
      </c>
      <c r="L541">
        <f t="shared" si="24"/>
        <v>0</v>
      </c>
      <c r="M541">
        <f t="shared" si="25"/>
        <v>1</v>
      </c>
      <c r="N541">
        <f>VLOOKUP(A541,'passengers(revised service)_has'!A:V,13,FALSE)</f>
        <v>1</v>
      </c>
      <c r="O541">
        <f t="shared" si="26"/>
        <v>0</v>
      </c>
    </row>
    <row r="542" spans="1:15">
      <c r="A542" t="s">
        <v>751</v>
      </c>
      <c r="B542" t="s">
        <v>1418</v>
      </c>
      <c r="C542" t="s">
        <v>1407</v>
      </c>
      <c r="D542" t="s">
        <v>1407</v>
      </c>
      <c r="E542" t="s">
        <v>1407</v>
      </c>
      <c r="F542" t="s">
        <v>1407</v>
      </c>
      <c r="G542" t="s">
        <v>1407</v>
      </c>
      <c r="H542" t="s">
        <v>1407</v>
      </c>
      <c r="I542" t="s">
        <v>1407</v>
      </c>
      <c r="J542">
        <v>12.1</v>
      </c>
      <c r="K542" t="b">
        <f>ISERROR(VLOOKUP(A542,'passengers(revised service)_has'!A:A,1,FALSE))</f>
        <v>0</v>
      </c>
      <c r="L542">
        <f t="shared" si="24"/>
        <v>0</v>
      </c>
      <c r="M542">
        <f t="shared" si="25"/>
        <v>1</v>
      </c>
      <c r="N542">
        <f>VLOOKUP(A542,'passengers(revised service)_has'!A:V,13,FALSE)</f>
        <v>1</v>
      </c>
      <c r="O542">
        <f t="shared" si="26"/>
        <v>0</v>
      </c>
    </row>
    <row r="543" spans="1:15">
      <c r="A543" t="s">
        <v>750</v>
      </c>
      <c r="B543" t="s">
        <v>1418</v>
      </c>
      <c r="C543" t="s">
        <v>1407</v>
      </c>
      <c r="D543" t="s">
        <v>1407</v>
      </c>
      <c r="E543" t="s">
        <v>1407</v>
      </c>
      <c r="F543" t="s">
        <v>1407</v>
      </c>
      <c r="G543" t="s">
        <v>1407</v>
      </c>
      <c r="H543" t="s">
        <v>1407</v>
      </c>
      <c r="I543" t="s">
        <v>1407</v>
      </c>
      <c r="J543">
        <v>18.3</v>
      </c>
      <c r="K543" t="b">
        <f>ISERROR(VLOOKUP(A543,'passengers(revised service)_has'!A:A,1,FALSE))</f>
        <v>0</v>
      </c>
      <c r="L543">
        <f t="shared" si="24"/>
        <v>0</v>
      </c>
      <c r="M543">
        <f t="shared" si="25"/>
        <v>1</v>
      </c>
      <c r="N543">
        <f>VLOOKUP(A543,'passengers(revised service)_has'!A:V,13,FALSE)</f>
        <v>1</v>
      </c>
      <c r="O543">
        <f t="shared" si="26"/>
        <v>0</v>
      </c>
    </row>
    <row r="544" spans="1:15">
      <c r="A544" t="s">
        <v>749</v>
      </c>
      <c r="B544" t="s">
        <v>1418</v>
      </c>
      <c r="C544" t="s">
        <v>1407</v>
      </c>
      <c r="D544" t="s">
        <v>1407</v>
      </c>
      <c r="E544" t="s">
        <v>1407</v>
      </c>
      <c r="F544" t="s">
        <v>1407</v>
      </c>
      <c r="G544" t="s">
        <v>1407</v>
      </c>
      <c r="H544" t="s">
        <v>1407</v>
      </c>
      <c r="I544" t="s">
        <v>1407</v>
      </c>
      <c r="J544">
        <v>16.899999999999999</v>
      </c>
      <c r="K544" t="b">
        <f>ISERROR(VLOOKUP(A544,'passengers(revised service)_has'!A:A,1,FALSE))</f>
        <v>0</v>
      </c>
      <c r="L544">
        <f t="shared" si="24"/>
        <v>0</v>
      </c>
      <c r="M544">
        <f t="shared" si="25"/>
        <v>1</v>
      </c>
      <c r="N544">
        <f>VLOOKUP(A544,'passengers(revised service)_has'!A:V,13,FALSE)</f>
        <v>1</v>
      </c>
      <c r="O544">
        <f t="shared" si="26"/>
        <v>0</v>
      </c>
    </row>
    <row r="545" spans="1:15">
      <c r="A545" t="s">
        <v>748</v>
      </c>
      <c r="B545" t="s">
        <v>1418</v>
      </c>
      <c r="C545" t="s">
        <v>1407</v>
      </c>
      <c r="D545" t="s">
        <v>1407</v>
      </c>
      <c r="E545" t="s">
        <v>1407</v>
      </c>
      <c r="F545" t="s">
        <v>1407</v>
      </c>
      <c r="G545" t="s">
        <v>1407</v>
      </c>
      <c r="H545" t="s">
        <v>1407</v>
      </c>
      <c r="I545" t="s">
        <v>1407</v>
      </c>
      <c r="J545">
        <v>11.4</v>
      </c>
      <c r="K545" t="b">
        <f>ISERROR(VLOOKUP(A545,'passengers(revised service)_has'!A:A,1,FALSE))</f>
        <v>0</v>
      </c>
      <c r="L545">
        <f t="shared" si="24"/>
        <v>0</v>
      </c>
      <c r="M545">
        <f t="shared" si="25"/>
        <v>1</v>
      </c>
      <c r="N545">
        <f>VLOOKUP(A545,'passengers(revised service)_has'!A:V,13,FALSE)</f>
        <v>1</v>
      </c>
      <c r="O545">
        <f t="shared" si="26"/>
        <v>0</v>
      </c>
    </row>
    <row r="546" spans="1:15">
      <c r="A546" t="s">
        <v>747</v>
      </c>
      <c r="B546" t="s">
        <v>1418</v>
      </c>
      <c r="C546" t="s">
        <v>1407</v>
      </c>
      <c r="D546" t="s">
        <v>1407</v>
      </c>
      <c r="E546" t="s">
        <v>1407</v>
      </c>
      <c r="F546" t="s">
        <v>1407</v>
      </c>
      <c r="G546" t="s">
        <v>1407</v>
      </c>
      <c r="H546" t="s">
        <v>1407</v>
      </c>
      <c r="I546" t="s">
        <v>1407</v>
      </c>
      <c r="J546">
        <v>10.9</v>
      </c>
      <c r="K546" t="b">
        <f>ISERROR(VLOOKUP(A546,'passengers(revised service)_has'!A:A,1,FALSE))</f>
        <v>0</v>
      </c>
      <c r="L546">
        <f t="shared" si="24"/>
        <v>0</v>
      </c>
      <c r="M546">
        <f t="shared" si="25"/>
        <v>1</v>
      </c>
      <c r="N546">
        <f>VLOOKUP(A546,'passengers(revised service)_has'!A:V,13,FALSE)</f>
        <v>1</v>
      </c>
      <c r="O546">
        <f t="shared" si="26"/>
        <v>0</v>
      </c>
    </row>
    <row r="547" spans="1:15">
      <c r="A547" t="s">
        <v>746</v>
      </c>
      <c r="B547" t="s">
        <v>1418</v>
      </c>
      <c r="C547" t="s">
        <v>1407</v>
      </c>
      <c r="D547" t="s">
        <v>1407</v>
      </c>
      <c r="E547" t="s">
        <v>1407</v>
      </c>
      <c r="F547" t="s">
        <v>1407</v>
      </c>
      <c r="G547" t="s">
        <v>1407</v>
      </c>
      <c r="H547" t="s">
        <v>1407</v>
      </c>
      <c r="I547" t="s">
        <v>1407</v>
      </c>
      <c r="J547">
        <v>9.8000000000000007</v>
      </c>
      <c r="K547" t="b">
        <f>ISERROR(VLOOKUP(A547,'passengers(revised service)_has'!A:A,1,FALSE))</f>
        <v>0</v>
      </c>
      <c r="L547">
        <f t="shared" si="24"/>
        <v>0</v>
      </c>
      <c r="M547">
        <f t="shared" si="25"/>
        <v>1</v>
      </c>
      <c r="N547">
        <f>VLOOKUP(A547,'passengers(revised service)_has'!A:V,13,FALSE)</f>
        <v>1</v>
      </c>
      <c r="O547">
        <f t="shared" si="26"/>
        <v>0</v>
      </c>
    </row>
    <row r="548" spans="1:15">
      <c r="A548" t="s">
        <v>745</v>
      </c>
      <c r="B548" t="s">
        <v>1418</v>
      </c>
      <c r="C548" t="s">
        <v>1407</v>
      </c>
      <c r="D548" t="s">
        <v>1407</v>
      </c>
      <c r="E548" t="s">
        <v>1407</v>
      </c>
      <c r="F548" t="s">
        <v>1407</v>
      </c>
      <c r="G548" t="s">
        <v>1407</v>
      </c>
      <c r="H548" t="s">
        <v>1407</v>
      </c>
      <c r="I548" t="s">
        <v>1407</v>
      </c>
      <c r="J548">
        <v>18.100000000000001</v>
      </c>
      <c r="K548" t="b">
        <f>ISERROR(VLOOKUP(A548,'passengers(revised service)_has'!A:A,1,FALSE))</f>
        <v>0</v>
      </c>
      <c r="L548">
        <f t="shared" si="24"/>
        <v>0</v>
      </c>
      <c r="M548">
        <f t="shared" si="25"/>
        <v>1</v>
      </c>
      <c r="N548">
        <f>VLOOKUP(A548,'passengers(revised service)_has'!A:V,13,FALSE)</f>
        <v>1</v>
      </c>
      <c r="O548">
        <f t="shared" si="26"/>
        <v>0</v>
      </c>
    </row>
    <row r="549" spans="1:15">
      <c r="A549" t="s">
        <v>744</v>
      </c>
      <c r="B549" t="s">
        <v>1418</v>
      </c>
      <c r="C549" t="s">
        <v>1407</v>
      </c>
      <c r="D549" t="s">
        <v>1407</v>
      </c>
      <c r="E549" t="s">
        <v>1407</v>
      </c>
      <c r="F549" t="s">
        <v>1407</v>
      </c>
      <c r="G549" t="s">
        <v>1407</v>
      </c>
      <c r="H549" t="s">
        <v>1407</v>
      </c>
      <c r="I549" t="s">
        <v>1407</v>
      </c>
      <c r="J549">
        <v>11.5</v>
      </c>
      <c r="K549" t="b">
        <f>ISERROR(VLOOKUP(A549,'passengers(revised service)_has'!A:A,1,FALSE))</f>
        <v>0</v>
      </c>
      <c r="L549">
        <f t="shared" si="24"/>
        <v>0</v>
      </c>
      <c r="M549">
        <f t="shared" si="25"/>
        <v>1</v>
      </c>
      <c r="N549">
        <f>VLOOKUP(A549,'passengers(revised service)_has'!A:V,13,FALSE)</f>
        <v>1</v>
      </c>
      <c r="O549">
        <f t="shared" si="26"/>
        <v>0</v>
      </c>
    </row>
    <row r="550" spans="1:15">
      <c r="A550" t="s">
        <v>743</v>
      </c>
      <c r="B550" t="s">
        <v>1418</v>
      </c>
      <c r="C550" t="s">
        <v>1407</v>
      </c>
      <c r="D550" t="s">
        <v>1407</v>
      </c>
      <c r="E550" t="s">
        <v>1407</v>
      </c>
      <c r="F550" t="s">
        <v>1407</v>
      </c>
      <c r="G550" t="s">
        <v>1407</v>
      </c>
      <c r="H550" t="s">
        <v>1407</v>
      </c>
      <c r="I550" t="s">
        <v>1407</v>
      </c>
      <c r="J550">
        <v>11.3</v>
      </c>
      <c r="K550" t="b">
        <f>ISERROR(VLOOKUP(A550,'passengers(revised service)_has'!A:A,1,FALSE))</f>
        <v>0</v>
      </c>
      <c r="L550">
        <f t="shared" si="24"/>
        <v>0</v>
      </c>
      <c r="M550">
        <f t="shared" si="25"/>
        <v>1</v>
      </c>
      <c r="N550">
        <f>VLOOKUP(A550,'passengers(revised service)_has'!A:V,13,FALSE)</f>
        <v>1</v>
      </c>
      <c r="O550">
        <f t="shared" si="26"/>
        <v>0</v>
      </c>
    </row>
    <row r="551" spans="1:15">
      <c r="A551" t="s">
        <v>742</v>
      </c>
      <c r="B551" t="s">
        <v>1418</v>
      </c>
      <c r="C551" t="s">
        <v>1407</v>
      </c>
      <c r="D551" t="s">
        <v>1407</v>
      </c>
      <c r="E551" t="s">
        <v>1407</v>
      </c>
      <c r="F551" t="s">
        <v>1407</v>
      </c>
      <c r="G551" t="s">
        <v>1407</v>
      </c>
      <c r="H551" t="s">
        <v>1407</v>
      </c>
      <c r="I551" t="s">
        <v>1407</v>
      </c>
      <c r="J551">
        <v>12.3</v>
      </c>
      <c r="K551" t="b">
        <f>ISERROR(VLOOKUP(A551,'passengers(revised service)_has'!A:A,1,FALSE))</f>
        <v>0</v>
      </c>
      <c r="L551">
        <f t="shared" si="24"/>
        <v>0</v>
      </c>
      <c r="M551">
        <f t="shared" si="25"/>
        <v>1</v>
      </c>
      <c r="N551">
        <f>VLOOKUP(A551,'passengers(revised service)_has'!A:V,13,FALSE)</f>
        <v>1</v>
      </c>
      <c r="O551">
        <f t="shared" si="26"/>
        <v>0</v>
      </c>
    </row>
    <row r="552" spans="1:15">
      <c r="A552" t="s">
        <v>741</v>
      </c>
      <c r="B552" t="s">
        <v>1418</v>
      </c>
      <c r="C552" t="s">
        <v>1407</v>
      </c>
      <c r="D552" t="s">
        <v>1407</v>
      </c>
      <c r="E552" t="s">
        <v>1407</v>
      </c>
      <c r="F552" t="s">
        <v>1407</v>
      </c>
      <c r="G552" t="s">
        <v>1407</v>
      </c>
      <c r="H552" t="s">
        <v>1407</v>
      </c>
      <c r="I552" t="s">
        <v>1407</v>
      </c>
      <c r="J552">
        <v>12.5</v>
      </c>
      <c r="K552" t="b">
        <f>ISERROR(VLOOKUP(A552,'passengers(revised service)_has'!A:A,1,FALSE))</f>
        <v>0</v>
      </c>
      <c r="L552">
        <f t="shared" si="24"/>
        <v>0</v>
      </c>
      <c r="M552">
        <f t="shared" si="25"/>
        <v>1</v>
      </c>
      <c r="N552">
        <f>VLOOKUP(A552,'passengers(revised service)_has'!A:V,13,FALSE)</f>
        <v>1</v>
      </c>
      <c r="O552">
        <f t="shared" si="26"/>
        <v>0</v>
      </c>
    </row>
    <row r="553" spans="1:15">
      <c r="A553" t="s">
        <v>740</v>
      </c>
      <c r="B553" t="s">
        <v>1418</v>
      </c>
      <c r="C553" t="s">
        <v>1407</v>
      </c>
      <c r="D553" t="s">
        <v>1407</v>
      </c>
      <c r="E553" t="s">
        <v>1407</v>
      </c>
      <c r="F553" t="s">
        <v>1407</v>
      </c>
      <c r="G553" t="s">
        <v>1407</v>
      </c>
      <c r="H553" t="s">
        <v>1407</v>
      </c>
      <c r="I553" t="s">
        <v>1407</v>
      </c>
      <c r="J553">
        <v>11.4</v>
      </c>
      <c r="K553" t="b">
        <f>ISERROR(VLOOKUP(A553,'passengers(revised service)_has'!A:A,1,FALSE))</f>
        <v>0</v>
      </c>
      <c r="L553">
        <f t="shared" si="24"/>
        <v>0</v>
      </c>
      <c r="M553">
        <f t="shared" si="25"/>
        <v>1</v>
      </c>
      <c r="N553">
        <f>VLOOKUP(A553,'passengers(revised service)_has'!A:V,13,FALSE)</f>
        <v>1</v>
      </c>
      <c r="O553">
        <f t="shared" si="26"/>
        <v>0</v>
      </c>
    </row>
    <row r="554" spans="1:15">
      <c r="A554" t="s">
        <v>739</v>
      </c>
      <c r="B554" t="s">
        <v>1418</v>
      </c>
      <c r="C554" t="s">
        <v>1407</v>
      </c>
      <c r="D554" t="s">
        <v>1407</v>
      </c>
      <c r="E554" t="s">
        <v>1407</v>
      </c>
      <c r="F554" t="s">
        <v>1407</v>
      </c>
      <c r="G554" t="s">
        <v>1407</v>
      </c>
      <c r="H554" t="s">
        <v>1407</v>
      </c>
      <c r="I554" t="s">
        <v>1407</v>
      </c>
      <c r="J554">
        <v>11.9</v>
      </c>
      <c r="K554" t="b">
        <f>ISERROR(VLOOKUP(A554,'passengers(revised service)_has'!A:A,1,FALSE))</f>
        <v>0</v>
      </c>
      <c r="L554">
        <f t="shared" si="24"/>
        <v>0</v>
      </c>
      <c r="M554">
        <f t="shared" si="25"/>
        <v>1</v>
      </c>
      <c r="N554">
        <f>VLOOKUP(A554,'passengers(revised service)_has'!A:V,13,FALSE)</f>
        <v>1</v>
      </c>
      <c r="O554">
        <f t="shared" si="26"/>
        <v>0</v>
      </c>
    </row>
    <row r="555" spans="1:15">
      <c r="A555" t="s">
        <v>738</v>
      </c>
      <c r="B555" t="s">
        <v>1418</v>
      </c>
      <c r="C555" t="s">
        <v>1407</v>
      </c>
      <c r="D555" t="s">
        <v>1407</v>
      </c>
      <c r="E555" t="s">
        <v>1407</v>
      </c>
      <c r="F555" t="s">
        <v>1407</v>
      </c>
      <c r="G555" t="s">
        <v>1407</v>
      </c>
      <c r="H555" t="s">
        <v>1407</v>
      </c>
      <c r="I555" t="s">
        <v>1407</v>
      </c>
      <c r="J555">
        <v>11.9</v>
      </c>
      <c r="K555" t="b">
        <f>ISERROR(VLOOKUP(A555,'passengers(revised service)_has'!A:A,1,FALSE))</f>
        <v>0</v>
      </c>
      <c r="L555">
        <f t="shared" si="24"/>
        <v>0</v>
      </c>
      <c r="M555">
        <f t="shared" si="25"/>
        <v>1</v>
      </c>
      <c r="N555">
        <f>VLOOKUP(A555,'passengers(revised service)_has'!A:V,13,FALSE)</f>
        <v>1</v>
      </c>
      <c r="O555">
        <f t="shared" si="26"/>
        <v>0</v>
      </c>
    </row>
    <row r="556" spans="1:15">
      <c r="A556" t="s">
        <v>737</v>
      </c>
      <c r="B556" t="s">
        <v>1418</v>
      </c>
      <c r="C556" t="s">
        <v>1407</v>
      </c>
      <c r="D556" t="s">
        <v>1407</v>
      </c>
      <c r="E556" t="s">
        <v>1407</v>
      </c>
      <c r="F556" t="s">
        <v>1407</v>
      </c>
      <c r="G556" t="s">
        <v>1407</v>
      </c>
      <c r="H556" t="s">
        <v>1407</v>
      </c>
      <c r="I556" t="s">
        <v>1407</v>
      </c>
      <c r="J556">
        <v>11.6</v>
      </c>
      <c r="K556" t="b">
        <f>ISERROR(VLOOKUP(A556,'passengers(revised service)_has'!A:A,1,FALSE))</f>
        <v>0</v>
      </c>
      <c r="L556">
        <f t="shared" si="24"/>
        <v>0</v>
      </c>
      <c r="M556">
        <f t="shared" si="25"/>
        <v>1</v>
      </c>
      <c r="N556">
        <f>VLOOKUP(A556,'passengers(revised service)_has'!A:V,13,FALSE)</f>
        <v>1</v>
      </c>
      <c r="O556">
        <f t="shared" si="26"/>
        <v>0</v>
      </c>
    </row>
    <row r="557" spans="1:15">
      <c r="A557" t="s">
        <v>736</v>
      </c>
      <c r="B557" t="s">
        <v>1418</v>
      </c>
      <c r="C557" t="s">
        <v>1407</v>
      </c>
      <c r="D557" t="s">
        <v>1407</v>
      </c>
      <c r="E557" t="s">
        <v>1407</v>
      </c>
      <c r="F557" t="s">
        <v>1407</v>
      </c>
      <c r="G557" t="s">
        <v>1407</v>
      </c>
      <c r="H557" t="s">
        <v>1407</v>
      </c>
      <c r="I557" t="s">
        <v>1407</v>
      </c>
      <c r="J557">
        <v>11.8</v>
      </c>
      <c r="K557" t="b">
        <f>ISERROR(VLOOKUP(A557,'passengers(revised service)_has'!A:A,1,FALSE))</f>
        <v>0</v>
      </c>
      <c r="L557">
        <f t="shared" si="24"/>
        <v>0</v>
      </c>
      <c r="M557">
        <f t="shared" si="25"/>
        <v>1</v>
      </c>
      <c r="N557">
        <f>VLOOKUP(A557,'passengers(revised service)_has'!A:V,13,FALSE)</f>
        <v>1</v>
      </c>
      <c r="O557">
        <f t="shared" si="26"/>
        <v>0</v>
      </c>
    </row>
    <row r="558" spans="1:15">
      <c r="A558" t="s">
        <v>735</v>
      </c>
      <c r="B558" t="s">
        <v>1418</v>
      </c>
      <c r="C558" t="s">
        <v>1407</v>
      </c>
      <c r="D558" t="s">
        <v>1407</v>
      </c>
      <c r="E558" t="s">
        <v>1407</v>
      </c>
      <c r="F558" t="s">
        <v>1407</v>
      </c>
      <c r="G558" t="s">
        <v>1407</v>
      </c>
      <c r="H558" t="s">
        <v>1407</v>
      </c>
      <c r="I558" t="s">
        <v>1407</v>
      </c>
      <c r="J558">
        <v>11.8</v>
      </c>
      <c r="K558" t="b">
        <f>ISERROR(VLOOKUP(A558,'passengers(revised service)_has'!A:A,1,FALSE))</f>
        <v>0</v>
      </c>
      <c r="L558">
        <f t="shared" si="24"/>
        <v>0</v>
      </c>
      <c r="M558">
        <f t="shared" si="25"/>
        <v>1</v>
      </c>
      <c r="N558">
        <f>VLOOKUP(A558,'passengers(revised service)_has'!A:V,13,FALSE)</f>
        <v>1</v>
      </c>
      <c r="O558">
        <f t="shared" si="26"/>
        <v>0</v>
      </c>
    </row>
    <row r="559" spans="1:15">
      <c r="A559" t="s">
        <v>734</v>
      </c>
      <c r="B559" t="s">
        <v>1418</v>
      </c>
      <c r="C559" t="s">
        <v>1407</v>
      </c>
      <c r="D559" t="s">
        <v>1407</v>
      </c>
      <c r="E559">
        <v>1.9</v>
      </c>
      <c r="F559" t="s">
        <v>1407</v>
      </c>
      <c r="G559" t="s">
        <v>1407</v>
      </c>
      <c r="H559" t="s">
        <v>1407</v>
      </c>
      <c r="I559" t="s">
        <v>1407</v>
      </c>
      <c r="J559" t="s">
        <v>1407</v>
      </c>
      <c r="K559" t="b">
        <f>ISERROR(VLOOKUP(A559,'passengers(revised service)_has'!A:A,1,FALSE))</f>
        <v>0</v>
      </c>
      <c r="L559">
        <f t="shared" si="24"/>
        <v>1</v>
      </c>
      <c r="M559">
        <f t="shared" si="25"/>
        <v>0</v>
      </c>
      <c r="N559">
        <f>VLOOKUP(A559,'passengers(revised service)_has'!A:V,13,FALSE)</f>
        <v>0</v>
      </c>
      <c r="O559">
        <f t="shared" si="26"/>
        <v>0</v>
      </c>
    </row>
    <row r="560" spans="1:15">
      <c r="A560" t="s">
        <v>733</v>
      </c>
      <c r="B560" t="s">
        <v>1418</v>
      </c>
      <c r="C560" t="s">
        <v>1407</v>
      </c>
      <c r="D560" t="s">
        <v>1407</v>
      </c>
      <c r="E560">
        <v>1.9</v>
      </c>
      <c r="F560" t="s">
        <v>1407</v>
      </c>
      <c r="G560" t="s">
        <v>1407</v>
      </c>
      <c r="H560" t="s">
        <v>1407</v>
      </c>
      <c r="I560" t="s">
        <v>1407</v>
      </c>
      <c r="J560" t="s">
        <v>1407</v>
      </c>
      <c r="K560" t="b">
        <f>ISERROR(VLOOKUP(A560,'passengers(revised service)_has'!A:A,1,FALSE))</f>
        <v>1</v>
      </c>
      <c r="L560">
        <f t="shared" si="24"/>
        <v>1</v>
      </c>
      <c r="M560">
        <f t="shared" si="25"/>
        <v>0</v>
      </c>
      <c r="N560" t="e">
        <f>VLOOKUP(A560,'passengers(revised service)_has'!A:V,13,FALSE)</f>
        <v>#N/A</v>
      </c>
      <c r="O560" t="e">
        <f t="shared" si="26"/>
        <v>#N/A</v>
      </c>
    </row>
    <row r="561" spans="1:15">
      <c r="A561" t="s">
        <v>732</v>
      </c>
      <c r="B561" t="s">
        <v>1418</v>
      </c>
      <c r="C561" t="s">
        <v>1407</v>
      </c>
      <c r="D561" t="s">
        <v>1407</v>
      </c>
      <c r="E561">
        <v>4.5999999999999996</v>
      </c>
      <c r="F561" t="s">
        <v>1407</v>
      </c>
      <c r="G561" t="s">
        <v>1407</v>
      </c>
      <c r="H561" t="s">
        <v>1407</v>
      </c>
      <c r="I561" t="s">
        <v>1407</v>
      </c>
      <c r="J561" t="s">
        <v>1407</v>
      </c>
      <c r="K561" t="b">
        <f>ISERROR(VLOOKUP(A561,'passengers(revised service)_has'!A:A,1,FALSE))</f>
        <v>0</v>
      </c>
      <c r="L561">
        <f t="shared" si="24"/>
        <v>1</v>
      </c>
      <c r="M561">
        <f t="shared" si="25"/>
        <v>0</v>
      </c>
      <c r="N561">
        <f>VLOOKUP(A561,'passengers(revised service)_has'!A:V,13,FALSE)</f>
        <v>0</v>
      </c>
      <c r="O561">
        <f t="shared" si="26"/>
        <v>0</v>
      </c>
    </row>
    <row r="562" spans="1:15">
      <c r="A562" t="s">
        <v>731</v>
      </c>
      <c r="B562" t="s">
        <v>1418</v>
      </c>
      <c r="C562" t="s">
        <v>1407</v>
      </c>
      <c r="D562" t="s">
        <v>1407</v>
      </c>
      <c r="E562">
        <v>4.5999999999999996</v>
      </c>
      <c r="F562" t="s">
        <v>1407</v>
      </c>
      <c r="G562" t="s">
        <v>1407</v>
      </c>
      <c r="H562" t="s">
        <v>1407</v>
      </c>
      <c r="I562" t="s">
        <v>1407</v>
      </c>
      <c r="J562" t="s">
        <v>1407</v>
      </c>
      <c r="K562" t="b">
        <f>ISERROR(VLOOKUP(A562,'passengers(revised service)_has'!A:A,1,FALSE))</f>
        <v>1</v>
      </c>
      <c r="L562">
        <f t="shared" si="24"/>
        <v>1</v>
      </c>
      <c r="M562">
        <f t="shared" si="25"/>
        <v>0</v>
      </c>
      <c r="N562" t="e">
        <f>VLOOKUP(A562,'passengers(revised service)_has'!A:V,13,FALSE)</f>
        <v>#N/A</v>
      </c>
      <c r="O562" t="e">
        <f t="shared" si="26"/>
        <v>#N/A</v>
      </c>
    </row>
    <row r="563" spans="1:15">
      <c r="A563" t="s">
        <v>730</v>
      </c>
      <c r="B563" t="s">
        <v>1418</v>
      </c>
      <c r="C563" t="s">
        <v>1407</v>
      </c>
      <c r="D563" t="s">
        <v>1407</v>
      </c>
      <c r="E563">
        <v>1.3</v>
      </c>
      <c r="F563" t="s">
        <v>1407</v>
      </c>
      <c r="G563" t="s">
        <v>1407</v>
      </c>
      <c r="H563" t="s">
        <v>1407</v>
      </c>
      <c r="I563" t="s">
        <v>1407</v>
      </c>
      <c r="J563" t="s">
        <v>1407</v>
      </c>
      <c r="K563" t="b">
        <f>ISERROR(VLOOKUP(A563,'passengers(revised service)_has'!A:A,1,FALSE))</f>
        <v>0</v>
      </c>
      <c r="L563">
        <f t="shared" si="24"/>
        <v>1</v>
      </c>
      <c r="M563">
        <f t="shared" si="25"/>
        <v>0</v>
      </c>
      <c r="N563">
        <f>VLOOKUP(A563,'passengers(revised service)_has'!A:V,13,FALSE)</f>
        <v>0</v>
      </c>
      <c r="O563">
        <f t="shared" si="26"/>
        <v>0</v>
      </c>
    </row>
    <row r="564" spans="1:15">
      <c r="A564" t="s">
        <v>729</v>
      </c>
      <c r="B564" t="s">
        <v>1418</v>
      </c>
      <c r="C564" t="s">
        <v>1407</v>
      </c>
      <c r="D564" t="s">
        <v>1407</v>
      </c>
      <c r="E564">
        <v>1.3</v>
      </c>
      <c r="F564" t="s">
        <v>1407</v>
      </c>
      <c r="G564" t="s">
        <v>1407</v>
      </c>
      <c r="H564" t="s">
        <v>1407</v>
      </c>
      <c r="I564" t="s">
        <v>1407</v>
      </c>
      <c r="J564">
        <v>1.3</v>
      </c>
      <c r="K564" t="b">
        <f>ISERROR(VLOOKUP(A564,'passengers(revised service)_has'!A:A,1,FALSE))</f>
        <v>0</v>
      </c>
      <c r="L564">
        <f t="shared" si="24"/>
        <v>1</v>
      </c>
      <c r="M564">
        <f t="shared" si="25"/>
        <v>1</v>
      </c>
      <c r="N564">
        <f>VLOOKUP(A564,'passengers(revised service)_has'!A:V,13,FALSE)</f>
        <v>1</v>
      </c>
      <c r="O564">
        <f t="shared" si="26"/>
        <v>0</v>
      </c>
    </row>
    <row r="565" spans="1:15">
      <c r="A565" t="s">
        <v>728</v>
      </c>
      <c r="B565" t="s">
        <v>1418</v>
      </c>
      <c r="C565" t="s">
        <v>1407</v>
      </c>
      <c r="D565" t="s">
        <v>1407</v>
      </c>
      <c r="E565" t="s">
        <v>1407</v>
      </c>
      <c r="F565" t="s">
        <v>1407</v>
      </c>
      <c r="G565" t="s">
        <v>1407</v>
      </c>
      <c r="H565" t="s">
        <v>1407</v>
      </c>
      <c r="I565" t="s">
        <v>1407</v>
      </c>
      <c r="J565">
        <v>12.1</v>
      </c>
      <c r="K565" t="b">
        <f>ISERROR(VLOOKUP(A565,'passengers(revised service)_has'!A:A,1,FALSE))</f>
        <v>0</v>
      </c>
      <c r="L565">
        <f t="shared" si="24"/>
        <v>0</v>
      </c>
      <c r="M565">
        <f t="shared" si="25"/>
        <v>1</v>
      </c>
      <c r="N565">
        <f>VLOOKUP(A565,'passengers(revised service)_has'!A:V,13,FALSE)</f>
        <v>1</v>
      </c>
      <c r="O565">
        <f t="shared" si="26"/>
        <v>0</v>
      </c>
    </row>
    <row r="566" spans="1:15">
      <c r="A566" t="s">
        <v>727</v>
      </c>
      <c r="B566" t="s">
        <v>1418</v>
      </c>
      <c r="C566" t="s">
        <v>1407</v>
      </c>
      <c r="D566" t="s">
        <v>1407</v>
      </c>
      <c r="E566" t="s">
        <v>1407</v>
      </c>
      <c r="F566" t="s">
        <v>1407</v>
      </c>
      <c r="G566" t="s">
        <v>1407</v>
      </c>
      <c r="H566" t="s">
        <v>1407</v>
      </c>
      <c r="I566" t="s">
        <v>1407</v>
      </c>
      <c r="J566">
        <v>10.199999999999999</v>
      </c>
      <c r="K566" t="b">
        <f>ISERROR(VLOOKUP(A566,'passengers(revised service)_has'!A:A,1,FALSE))</f>
        <v>0</v>
      </c>
      <c r="L566">
        <f t="shared" si="24"/>
        <v>0</v>
      </c>
      <c r="M566">
        <f t="shared" si="25"/>
        <v>1</v>
      </c>
      <c r="N566">
        <f>VLOOKUP(A566,'passengers(revised service)_has'!A:V,13,FALSE)</f>
        <v>1</v>
      </c>
      <c r="O566">
        <f t="shared" si="26"/>
        <v>0</v>
      </c>
    </row>
    <row r="567" spans="1:15">
      <c r="A567" t="s">
        <v>726</v>
      </c>
      <c r="B567" t="s">
        <v>1418</v>
      </c>
      <c r="C567" t="s">
        <v>1407</v>
      </c>
      <c r="D567" t="s">
        <v>1407</v>
      </c>
      <c r="E567" t="s">
        <v>1407</v>
      </c>
      <c r="F567" t="s">
        <v>1407</v>
      </c>
      <c r="G567" t="s">
        <v>1407</v>
      </c>
      <c r="H567" t="s">
        <v>1407</v>
      </c>
      <c r="I567" t="s">
        <v>1407</v>
      </c>
      <c r="J567">
        <v>10.8</v>
      </c>
      <c r="K567" t="b">
        <f>ISERROR(VLOOKUP(A567,'passengers(revised service)_has'!A:A,1,FALSE))</f>
        <v>0</v>
      </c>
      <c r="L567">
        <f t="shared" si="24"/>
        <v>0</v>
      </c>
      <c r="M567">
        <f t="shared" si="25"/>
        <v>1</v>
      </c>
      <c r="N567">
        <f>VLOOKUP(A567,'passengers(revised service)_has'!A:V,13,FALSE)</f>
        <v>1</v>
      </c>
      <c r="O567">
        <f t="shared" si="26"/>
        <v>0</v>
      </c>
    </row>
    <row r="568" spans="1:15">
      <c r="A568" t="s">
        <v>725</v>
      </c>
      <c r="B568" t="s">
        <v>1418</v>
      </c>
      <c r="C568" t="s">
        <v>1407</v>
      </c>
      <c r="D568" t="s">
        <v>1407</v>
      </c>
      <c r="E568" t="s">
        <v>1407</v>
      </c>
      <c r="F568" t="s">
        <v>1407</v>
      </c>
      <c r="G568" t="s">
        <v>1407</v>
      </c>
      <c r="H568" t="s">
        <v>1407</v>
      </c>
      <c r="I568" t="s">
        <v>1407</v>
      </c>
      <c r="J568">
        <v>10.3</v>
      </c>
      <c r="K568" t="b">
        <f>ISERROR(VLOOKUP(A568,'passengers(revised service)_has'!A:A,1,FALSE))</f>
        <v>0</v>
      </c>
      <c r="L568">
        <f t="shared" si="24"/>
        <v>0</v>
      </c>
      <c r="M568">
        <f t="shared" si="25"/>
        <v>1</v>
      </c>
      <c r="N568">
        <f>VLOOKUP(A568,'passengers(revised service)_has'!A:V,13,FALSE)</f>
        <v>1</v>
      </c>
      <c r="O568">
        <f t="shared" si="26"/>
        <v>0</v>
      </c>
    </row>
    <row r="569" spans="1:15">
      <c r="A569" t="s">
        <v>724</v>
      </c>
      <c r="B569" t="s">
        <v>1418</v>
      </c>
      <c r="C569" t="s">
        <v>1407</v>
      </c>
      <c r="D569" t="s">
        <v>1407</v>
      </c>
      <c r="E569" t="s">
        <v>1407</v>
      </c>
      <c r="F569" t="s">
        <v>1407</v>
      </c>
      <c r="G569" t="s">
        <v>1407</v>
      </c>
      <c r="H569" t="s">
        <v>1407</v>
      </c>
      <c r="I569" t="s">
        <v>1407</v>
      </c>
      <c r="J569">
        <v>12.4</v>
      </c>
      <c r="K569" t="b">
        <f>ISERROR(VLOOKUP(A569,'passengers(revised service)_has'!A:A,1,FALSE))</f>
        <v>0</v>
      </c>
      <c r="L569">
        <f t="shared" si="24"/>
        <v>0</v>
      </c>
      <c r="M569">
        <f t="shared" si="25"/>
        <v>1</v>
      </c>
      <c r="N569">
        <f>VLOOKUP(A569,'passengers(revised service)_has'!A:V,13,FALSE)</f>
        <v>1</v>
      </c>
      <c r="O569">
        <f t="shared" si="26"/>
        <v>0</v>
      </c>
    </row>
    <row r="570" spans="1:15">
      <c r="A570" t="s">
        <v>723</v>
      </c>
      <c r="B570" t="s">
        <v>1418</v>
      </c>
      <c r="C570" t="s">
        <v>1407</v>
      </c>
      <c r="D570" t="s">
        <v>1407</v>
      </c>
      <c r="E570" t="s">
        <v>1407</v>
      </c>
      <c r="F570" t="s">
        <v>1407</v>
      </c>
      <c r="G570" t="s">
        <v>1407</v>
      </c>
      <c r="H570" t="s">
        <v>1407</v>
      </c>
      <c r="I570" t="s">
        <v>1407</v>
      </c>
      <c r="J570">
        <v>12</v>
      </c>
      <c r="K570" t="b">
        <f>ISERROR(VLOOKUP(A570,'passengers(revised service)_has'!A:A,1,FALSE))</f>
        <v>0</v>
      </c>
      <c r="L570">
        <f t="shared" si="24"/>
        <v>0</v>
      </c>
      <c r="M570">
        <f t="shared" si="25"/>
        <v>1</v>
      </c>
      <c r="N570">
        <f>VLOOKUP(A570,'passengers(revised service)_has'!A:V,13,FALSE)</f>
        <v>1</v>
      </c>
      <c r="O570">
        <f t="shared" si="26"/>
        <v>0</v>
      </c>
    </row>
    <row r="571" spans="1:15">
      <c r="A571" t="s">
        <v>722</v>
      </c>
      <c r="B571" t="s">
        <v>1418</v>
      </c>
      <c r="C571" t="s">
        <v>1407</v>
      </c>
      <c r="D571" t="s">
        <v>1407</v>
      </c>
      <c r="E571" t="s">
        <v>1407</v>
      </c>
      <c r="F571" t="s">
        <v>1407</v>
      </c>
      <c r="G571" t="s">
        <v>1407</v>
      </c>
      <c r="H571" t="s">
        <v>1407</v>
      </c>
      <c r="I571" t="s">
        <v>1407</v>
      </c>
      <c r="J571">
        <v>12.3</v>
      </c>
      <c r="K571" t="b">
        <f>ISERROR(VLOOKUP(A571,'passengers(revised service)_has'!A:A,1,FALSE))</f>
        <v>0</v>
      </c>
      <c r="L571">
        <f t="shared" si="24"/>
        <v>0</v>
      </c>
      <c r="M571">
        <f t="shared" si="25"/>
        <v>1</v>
      </c>
      <c r="N571">
        <f>VLOOKUP(A571,'passengers(revised service)_has'!A:V,13,FALSE)</f>
        <v>1</v>
      </c>
      <c r="O571">
        <f t="shared" si="26"/>
        <v>0</v>
      </c>
    </row>
    <row r="572" spans="1:15">
      <c r="A572" t="s">
        <v>721</v>
      </c>
      <c r="B572" t="s">
        <v>1418</v>
      </c>
      <c r="C572" t="s">
        <v>1407</v>
      </c>
      <c r="D572" t="s">
        <v>1407</v>
      </c>
      <c r="E572" t="s">
        <v>1407</v>
      </c>
      <c r="F572" t="s">
        <v>1407</v>
      </c>
      <c r="G572" t="s">
        <v>1407</v>
      </c>
      <c r="H572" t="s">
        <v>1407</v>
      </c>
      <c r="I572" t="s">
        <v>1407</v>
      </c>
      <c r="J572">
        <v>12.1</v>
      </c>
      <c r="K572" t="b">
        <f>ISERROR(VLOOKUP(A572,'passengers(revised service)_has'!A:A,1,FALSE))</f>
        <v>0</v>
      </c>
      <c r="L572">
        <f t="shared" si="24"/>
        <v>0</v>
      </c>
      <c r="M572">
        <f t="shared" si="25"/>
        <v>1</v>
      </c>
      <c r="N572">
        <f>VLOOKUP(A572,'passengers(revised service)_has'!A:V,13,FALSE)</f>
        <v>1</v>
      </c>
      <c r="O572">
        <f t="shared" si="26"/>
        <v>0</v>
      </c>
    </row>
    <row r="573" spans="1:15">
      <c r="A573" t="s">
        <v>720</v>
      </c>
      <c r="B573" t="s">
        <v>1418</v>
      </c>
      <c r="C573" t="s">
        <v>1407</v>
      </c>
      <c r="D573" t="s">
        <v>1407</v>
      </c>
      <c r="E573" t="s">
        <v>1407</v>
      </c>
      <c r="F573" t="s">
        <v>1407</v>
      </c>
      <c r="G573" t="s">
        <v>1407</v>
      </c>
      <c r="H573" t="s">
        <v>1407</v>
      </c>
      <c r="I573" t="s">
        <v>1407</v>
      </c>
      <c r="J573">
        <v>14.3</v>
      </c>
      <c r="K573" t="b">
        <f>ISERROR(VLOOKUP(A573,'passengers(revised service)_has'!A:A,1,FALSE))</f>
        <v>0</v>
      </c>
      <c r="L573">
        <f t="shared" si="24"/>
        <v>0</v>
      </c>
      <c r="M573">
        <f t="shared" si="25"/>
        <v>1</v>
      </c>
      <c r="N573">
        <f>VLOOKUP(A573,'passengers(revised service)_has'!A:V,13,FALSE)</f>
        <v>1</v>
      </c>
      <c r="O573">
        <f t="shared" si="26"/>
        <v>0</v>
      </c>
    </row>
    <row r="574" spans="1:15">
      <c r="A574" t="s">
        <v>719</v>
      </c>
      <c r="B574" t="s">
        <v>1418</v>
      </c>
      <c r="C574" t="s">
        <v>1407</v>
      </c>
      <c r="D574" t="s">
        <v>1407</v>
      </c>
      <c r="E574" t="s">
        <v>1407</v>
      </c>
      <c r="F574" t="s">
        <v>1407</v>
      </c>
      <c r="G574" t="s">
        <v>1407</v>
      </c>
      <c r="H574" t="s">
        <v>1407</v>
      </c>
      <c r="I574" t="s">
        <v>1407</v>
      </c>
      <c r="J574">
        <v>18</v>
      </c>
      <c r="K574" t="b">
        <f>ISERROR(VLOOKUP(A574,'passengers(revised service)_has'!A:A,1,FALSE))</f>
        <v>0</v>
      </c>
      <c r="L574">
        <f t="shared" si="24"/>
        <v>0</v>
      </c>
      <c r="M574">
        <f t="shared" si="25"/>
        <v>1</v>
      </c>
      <c r="N574">
        <f>VLOOKUP(A574,'passengers(revised service)_has'!A:V,13,FALSE)</f>
        <v>1</v>
      </c>
      <c r="O574">
        <f t="shared" si="26"/>
        <v>0</v>
      </c>
    </row>
    <row r="575" spans="1:15">
      <c r="A575" t="s">
        <v>718</v>
      </c>
      <c r="B575" t="s">
        <v>1418</v>
      </c>
      <c r="C575" t="s">
        <v>1407</v>
      </c>
      <c r="D575" t="s">
        <v>1407</v>
      </c>
      <c r="E575" t="s">
        <v>1407</v>
      </c>
      <c r="F575" t="s">
        <v>1407</v>
      </c>
      <c r="G575" t="s">
        <v>1407</v>
      </c>
      <c r="H575" t="s">
        <v>1407</v>
      </c>
      <c r="I575" t="s">
        <v>1407</v>
      </c>
      <c r="J575">
        <v>11.5</v>
      </c>
      <c r="K575" t="b">
        <f>ISERROR(VLOOKUP(A575,'passengers(revised service)_has'!A:A,1,FALSE))</f>
        <v>0</v>
      </c>
      <c r="L575">
        <f t="shared" si="24"/>
        <v>0</v>
      </c>
      <c r="M575">
        <f t="shared" si="25"/>
        <v>1</v>
      </c>
      <c r="N575">
        <f>VLOOKUP(A575,'passengers(revised service)_has'!A:V,13,FALSE)</f>
        <v>1</v>
      </c>
      <c r="O575">
        <f t="shared" si="26"/>
        <v>0</v>
      </c>
    </row>
    <row r="576" spans="1:15">
      <c r="A576" t="s">
        <v>717</v>
      </c>
      <c r="B576" t="s">
        <v>1418</v>
      </c>
      <c r="C576" t="s">
        <v>1407</v>
      </c>
      <c r="D576" t="s">
        <v>1407</v>
      </c>
      <c r="E576" t="s">
        <v>1407</v>
      </c>
      <c r="F576" t="s">
        <v>1407</v>
      </c>
      <c r="G576" t="s">
        <v>1407</v>
      </c>
      <c r="H576" t="s">
        <v>1407</v>
      </c>
      <c r="I576" t="s">
        <v>1407</v>
      </c>
      <c r="J576">
        <v>11.5</v>
      </c>
      <c r="K576" t="b">
        <f>ISERROR(VLOOKUP(A576,'passengers(revised service)_has'!A:A,1,FALSE))</f>
        <v>0</v>
      </c>
      <c r="L576">
        <f t="shared" si="24"/>
        <v>0</v>
      </c>
      <c r="M576">
        <f t="shared" si="25"/>
        <v>1</v>
      </c>
      <c r="N576">
        <f>VLOOKUP(A576,'passengers(revised service)_has'!A:V,13,FALSE)</f>
        <v>1</v>
      </c>
      <c r="O576">
        <f t="shared" si="26"/>
        <v>0</v>
      </c>
    </row>
    <row r="577" spans="1:15">
      <c r="A577" t="s">
        <v>716</v>
      </c>
      <c r="B577" t="s">
        <v>1418</v>
      </c>
      <c r="C577" t="s">
        <v>1407</v>
      </c>
      <c r="D577" t="s">
        <v>1407</v>
      </c>
      <c r="E577">
        <v>2</v>
      </c>
      <c r="F577" t="s">
        <v>1407</v>
      </c>
      <c r="G577" t="s">
        <v>1407</v>
      </c>
      <c r="H577" t="s">
        <v>1407</v>
      </c>
      <c r="I577" t="s">
        <v>1407</v>
      </c>
      <c r="J577" t="s">
        <v>1407</v>
      </c>
      <c r="K577" t="b">
        <f>ISERROR(VLOOKUP(A577,'passengers(revised service)_has'!A:A,1,FALSE))</f>
        <v>0</v>
      </c>
      <c r="L577">
        <f t="shared" si="24"/>
        <v>1</v>
      </c>
      <c r="M577">
        <f t="shared" si="25"/>
        <v>0</v>
      </c>
      <c r="N577">
        <f>VLOOKUP(A577,'passengers(revised service)_has'!A:V,13,FALSE)</f>
        <v>0</v>
      </c>
      <c r="O577">
        <f t="shared" si="26"/>
        <v>0</v>
      </c>
    </row>
    <row r="578" spans="1:15">
      <c r="A578" t="s">
        <v>715</v>
      </c>
      <c r="B578" t="s">
        <v>1418</v>
      </c>
      <c r="C578" t="s">
        <v>1407</v>
      </c>
      <c r="D578" t="s">
        <v>1407</v>
      </c>
      <c r="E578">
        <v>2</v>
      </c>
      <c r="F578" t="s">
        <v>1407</v>
      </c>
      <c r="G578" t="s">
        <v>1407</v>
      </c>
      <c r="H578" t="s">
        <v>1407</v>
      </c>
      <c r="I578" t="s">
        <v>1407</v>
      </c>
      <c r="J578">
        <v>2</v>
      </c>
      <c r="K578" t="b">
        <f>ISERROR(VLOOKUP(A578,'passengers(revised service)_has'!A:A,1,FALSE))</f>
        <v>0</v>
      </c>
      <c r="L578">
        <f t="shared" si="24"/>
        <v>1</v>
      </c>
      <c r="M578">
        <f t="shared" si="25"/>
        <v>1</v>
      </c>
      <c r="N578">
        <f>VLOOKUP(A578,'passengers(revised service)_has'!A:V,13,FALSE)</f>
        <v>1</v>
      </c>
      <c r="O578">
        <f t="shared" si="26"/>
        <v>0</v>
      </c>
    </row>
    <row r="579" spans="1:15">
      <c r="A579" t="s">
        <v>714</v>
      </c>
      <c r="B579" t="s">
        <v>1418</v>
      </c>
      <c r="C579" t="s">
        <v>1407</v>
      </c>
      <c r="D579" t="s">
        <v>1407</v>
      </c>
      <c r="E579">
        <v>6.3</v>
      </c>
      <c r="F579" t="s">
        <v>1407</v>
      </c>
      <c r="G579" t="s">
        <v>1407</v>
      </c>
      <c r="H579" t="s">
        <v>1407</v>
      </c>
      <c r="I579" t="s">
        <v>1407</v>
      </c>
      <c r="J579" t="s">
        <v>1407</v>
      </c>
      <c r="K579" t="b">
        <f>ISERROR(VLOOKUP(A579,'passengers(revised service)_has'!A:A,1,FALSE))</f>
        <v>1</v>
      </c>
      <c r="L579">
        <f t="shared" ref="L579:L642" si="27">IF(IF(ISERROR(SEARCH("*no*",C579)), 0,1)+IF(ISERROR(SEARCH("*no*",D579)), 0,1)+IF(ISERROR(SEARCH("*no*",E579)), 0,1)+IF(ISERROR(SEARCH("*no*",F579)), 0,1)+IF(ISERROR(SEARCH("*no*",G579)), 0,1)+IF(ISERROR(SEARCH("*no*",H579)), 0,1)+IF(ISERROR(SEARCH("*no*",I579)), 0,1)=7,0,1)</f>
        <v>1</v>
      </c>
      <c r="M579">
        <f t="shared" ref="M579:M642" si="28">IF(ISNUMBER(J579),1,0)</f>
        <v>0</v>
      </c>
      <c r="N579" t="e">
        <f>VLOOKUP(A579,'passengers(revised service)_has'!A:V,13,FALSE)</f>
        <v>#N/A</v>
      </c>
      <c r="O579" t="e">
        <f t="shared" ref="O579:O642" si="29">IF(M579=N579,0,1)</f>
        <v>#N/A</v>
      </c>
    </row>
    <row r="580" spans="1:15">
      <c r="A580" t="s">
        <v>713</v>
      </c>
      <c r="B580" t="s">
        <v>1418</v>
      </c>
      <c r="C580" t="s">
        <v>1407</v>
      </c>
      <c r="D580" t="s">
        <v>1407</v>
      </c>
      <c r="E580">
        <v>6.3</v>
      </c>
      <c r="F580" t="s">
        <v>1407</v>
      </c>
      <c r="G580" t="s">
        <v>1407</v>
      </c>
      <c r="H580" t="s">
        <v>1407</v>
      </c>
      <c r="I580" t="s">
        <v>1407</v>
      </c>
      <c r="J580">
        <v>6.3</v>
      </c>
      <c r="K580" t="b">
        <f>ISERROR(VLOOKUP(A580,'passengers(revised service)_has'!A:A,1,FALSE))</f>
        <v>0</v>
      </c>
      <c r="L580">
        <f t="shared" si="27"/>
        <v>1</v>
      </c>
      <c r="M580">
        <f t="shared" si="28"/>
        <v>1</v>
      </c>
      <c r="N580">
        <f>VLOOKUP(A580,'passengers(revised service)_has'!A:V,13,FALSE)</f>
        <v>1</v>
      </c>
      <c r="O580">
        <f t="shared" si="29"/>
        <v>0</v>
      </c>
    </row>
    <row r="581" spans="1:15">
      <c r="A581" t="s">
        <v>712</v>
      </c>
      <c r="B581" t="s">
        <v>1418</v>
      </c>
      <c r="C581" t="s">
        <v>1407</v>
      </c>
      <c r="D581" t="s">
        <v>1407</v>
      </c>
      <c r="E581">
        <v>1.6</v>
      </c>
      <c r="F581" t="s">
        <v>1407</v>
      </c>
      <c r="G581" t="s">
        <v>1407</v>
      </c>
      <c r="H581" t="s">
        <v>1407</v>
      </c>
      <c r="I581" t="s">
        <v>1407</v>
      </c>
      <c r="J581">
        <v>1.7</v>
      </c>
      <c r="K581" t="b">
        <f>ISERROR(VLOOKUP(A581,'passengers(revised service)_has'!A:A,1,FALSE))</f>
        <v>0</v>
      </c>
      <c r="L581">
        <f t="shared" si="27"/>
        <v>1</v>
      </c>
      <c r="M581">
        <f t="shared" si="28"/>
        <v>1</v>
      </c>
      <c r="N581">
        <f>VLOOKUP(A581,'passengers(revised service)_has'!A:V,13,FALSE)</f>
        <v>1</v>
      </c>
      <c r="O581">
        <f t="shared" si="29"/>
        <v>0</v>
      </c>
    </row>
    <row r="582" spans="1:15">
      <c r="A582" t="s">
        <v>711</v>
      </c>
      <c r="B582" t="s">
        <v>1418</v>
      </c>
      <c r="C582" t="s">
        <v>1407</v>
      </c>
      <c r="D582" t="s">
        <v>1407</v>
      </c>
      <c r="E582">
        <v>1.6</v>
      </c>
      <c r="F582" t="s">
        <v>1407</v>
      </c>
      <c r="G582" t="s">
        <v>1407</v>
      </c>
      <c r="H582" t="s">
        <v>1407</v>
      </c>
      <c r="I582" t="s">
        <v>1407</v>
      </c>
      <c r="J582">
        <v>1.6</v>
      </c>
      <c r="K582" t="b">
        <f>ISERROR(VLOOKUP(A582,'passengers(revised service)_has'!A:A,1,FALSE))</f>
        <v>0</v>
      </c>
      <c r="L582">
        <f t="shared" si="27"/>
        <v>1</v>
      </c>
      <c r="M582">
        <f t="shared" si="28"/>
        <v>1</v>
      </c>
      <c r="N582">
        <f>VLOOKUP(A582,'passengers(revised service)_has'!A:V,13,FALSE)</f>
        <v>1</v>
      </c>
      <c r="O582">
        <f t="shared" si="29"/>
        <v>0</v>
      </c>
    </row>
    <row r="583" spans="1:15">
      <c r="A583" t="s">
        <v>710</v>
      </c>
      <c r="B583" t="s">
        <v>1418</v>
      </c>
      <c r="C583" t="s">
        <v>1407</v>
      </c>
      <c r="D583" t="s">
        <v>1407</v>
      </c>
      <c r="E583" t="s">
        <v>1407</v>
      </c>
      <c r="F583" t="s">
        <v>1407</v>
      </c>
      <c r="G583" t="s">
        <v>1407</v>
      </c>
      <c r="H583" t="s">
        <v>1407</v>
      </c>
      <c r="I583" t="s">
        <v>1407</v>
      </c>
      <c r="J583">
        <v>11.3</v>
      </c>
      <c r="K583" t="b">
        <f>ISERROR(VLOOKUP(A583,'passengers(revised service)_has'!A:A,1,FALSE))</f>
        <v>0</v>
      </c>
      <c r="L583">
        <f t="shared" si="27"/>
        <v>0</v>
      </c>
      <c r="M583">
        <f t="shared" si="28"/>
        <v>1</v>
      </c>
      <c r="N583">
        <f>VLOOKUP(A583,'passengers(revised service)_has'!A:V,13,FALSE)</f>
        <v>1</v>
      </c>
      <c r="O583">
        <f t="shared" si="29"/>
        <v>0</v>
      </c>
    </row>
    <row r="584" spans="1:15">
      <c r="A584" t="s">
        <v>709</v>
      </c>
      <c r="B584" t="s">
        <v>1418</v>
      </c>
      <c r="C584" t="s">
        <v>1407</v>
      </c>
      <c r="D584" t="s">
        <v>1407</v>
      </c>
      <c r="E584" t="s">
        <v>1407</v>
      </c>
      <c r="F584" t="s">
        <v>1407</v>
      </c>
      <c r="G584" t="s">
        <v>1407</v>
      </c>
      <c r="H584" t="s">
        <v>1407</v>
      </c>
      <c r="I584" t="s">
        <v>1407</v>
      </c>
      <c r="J584">
        <v>10.8</v>
      </c>
      <c r="K584" t="b">
        <f>ISERROR(VLOOKUP(A584,'passengers(revised service)_has'!A:A,1,FALSE))</f>
        <v>0</v>
      </c>
      <c r="L584">
        <f t="shared" si="27"/>
        <v>0</v>
      </c>
      <c r="M584">
        <f t="shared" si="28"/>
        <v>1</v>
      </c>
      <c r="N584">
        <f>VLOOKUP(A584,'passengers(revised service)_has'!A:V,13,FALSE)</f>
        <v>1</v>
      </c>
      <c r="O584">
        <f t="shared" si="29"/>
        <v>0</v>
      </c>
    </row>
    <row r="585" spans="1:15">
      <c r="A585" t="s">
        <v>708</v>
      </c>
      <c r="B585" t="s">
        <v>1418</v>
      </c>
      <c r="C585" t="s">
        <v>1407</v>
      </c>
      <c r="D585" t="s">
        <v>1407</v>
      </c>
      <c r="E585" t="s">
        <v>1407</v>
      </c>
      <c r="F585" t="s">
        <v>1407</v>
      </c>
      <c r="G585" t="s">
        <v>1407</v>
      </c>
      <c r="H585" t="s">
        <v>1407</v>
      </c>
      <c r="I585" t="s">
        <v>1407</v>
      </c>
      <c r="J585">
        <v>10.9</v>
      </c>
      <c r="K585" t="b">
        <f>ISERROR(VLOOKUP(A585,'passengers(revised service)_has'!A:A,1,FALSE))</f>
        <v>0</v>
      </c>
      <c r="L585">
        <f t="shared" si="27"/>
        <v>0</v>
      </c>
      <c r="M585">
        <f t="shared" si="28"/>
        <v>1</v>
      </c>
      <c r="N585">
        <f>VLOOKUP(A585,'passengers(revised service)_has'!A:V,13,FALSE)</f>
        <v>1</v>
      </c>
      <c r="O585">
        <f t="shared" si="29"/>
        <v>0</v>
      </c>
    </row>
    <row r="586" spans="1:15">
      <c r="A586" t="s">
        <v>707</v>
      </c>
      <c r="B586" t="s">
        <v>1418</v>
      </c>
      <c r="C586" t="s">
        <v>1407</v>
      </c>
      <c r="D586" t="s">
        <v>1407</v>
      </c>
      <c r="E586" t="s">
        <v>1407</v>
      </c>
      <c r="F586" t="s">
        <v>1407</v>
      </c>
      <c r="G586" t="s">
        <v>1407</v>
      </c>
      <c r="H586" t="s">
        <v>1407</v>
      </c>
      <c r="I586" t="s">
        <v>1407</v>
      </c>
      <c r="J586">
        <v>12.2</v>
      </c>
      <c r="K586" t="b">
        <f>ISERROR(VLOOKUP(A586,'passengers(revised service)_has'!A:A,1,FALSE))</f>
        <v>0</v>
      </c>
      <c r="L586">
        <f t="shared" si="27"/>
        <v>0</v>
      </c>
      <c r="M586">
        <f t="shared" si="28"/>
        <v>1</v>
      </c>
      <c r="N586">
        <f>VLOOKUP(A586,'passengers(revised service)_has'!A:V,13,FALSE)</f>
        <v>1</v>
      </c>
      <c r="O586">
        <f t="shared" si="29"/>
        <v>0</v>
      </c>
    </row>
    <row r="587" spans="1:15">
      <c r="A587" t="s">
        <v>706</v>
      </c>
      <c r="B587" t="s">
        <v>1418</v>
      </c>
      <c r="C587" t="s">
        <v>1407</v>
      </c>
      <c r="D587" t="s">
        <v>1407</v>
      </c>
      <c r="E587" t="s">
        <v>1407</v>
      </c>
      <c r="F587" t="s">
        <v>1407</v>
      </c>
      <c r="G587" t="s">
        <v>1407</v>
      </c>
      <c r="H587" t="s">
        <v>1407</v>
      </c>
      <c r="I587" t="s">
        <v>1407</v>
      </c>
      <c r="J587">
        <v>11.7</v>
      </c>
      <c r="K587" t="b">
        <f>ISERROR(VLOOKUP(A587,'passengers(revised service)_has'!A:A,1,FALSE))</f>
        <v>0</v>
      </c>
      <c r="L587">
        <f t="shared" si="27"/>
        <v>0</v>
      </c>
      <c r="M587">
        <f t="shared" si="28"/>
        <v>1</v>
      </c>
      <c r="N587">
        <f>VLOOKUP(A587,'passengers(revised service)_has'!A:V,13,FALSE)</f>
        <v>1</v>
      </c>
      <c r="O587">
        <f t="shared" si="29"/>
        <v>0</v>
      </c>
    </row>
    <row r="588" spans="1:15">
      <c r="A588" t="s">
        <v>705</v>
      </c>
      <c r="B588" t="s">
        <v>1418</v>
      </c>
      <c r="C588" t="s">
        <v>1407</v>
      </c>
      <c r="D588" t="s">
        <v>1407</v>
      </c>
      <c r="E588" t="s">
        <v>1407</v>
      </c>
      <c r="F588" t="s">
        <v>1407</v>
      </c>
      <c r="G588" t="s">
        <v>1407</v>
      </c>
      <c r="H588" t="s">
        <v>1407</v>
      </c>
      <c r="I588" t="s">
        <v>1407</v>
      </c>
      <c r="J588">
        <v>9.4</v>
      </c>
      <c r="K588" t="b">
        <f>ISERROR(VLOOKUP(A588,'passengers(revised service)_has'!A:A,1,FALSE))</f>
        <v>0</v>
      </c>
      <c r="L588">
        <f t="shared" si="27"/>
        <v>0</v>
      </c>
      <c r="M588">
        <f t="shared" si="28"/>
        <v>1</v>
      </c>
      <c r="N588">
        <f>VLOOKUP(A588,'passengers(revised service)_has'!A:V,13,FALSE)</f>
        <v>1</v>
      </c>
      <c r="O588">
        <f t="shared" si="29"/>
        <v>0</v>
      </c>
    </row>
    <row r="589" spans="1:15">
      <c r="A589" t="s">
        <v>704</v>
      </c>
      <c r="B589" t="s">
        <v>1418</v>
      </c>
      <c r="C589" t="s">
        <v>1407</v>
      </c>
      <c r="D589" t="s">
        <v>1407</v>
      </c>
      <c r="E589" t="s">
        <v>1407</v>
      </c>
      <c r="F589" t="s">
        <v>1407</v>
      </c>
      <c r="G589" t="s">
        <v>1407</v>
      </c>
      <c r="H589" t="s">
        <v>1407</v>
      </c>
      <c r="I589" t="s">
        <v>1407</v>
      </c>
      <c r="J589">
        <v>12.2</v>
      </c>
      <c r="K589" t="b">
        <f>ISERROR(VLOOKUP(A589,'passengers(revised service)_has'!A:A,1,FALSE))</f>
        <v>0</v>
      </c>
      <c r="L589">
        <f t="shared" si="27"/>
        <v>0</v>
      </c>
      <c r="M589">
        <f t="shared" si="28"/>
        <v>1</v>
      </c>
      <c r="N589">
        <f>VLOOKUP(A589,'passengers(revised service)_has'!A:V,13,FALSE)</f>
        <v>1</v>
      </c>
      <c r="O589">
        <f t="shared" si="29"/>
        <v>0</v>
      </c>
    </row>
    <row r="590" spans="1:15">
      <c r="A590" t="s">
        <v>703</v>
      </c>
      <c r="B590" t="s">
        <v>1418</v>
      </c>
      <c r="C590" t="s">
        <v>1407</v>
      </c>
      <c r="D590" t="s">
        <v>1407</v>
      </c>
      <c r="E590" t="s">
        <v>1407</v>
      </c>
      <c r="F590" t="s">
        <v>1407</v>
      </c>
      <c r="G590" t="s">
        <v>1407</v>
      </c>
      <c r="H590" t="s">
        <v>1407</v>
      </c>
      <c r="I590" t="s">
        <v>1407</v>
      </c>
      <c r="J590">
        <v>12.4</v>
      </c>
      <c r="K590" t="b">
        <f>ISERROR(VLOOKUP(A590,'passengers(revised service)_has'!A:A,1,FALSE))</f>
        <v>0</v>
      </c>
      <c r="L590">
        <f t="shared" si="27"/>
        <v>0</v>
      </c>
      <c r="M590">
        <f t="shared" si="28"/>
        <v>1</v>
      </c>
      <c r="N590">
        <f>VLOOKUP(A590,'passengers(revised service)_has'!A:V,13,FALSE)</f>
        <v>1</v>
      </c>
      <c r="O590">
        <f t="shared" si="29"/>
        <v>0</v>
      </c>
    </row>
    <row r="591" spans="1:15">
      <c r="A591" t="s">
        <v>702</v>
      </c>
      <c r="B591" t="s">
        <v>1418</v>
      </c>
      <c r="C591" t="s">
        <v>1407</v>
      </c>
      <c r="D591" t="s">
        <v>1407</v>
      </c>
      <c r="E591" t="s">
        <v>1407</v>
      </c>
      <c r="F591" t="s">
        <v>1407</v>
      </c>
      <c r="G591" t="s">
        <v>1407</v>
      </c>
      <c r="H591" t="s">
        <v>1407</v>
      </c>
      <c r="I591" t="s">
        <v>1407</v>
      </c>
      <c r="J591">
        <v>12.1</v>
      </c>
      <c r="K591" t="b">
        <f>ISERROR(VLOOKUP(A591,'passengers(revised service)_has'!A:A,1,FALSE))</f>
        <v>0</v>
      </c>
      <c r="L591">
        <f t="shared" si="27"/>
        <v>0</v>
      </c>
      <c r="M591">
        <f t="shared" si="28"/>
        <v>1</v>
      </c>
      <c r="N591">
        <f>VLOOKUP(A591,'passengers(revised service)_has'!A:V,13,FALSE)</f>
        <v>1</v>
      </c>
      <c r="O591">
        <f t="shared" si="29"/>
        <v>0</v>
      </c>
    </row>
    <row r="592" spans="1:15">
      <c r="A592" t="s">
        <v>701</v>
      </c>
      <c r="B592" t="s">
        <v>1418</v>
      </c>
      <c r="C592" t="s">
        <v>1407</v>
      </c>
      <c r="D592" t="s">
        <v>1407</v>
      </c>
      <c r="E592" t="s">
        <v>1407</v>
      </c>
      <c r="F592" t="s">
        <v>1407</v>
      </c>
      <c r="G592" t="s">
        <v>1407</v>
      </c>
      <c r="H592" t="s">
        <v>1407</v>
      </c>
      <c r="I592" t="s">
        <v>1407</v>
      </c>
      <c r="J592">
        <v>11.8</v>
      </c>
      <c r="K592" t="b">
        <f>ISERROR(VLOOKUP(A592,'passengers(revised service)_has'!A:A,1,FALSE))</f>
        <v>0</v>
      </c>
      <c r="L592">
        <f t="shared" si="27"/>
        <v>0</v>
      </c>
      <c r="M592">
        <f t="shared" si="28"/>
        <v>1</v>
      </c>
      <c r="N592">
        <f>VLOOKUP(A592,'passengers(revised service)_has'!A:V,13,FALSE)</f>
        <v>1</v>
      </c>
      <c r="O592">
        <f t="shared" si="29"/>
        <v>0</v>
      </c>
    </row>
    <row r="593" spans="1:15">
      <c r="A593" t="s">
        <v>700</v>
      </c>
      <c r="B593" t="s">
        <v>1418</v>
      </c>
      <c r="C593" t="s">
        <v>1407</v>
      </c>
      <c r="D593" t="s">
        <v>1407</v>
      </c>
      <c r="E593" t="s">
        <v>1407</v>
      </c>
      <c r="F593" t="s">
        <v>1407</v>
      </c>
      <c r="G593" t="s">
        <v>1407</v>
      </c>
      <c r="H593" t="s">
        <v>1407</v>
      </c>
      <c r="I593" t="s">
        <v>1407</v>
      </c>
      <c r="J593">
        <v>18.3</v>
      </c>
      <c r="K593" t="b">
        <f>ISERROR(VLOOKUP(A593,'passengers(revised service)_has'!A:A,1,FALSE))</f>
        <v>0</v>
      </c>
      <c r="L593">
        <f t="shared" si="27"/>
        <v>0</v>
      </c>
      <c r="M593">
        <f t="shared" si="28"/>
        <v>1</v>
      </c>
      <c r="N593">
        <f>VLOOKUP(A593,'passengers(revised service)_has'!A:V,13,FALSE)</f>
        <v>1</v>
      </c>
      <c r="O593">
        <f t="shared" si="29"/>
        <v>0</v>
      </c>
    </row>
    <row r="594" spans="1:15">
      <c r="A594" t="s">
        <v>699</v>
      </c>
      <c r="B594" t="s">
        <v>1418</v>
      </c>
      <c r="C594" t="s">
        <v>1407</v>
      </c>
      <c r="D594" t="s">
        <v>1407</v>
      </c>
      <c r="E594" t="s">
        <v>1407</v>
      </c>
      <c r="F594" t="s">
        <v>1407</v>
      </c>
      <c r="G594" t="s">
        <v>1407</v>
      </c>
      <c r="H594" t="s">
        <v>1407</v>
      </c>
      <c r="I594" t="s">
        <v>1407</v>
      </c>
      <c r="J594">
        <v>16.899999999999999</v>
      </c>
      <c r="K594" t="b">
        <f>ISERROR(VLOOKUP(A594,'passengers(revised service)_has'!A:A,1,FALSE))</f>
        <v>0</v>
      </c>
      <c r="L594">
        <f t="shared" si="27"/>
        <v>0</v>
      </c>
      <c r="M594">
        <f t="shared" si="28"/>
        <v>1</v>
      </c>
      <c r="N594">
        <f>VLOOKUP(A594,'passengers(revised service)_has'!A:V,13,FALSE)</f>
        <v>1</v>
      </c>
      <c r="O594">
        <f t="shared" si="29"/>
        <v>0</v>
      </c>
    </row>
    <row r="595" spans="1:15">
      <c r="A595" t="s">
        <v>698</v>
      </c>
      <c r="B595" t="s">
        <v>1418</v>
      </c>
      <c r="C595" t="s">
        <v>1407</v>
      </c>
      <c r="D595" t="s">
        <v>1407</v>
      </c>
      <c r="E595" t="s">
        <v>1407</v>
      </c>
      <c r="F595" t="s">
        <v>1407</v>
      </c>
      <c r="G595" t="s">
        <v>1407</v>
      </c>
      <c r="H595" t="s">
        <v>1407</v>
      </c>
      <c r="I595" t="s">
        <v>1407</v>
      </c>
      <c r="J595">
        <v>12</v>
      </c>
      <c r="K595" t="b">
        <f>ISERROR(VLOOKUP(A595,'passengers(revised service)_has'!A:A,1,FALSE))</f>
        <v>0</v>
      </c>
      <c r="L595">
        <f t="shared" si="27"/>
        <v>0</v>
      </c>
      <c r="M595">
        <f t="shared" si="28"/>
        <v>1</v>
      </c>
      <c r="N595">
        <f>VLOOKUP(A595,'passengers(revised service)_has'!A:V,13,FALSE)</f>
        <v>1</v>
      </c>
      <c r="O595">
        <f t="shared" si="29"/>
        <v>0</v>
      </c>
    </row>
    <row r="596" spans="1:15">
      <c r="A596" t="s">
        <v>697</v>
      </c>
      <c r="B596" t="s">
        <v>1418</v>
      </c>
      <c r="C596" t="s">
        <v>1407</v>
      </c>
      <c r="D596" t="s">
        <v>1407</v>
      </c>
      <c r="E596" t="s">
        <v>1407</v>
      </c>
      <c r="F596" t="s">
        <v>1407</v>
      </c>
      <c r="G596" t="s">
        <v>1407</v>
      </c>
      <c r="H596" t="s">
        <v>1407</v>
      </c>
      <c r="I596" t="s">
        <v>1407</v>
      </c>
      <c r="J596">
        <v>11.3</v>
      </c>
      <c r="K596" t="b">
        <f>ISERROR(VLOOKUP(A596,'passengers(revised service)_has'!A:A,1,FALSE))</f>
        <v>0</v>
      </c>
      <c r="L596">
        <f t="shared" si="27"/>
        <v>0</v>
      </c>
      <c r="M596">
        <f t="shared" si="28"/>
        <v>1</v>
      </c>
      <c r="N596">
        <f>VLOOKUP(A596,'passengers(revised service)_has'!A:V,13,FALSE)</f>
        <v>1</v>
      </c>
      <c r="O596">
        <f t="shared" si="29"/>
        <v>0</v>
      </c>
    </row>
    <row r="597" spans="1:15">
      <c r="A597" t="s">
        <v>696</v>
      </c>
      <c r="B597" t="s">
        <v>1418</v>
      </c>
      <c r="C597" t="s">
        <v>1407</v>
      </c>
      <c r="D597" t="s">
        <v>1407</v>
      </c>
      <c r="E597" t="s">
        <v>1407</v>
      </c>
      <c r="F597" t="s">
        <v>1407</v>
      </c>
      <c r="G597" t="s">
        <v>1407</v>
      </c>
      <c r="H597" t="s">
        <v>1407</v>
      </c>
      <c r="I597" t="s">
        <v>1407</v>
      </c>
      <c r="J597">
        <v>10.3</v>
      </c>
      <c r="K597" t="b">
        <f>ISERROR(VLOOKUP(A597,'passengers(revised service)_has'!A:A,1,FALSE))</f>
        <v>0</v>
      </c>
      <c r="L597">
        <f t="shared" si="27"/>
        <v>0</v>
      </c>
      <c r="M597">
        <f t="shared" si="28"/>
        <v>1</v>
      </c>
      <c r="N597">
        <f>VLOOKUP(A597,'passengers(revised service)_has'!A:V,13,FALSE)</f>
        <v>1</v>
      </c>
      <c r="O597">
        <f t="shared" si="29"/>
        <v>0</v>
      </c>
    </row>
    <row r="598" spans="1:15">
      <c r="A598" t="s">
        <v>695</v>
      </c>
      <c r="B598" t="s">
        <v>1418</v>
      </c>
      <c r="C598" t="s">
        <v>1407</v>
      </c>
      <c r="D598" t="s">
        <v>1407</v>
      </c>
      <c r="E598">
        <v>6.3</v>
      </c>
      <c r="F598" t="s">
        <v>1407</v>
      </c>
      <c r="G598" t="s">
        <v>1407</v>
      </c>
      <c r="H598" t="s">
        <v>1407</v>
      </c>
      <c r="I598" t="s">
        <v>1407</v>
      </c>
      <c r="J598" t="s">
        <v>1407</v>
      </c>
      <c r="K598" t="b">
        <f>ISERROR(VLOOKUP(A598,'passengers(revised service)_has'!A:A,1,FALSE))</f>
        <v>1</v>
      </c>
      <c r="L598">
        <f t="shared" si="27"/>
        <v>1</v>
      </c>
      <c r="M598">
        <f t="shared" si="28"/>
        <v>0</v>
      </c>
      <c r="N598" t="e">
        <f>VLOOKUP(A598,'passengers(revised service)_has'!A:V,13,FALSE)</f>
        <v>#N/A</v>
      </c>
      <c r="O598" t="e">
        <f t="shared" si="29"/>
        <v>#N/A</v>
      </c>
    </row>
    <row r="599" spans="1:15">
      <c r="A599" t="s">
        <v>694</v>
      </c>
      <c r="B599" t="s">
        <v>1418</v>
      </c>
      <c r="C599" t="s">
        <v>1407</v>
      </c>
      <c r="D599" t="s">
        <v>1407</v>
      </c>
      <c r="E599">
        <v>6.3</v>
      </c>
      <c r="F599" t="s">
        <v>1407</v>
      </c>
      <c r="G599" t="s">
        <v>1407</v>
      </c>
      <c r="H599" t="s">
        <v>1407</v>
      </c>
      <c r="I599" t="s">
        <v>1407</v>
      </c>
      <c r="J599">
        <v>6.3</v>
      </c>
      <c r="K599" t="b">
        <f>ISERROR(VLOOKUP(A599,'passengers(revised service)_has'!A:A,1,FALSE))</f>
        <v>0</v>
      </c>
      <c r="L599">
        <f t="shared" si="27"/>
        <v>1</v>
      </c>
      <c r="M599">
        <f t="shared" si="28"/>
        <v>1</v>
      </c>
      <c r="N599">
        <f>VLOOKUP(A599,'passengers(revised service)_has'!A:V,13,FALSE)</f>
        <v>1</v>
      </c>
      <c r="O599">
        <f t="shared" si="29"/>
        <v>0</v>
      </c>
    </row>
    <row r="600" spans="1:15">
      <c r="A600" t="s">
        <v>693</v>
      </c>
      <c r="B600" t="s">
        <v>1418</v>
      </c>
      <c r="C600" t="s">
        <v>1407</v>
      </c>
      <c r="D600" t="s">
        <v>1407</v>
      </c>
      <c r="E600">
        <v>2.1</v>
      </c>
      <c r="F600" t="s">
        <v>1407</v>
      </c>
      <c r="G600" t="s">
        <v>1407</v>
      </c>
      <c r="H600" t="s">
        <v>1407</v>
      </c>
      <c r="I600" t="s">
        <v>1407</v>
      </c>
      <c r="J600">
        <v>2</v>
      </c>
      <c r="K600" t="b">
        <f>ISERROR(VLOOKUP(A600,'passengers(revised service)_has'!A:A,1,FALSE))</f>
        <v>0</v>
      </c>
      <c r="L600">
        <f t="shared" si="27"/>
        <v>1</v>
      </c>
      <c r="M600">
        <f t="shared" si="28"/>
        <v>1</v>
      </c>
      <c r="N600">
        <f>VLOOKUP(A600,'passengers(revised service)_has'!A:V,13,FALSE)</f>
        <v>1</v>
      </c>
      <c r="O600">
        <f t="shared" si="29"/>
        <v>0</v>
      </c>
    </row>
    <row r="601" spans="1:15">
      <c r="A601" t="s">
        <v>692</v>
      </c>
      <c r="B601" t="s">
        <v>1418</v>
      </c>
      <c r="C601" t="s">
        <v>1407</v>
      </c>
      <c r="D601" t="s">
        <v>1407</v>
      </c>
      <c r="E601">
        <v>2.1</v>
      </c>
      <c r="F601" t="s">
        <v>1407</v>
      </c>
      <c r="G601" t="s">
        <v>1407</v>
      </c>
      <c r="H601" t="s">
        <v>1407</v>
      </c>
      <c r="I601" t="s">
        <v>1407</v>
      </c>
      <c r="J601">
        <v>2.1</v>
      </c>
      <c r="K601" t="b">
        <f>ISERROR(VLOOKUP(A601,'passengers(revised service)_has'!A:A,1,FALSE))</f>
        <v>0</v>
      </c>
      <c r="L601">
        <f t="shared" si="27"/>
        <v>1</v>
      </c>
      <c r="M601">
        <f t="shared" si="28"/>
        <v>1</v>
      </c>
      <c r="N601">
        <f>VLOOKUP(A601,'passengers(revised service)_has'!A:V,13,FALSE)</f>
        <v>1</v>
      </c>
      <c r="O601">
        <f t="shared" si="29"/>
        <v>0</v>
      </c>
    </row>
    <row r="602" spans="1:15">
      <c r="A602" t="s">
        <v>691</v>
      </c>
      <c r="B602" t="s">
        <v>1418</v>
      </c>
      <c r="C602" t="s">
        <v>1407</v>
      </c>
      <c r="D602" t="s">
        <v>1407</v>
      </c>
      <c r="E602">
        <v>7.7</v>
      </c>
      <c r="F602" t="s">
        <v>1407</v>
      </c>
      <c r="G602" t="s">
        <v>1407</v>
      </c>
      <c r="H602" t="s">
        <v>1407</v>
      </c>
      <c r="I602" t="s">
        <v>1407</v>
      </c>
      <c r="J602">
        <v>6.9</v>
      </c>
      <c r="K602" t="b">
        <f>ISERROR(VLOOKUP(A602,'passengers(revised service)_has'!A:A,1,FALSE))</f>
        <v>0</v>
      </c>
      <c r="L602">
        <f t="shared" si="27"/>
        <v>1</v>
      </c>
      <c r="M602">
        <f t="shared" si="28"/>
        <v>1</v>
      </c>
      <c r="N602">
        <f>VLOOKUP(A602,'passengers(revised service)_has'!A:V,13,FALSE)</f>
        <v>1</v>
      </c>
      <c r="O602">
        <f t="shared" si="29"/>
        <v>0</v>
      </c>
    </row>
    <row r="603" spans="1:15">
      <c r="A603" t="s">
        <v>690</v>
      </c>
      <c r="B603" t="s">
        <v>1418</v>
      </c>
      <c r="C603" t="s">
        <v>1407</v>
      </c>
      <c r="D603" t="s">
        <v>1407</v>
      </c>
      <c r="E603">
        <v>7.7</v>
      </c>
      <c r="F603" t="s">
        <v>1407</v>
      </c>
      <c r="G603" t="s">
        <v>1407</v>
      </c>
      <c r="H603" t="s">
        <v>1407</v>
      </c>
      <c r="I603" t="s">
        <v>1407</v>
      </c>
      <c r="J603">
        <v>7.7</v>
      </c>
      <c r="K603" t="b">
        <f>ISERROR(VLOOKUP(A603,'passengers(revised service)_has'!A:A,1,FALSE))</f>
        <v>0</v>
      </c>
      <c r="L603">
        <f t="shared" si="27"/>
        <v>1</v>
      </c>
      <c r="M603">
        <f t="shared" si="28"/>
        <v>1</v>
      </c>
      <c r="N603">
        <f>VLOOKUP(A603,'passengers(revised service)_has'!A:V,13,FALSE)</f>
        <v>1</v>
      </c>
      <c r="O603">
        <f t="shared" si="29"/>
        <v>0</v>
      </c>
    </row>
    <row r="604" spans="1:15">
      <c r="A604" t="s">
        <v>689</v>
      </c>
      <c r="B604" t="s">
        <v>1418</v>
      </c>
      <c r="C604" t="s">
        <v>1407</v>
      </c>
      <c r="D604" t="s">
        <v>1407</v>
      </c>
      <c r="E604" t="s">
        <v>1407</v>
      </c>
      <c r="F604" t="s">
        <v>1407</v>
      </c>
      <c r="G604" t="s">
        <v>1407</v>
      </c>
      <c r="H604" t="s">
        <v>1407</v>
      </c>
      <c r="I604" t="s">
        <v>1407</v>
      </c>
      <c r="J604">
        <v>13.4</v>
      </c>
      <c r="K604" t="b">
        <f>ISERROR(VLOOKUP(A604,'passengers(revised service)_has'!A:A,1,FALSE))</f>
        <v>0</v>
      </c>
      <c r="L604">
        <f t="shared" si="27"/>
        <v>0</v>
      </c>
      <c r="M604">
        <f t="shared" si="28"/>
        <v>1</v>
      </c>
      <c r="N604">
        <f>VLOOKUP(A604,'passengers(revised service)_has'!A:V,13,FALSE)</f>
        <v>1</v>
      </c>
      <c r="O604">
        <f t="shared" si="29"/>
        <v>0</v>
      </c>
    </row>
    <row r="605" spans="1:15">
      <c r="A605" t="s">
        <v>688</v>
      </c>
      <c r="B605" t="s">
        <v>1418</v>
      </c>
      <c r="C605" t="s">
        <v>1407</v>
      </c>
      <c r="D605" t="s">
        <v>1407</v>
      </c>
      <c r="E605" t="s">
        <v>1407</v>
      </c>
      <c r="F605" t="s">
        <v>1407</v>
      </c>
      <c r="G605" t="s">
        <v>1407</v>
      </c>
      <c r="H605" t="s">
        <v>1407</v>
      </c>
      <c r="I605" t="s">
        <v>1407</v>
      </c>
      <c r="J605">
        <v>11.6</v>
      </c>
      <c r="K605" t="b">
        <f>ISERROR(VLOOKUP(A605,'passengers(revised service)_has'!A:A,1,FALSE))</f>
        <v>0</v>
      </c>
      <c r="L605">
        <f t="shared" si="27"/>
        <v>0</v>
      </c>
      <c r="M605">
        <f t="shared" si="28"/>
        <v>1</v>
      </c>
      <c r="N605">
        <f>VLOOKUP(A605,'passengers(revised service)_has'!A:V,13,FALSE)</f>
        <v>1</v>
      </c>
      <c r="O605">
        <f t="shared" si="29"/>
        <v>0</v>
      </c>
    </row>
    <row r="606" spans="1:15">
      <c r="A606" t="s">
        <v>687</v>
      </c>
      <c r="B606" t="s">
        <v>1418</v>
      </c>
      <c r="C606" t="s">
        <v>1407</v>
      </c>
      <c r="D606" t="s">
        <v>1407</v>
      </c>
      <c r="E606" t="s">
        <v>1407</v>
      </c>
      <c r="F606" t="s">
        <v>1407</v>
      </c>
      <c r="G606" t="s">
        <v>1407</v>
      </c>
      <c r="H606" t="s">
        <v>1407</v>
      </c>
      <c r="I606" t="s">
        <v>1407</v>
      </c>
      <c r="J606">
        <v>11.4</v>
      </c>
      <c r="K606" t="b">
        <f>ISERROR(VLOOKUP(A606,'passengers(revised service)_has'!A:A,1,FALSE))</f>
        <v>0</v>
      </c>
      <c r="L606">
        <f t="shared" si="27"/>
        <v>0</v>
      </c>
      <c r="M606">
        <f t="shared" si="28"/>
        <v>1</v>
      </c>
      <c r="N606">
        <f>VLOOKUP(A606,'passengers(revised service)_has'!A:V,13,FALSE)</f>
        <v>1</v>
      </c>
      <c r="O606">
        <f t="shared" si="29"/>
        <v>0</v>
      </c>
    </row>
    <row r="607" spans="1:15">
      <c r="A607" t="s">
        <v>686</v>
      </c>
      <c r="B607" t="s">
        <v>1418</v>
      </c>
      <c r="C607" t="s">
        <v>1407</v>
      </c>
      <c r="D607" t="s">
        <v>1407</v>
      </c>
      <c r="E607" t="s">
        <v>1407</v>
      </c>
      <c r="F607" t="s">
        <v>1407</v>
      </c>
      <c r="G607" t="s">
        <v>1407</v>
      </c>
      <c r="H607" t="s">
        <v>1407</v>
      </c>
      <c r="I607" t="s">
        <v>1407</v>
      </c>
      <c r="J607">
        <v>11</v>
      </c>
      <c r="K607" t="b">
        <f>ISERROR(VLOOKUP(A607,'passengers(revised service)_has'!A:A,1,FALSE))</f>
        <v>0</v>
      </c>
      <c r="L607">
        <f t="shared" si="27"/>
        <v>0</v>
      </c>
      <c r="M607">
        <f t="shared" si="28"/>
        <v>1</v>
      </c>
      <c r="N607">
        <f>VLOOKUP(A607,'passengers(revised service)_has'!A:V,13,FALSE)</f>
        <v>1</v>
      </c>
      <c r="O607">
        <f t="shared" si="29"/>
        <v>0</v>
      </c>
    </row>
    <row r="608" spans="1:15">
      <c r="A608" t="s">
        <v>685</v>
      </c>
      <c r="B608" t="s">
        <v>1418</v>
      </c>
      <c r="C608" t="s">
        <v>1407</v>
      </c>
      <c r="D608" t="s">
        <v>1407</v>
      </c>
      <c r="E608" t="s">
        <v>1407</v>
      </c>
      <c r="F608" t="s">
        <v>1407</v>
      </c>
      <c r="G608" t="s">
        <v>1407</v>
      </c>
      <c r="H608" t="s">
        <v>1407</v>
      </c>
      <c r="I608" t="s">
        <v>1407</v>
      </c>
      <c r="J608">
        <v>11.5</v>
      </c>
      <c r="K608" t="b">
        <f>ISERROR(VLOOKUP(A608,'passengers(revised service)_has'!A:A,1,FALSE))</f>
        <v>0</v>
      </c>
      <c r="L608">
        <f t="shared" si="27"/>
        <v>0</v>
      </c>
      <c r="M608">
        <f t="shared" si="28"/>
        <v>1</v>
      </c>
      <c r="N608">
        <f>VLOOKUP(A608,'passengers(revised service)_has'!A:V,13,FALSE)</f>
        <v>1</v>
      </c>
      <c r="O608">
        <f t="shared" si="29"/>
        <v>0</v>
      </c>
    </row>
    <row r="609" spans="1:15">
      <c r="A609" t="s">
        <v>684</v>
      </c>
      <c r="B609" t="s">
        <v>1418</v>
      </c>
      <c r="C609" t="s">
        <v>1407</v>
      </c>
      <c r="D609" t="s">
        <v>1407</v>
      </c>
      <c r="E609" t="s">
        <v>1407</v>
      </c>
      <c r="F609" t="s">
        <v>1407</v>
      </c>
      <c r="G609" t="s">
        <v>1407</v>
      </c>
      <c r="H609" t="s">
        <v>1407</v>
      </c>
      <c r="I609" t="s">
        <v>1407</v>
      </c>
      <c r="J609">
        <v>11.3</v>
      </c>
      <c r="K609" t="b">
        <f>ISERROR(VLOOKUP(A609,'passengers(revised service)_has'!A:A,1,FALSE))</f>
        <v>0</v>
      </c>
      <c r="L609">
        <f t="shared" si="27"/>
        <v>0</v>
      </c>
      <c r="M609">
        <f t="shared" si="28"/>
        <v>1</v>
      </c>
      <c r="N609">
        <f>VLOOKUP(A609,'passengers(revised service)_has'!A:V,13,FALSE)</f>
        <v>1</v>
      </c>
      <c r="O609">
        <f t="shared" si="29"/>
        <v>0</v>
      </c>
    </row>
    <row r="610" spans="1:15">
      <c r="A610" t="s">
        <v>683</v>
      </c>
      <c r="B610" t="s">
        <v>1418</v>
      </c>
      <c r="C610" t="s">
        <v>1407</v>
      </c>
      <c r="D610" t="s">
        <v>1407</v>
      </c>
      <c r="E610" t="s">
        <v>1407</v>
      </c>
      <c r="F610" t="s">
        <v>1407</v>
      </c>
      <c r="G610" t="s">
        <v>1407</v>
      </c>
      <c r="H610" t="s">
        <v>1407</v>
      </c>
      <c r="I610" t="s">
        <v>1407</v>
      </c>
      <c r="J610">
        <v>12.2</v>
      </c>
      <c r="K610" t="b">
        <f>ISERROR(VLOOKUP(A610,'passengers(revised service)_has'!A:A,1,FALSE))</f>
        <v>0</v>
      </c>
      <c r="L610">
        <f t="shared" si="27"/>
        <v>0</v>
      </c>
      <c r="M610">
        <f t="shared" si="28"/>
        <v>1</v>
      </c>
      <c r="N610">
        <f>VLOOKUP(A610,'passengers(revised service)_has'!A:V,13,FALSE)</f>
        <v>1</v>
      </c>
      <c r="O610">
        <f t="shared" si="29"/>
        <v>0</v>
      </c>
    </row>
    <row r="611" spans="1:15">
      <c r="A611" t="s">
        <v>682</v>
      </c>
      <c r="B611" t="s">
        <v>1418</v>
      </c>
      <c r="C611" t="s">
        <v>1407</v>
      </c>
      <c r="D611" t="s">
        <v>1407</v>
      </c>
      <c r="E611" t="s">
        <v>1407</v>
      </c>
      <c r="F611" t="s">
        <v>1407</v>
      </c>
      <c r="G611" t="s">
        <v>1407</v>
      </c>
      <c r="H611" t="s">
        <v>1407</v>
      </c>
      <c r="I611" t="s">
        <v>1407</v>
      </c>
      <c r="J611">
        <v>12.1</v>
      </c>
      <c r="K611" t="b">
        <f>ISERROR(VLOOKUP(A611,'passengers(revised service)_has'!A:A,1,FALSE))</f>
        <v>0</v>
      </c>
      <c r="L611">
        <f t="shared" si="27"/>
        <v>0</v>
      </c>
      <c r="M611">
        <f t="shared" si="28"/>
        <v>1</v>
      </c>
      <c r="N611">
        <f>VLOOKUP(A611,'passengers(revised service)_has'!A:V,13,FALSE)</f>
        <v>1</v>
      </c>
      <c r="O611">
        <f t="shared" si="29"/>
        <v>0</v>
      </c>
    </row>
    <row r="612" spans="1:15">
      <c r="A612" t="s">
        <v>681</v>
      </c>
      <c r="B612" t="s">
        <v>1418</v>
      </c>
      <c r="C612" t="s">
        <v>1407</v>
      </c>
      <c r="D612" t="s">
        <v>1407</v>
      </c>
      <c r="E612" t="s">
        <v>1407</v>
      </c>
      <c r="F612" t="s">
        <v>1407</v>
      </c>
      <c r="G612" t="s">
        <v>1407</v>
      </c>
      <c r="H612" t="s">
        <v>1407</v>
      </c>
      <c r="I612" t="s">
        <v>1407</v>
      </c>
      <c r="J612">
        <v>10.9</v>
      </c>
      <c r="K612" t="b">
        <f>ISERROR(VLOOKUP(A612,'passengers(revised service)_has'!A:A,1,FALSE))</f>
        <v>0</v>
      </c>
      <c r="L612">
        <f t="shared" si="27"/>
        <v>0</v>
      </c>
      <c r="M612">
        <f t="shared" si="28"/>
        <v>1</v>
      </c>
      <c r="N612">
        <f>VLOOKUP(A612,'passengers(revised service)_has'!A:V,13,FALSE)</f>
        <v>1</v>
      </c>
      <c r="O612">
        <f t="shared" si="29"/>
        <v>0</v>
      </c>
    </row>
    <row r="613" spans="1:15">
      <c r="A613" t="s">
        <v>680</v>
      </c>
      <c r="B613" t="s">
        <v>1418</v>
      </c>
      <c r="C613" t="s">
        <v>1407</v>
      </c>
      <c r="D613" t="s">
        <v>1407</v>
      </c>
      <c r="E613" t="s">
        <v>1407</v>
      </c>
      <c r="F613" t="s">
        <v>1407</v>
      </c>
      <c r="G613" t="s">
        <v>1407</v>
      </c>
      <c r="H613" t="s">
        <v>1407</v>
      </c>
      <c r="I613" t="s">
        <v>1407</v>
      </c>
      <c r="J613">
        <v>12.5</v>
      </c>
      <c r="K613" t="b">
        <f>ISERROR(VLOOKUP(A613,'passengers(revised service)_has'!A:A,1,FALSE))</f>
        <v>0</v>
      </c>
      <c r="L613">
        <f t="shared" si="27"/>
        <v>0</v>
      </c>
      <c r="M613">
        <f t="shared" si="28"/>
        <v>1</v>
      </c>
      <c r="N613">
        <f>VLOOKUP(A613,'passengers(revised service)_has'!A:V,13,FALSE)</f>
        <v>1</v>
      </c>
      <c r="O613">
        <f t="shared" si="29"/>
        <v>0</v>
      </c>
    </row>
    <row r="614" spans="1:15">
      <c r="A614" t="s">
        <v>679</v>
      </c>
      <c r="B614" t="s">
        <v>1418</v>
      </c>
      <c r="C614" t="s">
        <v>1407</v>
      </c>
      <c r="D614" t="s">
        <v>1407</v>
      </c>
      <c r="E614" t="s">
        <v>1407</v>
      </c>
      <c r="F614" t="s">
        <v>1407</v>
      </c>
      <c r="G614" t="s">
        <v>1407</v>
      </c>
      <c r="H614" t="s">
        <v>1407</v>
      </c>
      <c r="I614" t="s">
        <v>1407</v>
      </c>
      <c r="J614">
        <v>11.5</v>
      </c>
      <c r="K614" t="b">
        <f>ISERROR(VLOOKUP(A614,'passengers(revised service)_has'!A:A,1,FALSE))</f>
        <v>0</v>
      </c>
      <c r="L614">
        <f t="shared" si="27"/>
        <v>0</v>
      </c>
      <c r="M614">
        <f t="shared" si="28"/>
        <v>1</v>
      </c>
      <c r="N614">
        <f>VLOOKUP(A614,'passengers(revised service)_has'!A:V,13,FALSE)</f>
        <v>1</v>
      </c>
      <c r="O614">
        <f t="shared" si="29"/>
        <v>0</v>
      </c>
    </row>
    <row r="615" spans="1:15">
      <c r="A615" t="s">
        <v>678</v>
      </c>
      <c r="B615" t="s">
        <v>1418</v>
      </c>
      <c r="C615" t="s">
        <v>1407</v>
      </c>
      <c r="D615" t="s">
        <v>1407</v>
      </c>
      <c r="E615" t="s">
        <v>1407</v>
      </c>
      <c r="F615" t="s">
        <v>1407</v>
      </c>
      <c r="G615" t="s">
        <v>1407</v>
      </c>
      <c r="H615" t="s">
        <v>1407</v>
      </c>
      <c r="I615" t="s">
        <v>1407</v>
      </c>
      <c r="J615">
        <v>11.6</v>
      </c>
      <c r="K615" t="b">
        <f>ISERROR(VLOOKUP(A615,'passengers(revised service)_has'!A:A,1,FALSE))</f>
        <v>0</v>
      </c>
      <c r="L615">
        <f t="shared" si="27"/>
        <v>0</v>
      </c>
      <c r="M615">
        <f t="shared" si="28"/>
        <v>1</v>
      </c>
      <c r="N615">
        <f>VLOOKUP(A615,'passengers(revised service)_has'!A:V,13,FALSE)</f>
        <v>1</v>
      </c>
      <c r="O615">
        <f t="shared" si="29"/>
        <v>0</v>
      </c>
    </row>
    <row r="616" spans="1:15">
      <c r="A616" t="s">
        <v>677</v>
      </c>
      <c r="B616" t="s">
        <v>1418</v>
      </c>
      <c r="C616" t="s">
        <v>1407</v>
      </c>
      <c r="D616" t="s">
        <v>1407</v>
      </c>
      <c r="E616" t="s">
        <v>1407</v>
      </c>
      <c r="F616" t="s">
        <v>1407</v>
      </c>
      <c r="G616" t="s">
        <v>1407</v>
      </c>
      <c r="H616" t="s">
        <v>1407</v>
      </c>
      <c r="I616" t="s">
        <v>1407</v>
      </c>
      <c r="J616">
        <v>17.899999999999999</v>
      </c>
      <c r="K616" t="b">
        <f>ISERROR(VLOOKUP(A616,'passengers(revised service)_has'!A:A,1,FALSE))</f>
        <v>0</v>
      </c>
      <c r="L616">
        <f t="shared" si="27"/>
        <v>0</v>
      </c>
      <c r="M616">
        <f t="shared" si="28"/>
        <v>1</v>
      </c>
      <c r="N616">
        <f>VLOOKUP(A616,'passengers(revised service)_has'!A:V,13,FALSE)</f>
        <v>1</v>
      </c>
      <c r="O616">
        <f t="shared" si="29"/>
        <v>0</v>
      </c>
    </row>
    <row r="617" spans="1:15">
      <c r="A617" t="s">
        <v>676</v>
      </c>
      <c r="B617" t="s">
        <v>1418</v>
      </c>
      <c r="C617" t="s">
        <v>1407</v>
      </c>
      <c r="D617" t="s">
        <v>1407</v>
      </c>
      <c r="E617" t="s">
        <v>1407</v>
      </c>
      <c r="F617" t="s">
        <v>1407</v>
      </c>
      <c r="G617" t="s">
        <v>1407</v>
      </c>
      <c r="H617" t="s">
        <v>1407</v>
      </c>
      <c r="I617" t="s">
        <v>1407</v>
      </c>
      <c r="J617">
        <v>10.4</v>
      </c>
      <c r="K617" t="b">
        <f>ISERROR(VLOOKUP(A617,'passengers(revised service)_has'!A:A,1,FALSE))</f>
        <v>0</v>
      </c>
      <c r="L617">
        <f t="shared" si="27"/>
        <v>0</v>
      </c>
      <c r="M617">
        <f t="shared" si="28"/>
        <v>1</v>
      </c>
      <c r="N617">
        <f>VLOOKUP(A617,'passengers(revised service)_has'!A:V,13,FALSE)</f>
        <v>1</v>
      </c>
      <c r="O617">
        <f t="shared" si="29"/>
        <v>0</v>
      </c>
    </row>
    <row r="618" spans="1:15">
      <c r="A618" t="s">
        <v>675</v>
      </c>
      <c r="B618" t="s">
        <v>1418</v>
      </c>
      <c r="C618" t="s">
        <v>1407</v>
      </c>
      <c r="D618" t="s">
        <v>1407</v>
      </c>
      <c r="E618" t="s">
        <v>1407</v>
      </c>
      <c r="F618" t="s">
        <v>1407</v>
      </c>
      <c r="G618" t="s">
        <v>1407</v>
      </c>
      <c r="H618" t="s">
        <v>1407</v>
      </c>
      <c r="I618" t="s">
        <v>1407</v>
      </c>
      <c r="J618">
        <v>9.6</v>
      </c>
      <c r="K618" t="b">
        <f>ISERROR(VLOOKUP(A618,'passengers(revised service)_has'!A:A,1,FALSE))</f>
        <v>0</v>
      </c>
      <c r="L618">
        <f t="shared" si="27"/>
        <v>0</v>
      </c>
      <c r="M618">
        <f t="shared" si="28"/>
        <v>1</v>
      </c>
      <c r="N618">
        <f>VLOOKUP(A618,'passengers(revised service)_has'!A:V,13,FALSE)</f>
        <v>1</v>
      </c>
      <c r="O618">
        <f t="shared" si="29"/>
        <v>0</v>
      </c>
    </row>
    <row r="619" spans="1:15">
      <c r="A619" t="s">
        <v>674</v>
      </c>
      <c r="B619" t="s">
        <v>1418</v>
      </c>
      <c r="C619" t="s">
        <v>1407</v>
      </c>
      <c r="D619" t="s">
        <v>1407</v>
      </c>
      <c r="E619" t="s">
        <v>1407</v>
      </c>
      <c r="F619" t="s">
        <v>1407</v>
      </c>
      <c r="G619" t="s">
        <v>1407</v>
      </c>
      <c r="H619" t="s">
        <v>1407</v>
      </c>
      <c r="I619" t="s">
        <v>1407</v>
      </c>
      <c r="J619">
        <v>11.8</v>
      </c>
      <c r="K619" t="b">
        <f>ISERROR(VLOOKUP(A619,'passengers(revised service)_has'!A:A,1,FALSE))</f>
        <v>0</v>
      </c>
      <c r="L619">
        <f t="shared" si="27"/>
        <v>0</v>
      </c>
      <c r="M619">
        <f t="shared" si="28"/>
        <v>1</v>
      </c>
      <c r="N619">
        <f>VLOOKUP(A619,'passengers(revised service)_has'!A:V,13,FALSE)</f>
        <v>1</v>
      </c>
      <c r="O619">
        <f t="shared" si="29"/>
        <v>0</v>
      </c>
    </row>
    <row r="620" spans="1:15">
      <c r="A620" t="s">
        <v>673</v>
      </c>
      <c r="B620" t="s">
        <v>1418</v>
      </c>
      <c r="C620" t="s">
        <v>1407</v>
      </c>
      <c r="D620" t="s">
        <v>1407</v>
      </c>
      <c r="E620" t="s">
        <v>1407</v>
      </c>
      <c r="F620" t="s">
        <v>1407</v>
      </c>
      <c r="G620" t="s">
        <v>1407</v>
      </c>
      <c r="H620" t="s">
        <v>1407</v>
      </c>
      <c r="I620" t="s">
        <v>1407</v>
      </c>
      <c r="J620">
        <v>12</v>
      </c>
      <c r="K620" t="b">
        <f>ISERROR(VLOOKUP(A620,'passengers(revised service)_has'!A:A,1,FALSE))</f>
        <v>0</v>
      </c>
      <c r="L620">
        <f t="shared" si="27"/>
        <v>0</v>
      </c>
      <c r="M620">
        <f t="shared" si="28"/>
        <v>1</v>
      </c>
      <c r="N620">
        <f>VLOOKUP(A620,'passengers(revised service)_has'!A:V,13,FALSE)</f>
        <v>1</v>
      </c>
      <c r="O620">
        <f t="shared" si="29"/>
        <v>0</v>
      </c>
    </row>
    <row r="621" spans="1:15">
      <c r="A621" t="s">
        <v>672</v>
      </c>
      <c r="B621" t="s">
        <v>1418</v>
      </c>
      <c r="C621" t="s">
        <v>1407</v>
      </c>
      <c r="D621" t="s">
        <v>1407</v>
      </c>
      <c r="E621" t="s">
        <v>1407</v>
      </c>
      <c r="F621" t="s">
        <v>1407</v>
      </c>
      <c r="G621" t="s">
        <v>1407</v>
      </c>
      <c r="H621" t="s">
        <v>1407</v>
      </c>
      <c r="I621" t="s">
        <v>1407</v>
      </c>
      <c r="J621">
        <v>11</v>
      </c>
      <c r="K621" t="b">
        <f>ISERROR(VLOOKUP(A621,'passengers(revised service)_has'!A:A,1,FALSE))</f>
        <v>0</v>
      </c>
      <c r="L621">
        <f t="shared" si="27"/>
        <v>0</v>
      </c>
      <c r="M621">
        <f t="shared" si="28"/>
        <v>1</v>
      </c>
      <c r="N621">
        <f>VLOOKUP(A621,'passengers(revised service)_has'!A:V,13,FALSE)</f>
        <v>1</v>
      </c>
      <c r="O621">
        <f t="shared" si="29"/>
        <v>0</v>
      </c>
    </row>
    <row r="622" spans="1:15">
      <c r="A622" t="s">
        <v>671</v>
      </c>
      <c r="B622" t="s">
        <v>1418</v>
      </c>
      <c r="C622" t="s">
        <v>1407</v>
      </c>
      <c r="D622" t="s">
        <v>1407</v>
      </c>
      <c r="E622">
        <v>1.8</v>
      </c>
      <c r="F622" t="s">
        <v>1407</v>
      </c>
      <c r="G622" t="s">
        <v>1407</v>
      </c>
      <c r="H622" t="s">
        <v>1407</v>
      </c>
      <c r="I622" t="s">
        <v>1407</v>
      </c>
      <c r="J622" t="s">
        <v>1407</v>
      </c>
      <c r="K622" t="b">
        <f>ISERROR(VLOOKUP(A622,'passengers(revised service)_has'!A:A,1,FALSE))</f>
        <v>0</v>
      </c>
      <c r="L622">
        <f t="shared" si="27"/>
        <v>1</v>
      </c>
      <c r="M622">
        <f t="shared" si="28"/>
        <v>0</v>
      </c>
      <c r="N622">
        <f>VLOOKUP(A622,'passengers(revised service)_has'!A:V,13,FALSE)</f>
        <v>0</v>
      </c>
      <c r="O622">
        <f t="shared" si="29"/>
        <v>0</v>
      </c>
    </row>
    <row r="623" spans="1:15">
      <c r="A623" t="s">
        <v>670</v>
      </c>
      <c r="B623" t="s">
        <v>1418</v>
      </c>
      <c r="C623" t="s">
        <v>1407</v>
      </c>
      <c r="D623" t="s">
        <v>1407</v>
      </c>
      <c r="E623">
        <v>1.8</v>
      </c>
      <c r="F623" t="s">
        <v>1407</v>
      </c>
      <c r="G623" t="s">
        <v>1407</v>
      </c>
      <c r="H623" t="s">
        <v>1407</v>
      </c>
      <c r="I623" t="s">
        <v>1407</v>
      </c>
      <c r="J623">
        <v>1.8</v>
      </c>
      <c r="K623" t="b">
        <f>ISERROR(VLOOKUP(A623,'passengers(revised service)_has'!A:A,1,FALSE))</f>
        <v>0</v>
      </c>
      <c r="L623">
        <f t="shared" si="27"/>
        <v>1</v>
      </c>
      <c r="M623">
        <f t="shared" si="28"/>
        <v>1</v>
      </c>
      <c r="N623">
        <f>VLOOKUP(A623,'passengers(revised service)_has'!A:V,13,FALSE)</f>
        <v>1</v>
      </c>
      <c r="O623">
        <f t="shared" si="29"/>
        <v>0</v>
      </c>
    </row>
    <row r="624" spans="1:15">
      <c r="A624" t="s">
        <v>669</v>
      </c>
      <c r="B624" t="s">
        <v>1418</v>
      </c>
      <c r="C624" t="s">
        <v>1407</v>
      </c>
      <c r="D624" t="s">
        <v>1407</v>
      </c>
      <c r="E624">
        <v>6.7</v>
      </c>
      <c r="F624" t="s">
        <v>1407</v>
      </c>
      <c r="G624" t="s">
        <v>1407</v>
      </c>
      <c r="H624" t="s">
        <v>1407</v>
      </c>
      <c r="I624" t="s">
        <v>1407</v>
      </c>
      <c r="J624" t="s">
        <v>1407</v>
      </c>
      <c r="K624" t="b">
        <f>ISERROR(VLOOKUP(A624,'passengers(revised service)_has'!A:A,1,FALSE))</f>
        <v>0</v>
      </c>
      <c r="L624">
        <f t="shared" si="27"/>
        <v>1</v>
      </c>
      <c r="M624">
        <f t="shared" si="28"/>
        <v>0</v>
      </c>
      <c r="N624">
        <f>VLOOKUP(A624,'passengers(revised service)_has'!A:V,13,FALSE)</f>
        <v>0</v>
      </c>
      <c r="O624">
        <f t="shared" si="29"/>
        <v>0</v>
      </c>
    </row>
    <row r="625" spans="1:15">
      <c r="A625" t="s">
        <v>668</v>
      </c>
      <c r="B625" t="s">
        <v>1418</v>
      </c>
      <c r="C625" t="s">
        <v>1407</v>
      </c>
      <c r="D625" t="s">
        <v>1407</v>
      </c>
      <c r="E625">
        <v>6.7</v>
      </c>
      <c r="F625" t="s">
        <v>1407</v>
      </c>
      <c r="G625" t="s">
        <v>1407</v>
      </c>
      <c r="H625" t="s">
        <v>1407</v>
      </c>
      <c r="I625" t="s">
        <v>1407</v>
      </c>
      <c r="J625">
        <v>6.7</v>
      </c>
      <c r="K625" t="b">
        <f>ISERROR(VLOOKUP(A625,'passengers(revised service)_has'!A:A,1,FALSE))</f>
        <v>0</v>
      </c>
      <c r="L625">
        <f t="shared" si="27"/>
        <v>1</v>
      </c>
      <c r="M625">
        <f t="shared" si="28"/>
        <v>1</v>
      </c>
      <c r="N625">
        <f>VLOOKUP(A625,'passengers(revised service)_has'!A:V,13,FALSE)</f>
        <v>1</v>
      </c>
      <c r="O625">
        <f t="shared" si="29"/>
        <v>0</v>
      </c>
    </row>
    <row r="626" spans="1:15">
      <c r="A626" t="s">
        <v>667</v>
      </c>
      <c r="B626" t="s">
        <v>1418</v>
      </c>
      <c r="C626" t="s">
        <v>1407</v>
      </c>
      <c r="D626" t="s">
        <v>1407</v>
      </c>
      <c r="E626">
        <v>3.4</v>
      </c>
      <c r="F626" t="s">
        <v>1407</v>
      </c>
      <c r="G626" t="s">
        <v>1407</v>
      </c>
      <c r="H626" t="s">
        <v>1407</v>
      </c>
      <c r="I626" t="s">
        <v>1407</v>
      </c>
      <c r="J626" t="s">
        <v>1407</v>
      </c>
      <c r="K626" t="b">
        <f>ISERROR(VLOOKUP(A626,'passengers(revised service)_has'!A:A,1,FALSE))</f>
        <v>0</v>
      </c>
      <c r="L626">
        <f t="shared" si="27"/>
        <v>1</v>
      </c>
      <c r="M626">
        <f t="shared" si="28"/>
        <v>0</v>
      </c>
      <c r="N626">
        <f>VLOOKUP(A626,'passengers(revised service)_has'!A:V,13,FALSE)</f>
        <v>0</v>
      </c>
      <c r="O626">
        <f t="shared" si="29"/>
        <v>0</v>
      </c>
    </row>
    <row r="627" spans="1:15">
      <c r="A627" t="s">
        <v>666</v>
      </c>
      <c r="B627" t="s">
        <v>1418</v>
      </c>
      <c r="C627" t="s">
        <v>1407</v>
      </c>
      <c r="D627" t="s">
        <v>1407</v>
      </c>
      <c r="E627">
        <v>3.4</v>
      </c>
      <c r="F627" t="s">
        <v>1407</v>
      </c>
      <c r="G627" t="s">
        <v>1407</v>
      </c>
      <c r="H627" t="s">
        <v>1407</v>
      </c>
      <c r="I627" t="s">
        <v>1407</v>
      </c>
      <c r="J627" t="s">
        <v>1407</v>
      </c>
      <c r="K627" t="b">
        <f>ISERROR(VLOOKUP(A627,'passengers(revised service)_has'!A:A,1,FALSE))</f>
        <v>1</v>
      </c>
      <c r="L627">
        <f t="shared" si="27"/>
        <v>1</v>
      </c>
      <c r="M627">
        <f t="shared" si="28"/>
        <v>0</v>
      </c>
      <c r="N627" t="e">
        <f>VLOOKUP(A627,'passengers(revised service)_has'!A:V,13,FALSE)</f>
        <v>#N/A</v>
      </c>
      <c r="O627" t="e">
        <f t="shared" si="29"/>
        <v>#N/A</v>
      </c>
    </row>
    <row r="628" spans="1:15">
      <c r="A628" t="s">
        <v>665</v>
      </c>
      <c r="B628" t="s">
        <v>1418</v>
      </c>
      <c r="C628" t="s">
        <v>1407</v>
      </c>
      <c r="D628" t="s">
        <v>1407</v>
      </c>
      <c r="E628" t="s">
        <v>1407</v>
      </c>
      <c r="F628" t="s">
        <v>1407</v>
      </c>
      <c r="G628" t="s">
        <v>1407</v>
      </c>
      <c r="H628" t="s">
        <v>1407</v>
      </c>
      <c r="I628" t="s">
        <v>1407</v>
      </c>
      <c r="J628">
        <v>11.7</v>
      </c>
      <c r="K628" t="b">
        <f>ISERROR(VLOOKUP(A628,'passengers(revised service)_has'!A:A,1,FALSE))</f>
        <v>0</v>
      </c>
      <c r="L628">
        <f t="shared" si="27"/>
        <v>0</v>
      </c>
      <c r="M628">
        <f t="shared" si="28"/>
        <v>1</v>
      </c>
      <c r="N628">
        <f>VLOOKUP(A628,'passengers(revised service)_has'!A:V,13,FALSE)</f>
        <v>1</v>
      </c>
      <c r="O628">
        <f t="shared" si="29"/>
        <v>0</v>
      </c>
    </row>
    <row r="629" spans="1:15">
      <c r="A629" t="s">
        <v>664</v>
      </c>
      <c r="B629" t="s">
        <v>1418</v>
      </c>
      <c r="C629" t="s">
        <v>1407</v>
      </c>
      <c r="D629" t="s">
        <v>1407</v>
      </c>
      <c r="E629" t="s">
        <v>1407</v>
      </c>
      <c r="F629" t="s">
        <v>1407</v>
      </c>
      <c r="G629" t="s">
        <v>1407</v>
      </c>
      <c r="H629" t="s">
        <v>1407</v>
      </c>
      <c r="I629" t="s">
        <v>1407</v>
      </c>
      <c r="J629">
        <v>10.3</v>
      </c>
      <c r="K629" t="b">
        <f>ISERROR(VLOOKUP(A629,'passengers(revised service)_has'!A:A,1,FALSE))</f>
        <v>0</v>
      </c>
      <c r="L629">
        <f t="shared" si="27"/>
        <v>0</v>
      </c>
      <c r="M629">
        <f t="shared" si="28"/>
        <v>1</v>
      </c>
      <c r="N629">
        <f>VLOOKUP(A629,'passengers(revised service)_has'!A:V,13,FALSE)</f>
        <v>1</v>
      </c>
      <c r="O629">
        <f t="shared" si="29"/>
        <v>0</v>
      </c>
    </row>
    <row r="630" spans="1:15">
      <c r="A630" t="s">
        <v>663</v>
      </c>
      <c r="B630" t="s">
        <v>1418</v>
      </c>
      <c r="C630" t="s">
        <v>1407</v>
      </c>
      <c r="D630" t="s">
        <v>1407</v>
      </c>
      <c r="E630" t="s">
        <v>1407</v>
      </c>
      <c r="F630" t="s">
        <v>1407</v>
      </c>
      <c r="G630" t="s">
        <v>1407</v>
      </c>
      <c r="H630" t="s">
        <v>1407</v>
      </c>
      <c r="I630" t="s">
        <v>1407</v>
      </c>
      <c r="J630">
        <v>11.2</v>
      </c>
      <c r="K630" t="b">
        <f>ISERROR(VLOOKUP(A630,'passengers(revised service)_has'!A:A,1,FALSE))</f>
        <v>0</v>
      </c>
      <c r="L630">
        <f t="shared" si="27"/>
        <v>0</v>
      </c>
      <c r="M630">
        <f t="shared" si="28"/>
        <v>1</v>
      </c>
      <c r="N630">
        <f>VLOOKUP(A630,'passengers(revised service)_has'!A:V,13,FALSE)</f>
        <v>1</v>
      </c>
      <c r="O630">
        <f t="shared" si="29"/>
        <v>0</v>
      </c>
    </row>
    <row r="631" spans="1:15">
      <c r="A631" t="s">
        <v>662</v>
      </c>
      <c r="B631" t="s">
        <v>1418</v>
      </c>
      <c r="C631" t="s">
        <v>1407</v>
      </c>
      <c r="D631" t="s">
        <v>1407</v>
      </c>
      <c r="E631" t="s">
        <v>1407</v>
      </c>
      <c r="F631" t="s">
        <v>1407</v>
      </c>
      <c r="G631" t="s">
        <v>1407</v>
      </c>
      <c r="H631" t="s">
        <v>1407</v>
      </c>
      <c r="I631" t="s">
        <v>1407</v>
      </c>
      <c r="J631">
        <v>11.5</v>
      </c>
      <c r="K631" t="b">
        <f>ISERROR(VLOOKUP(A631,'passengers(revised service)_has'!A:A,1,FALSE))</f>
        <v>0</v>
      </c>
      <c r="L631">
        <f t="shared" si="27"/>
        <v>0</v>
      </c>
      <c r="M631">
        <f t="shared" si="28"/>
        <v>1</v>
      </c>
      <c r="N631">
        <f>VLOOKUP(A631,'passengers(revised service)_has'!A:V,13,FALSE)</f>
        <v>1</v>
      </c>
      <c r="O631">
        <f t="shared" si="29"/>
        <v>0</v>
      </c>
    </row>
    <row r="632" spans="1:15">
      <c r="A632" t="s">
        <v>661</v>
      </c>
      <c r="B632" t="s">
        <v>1418</v>
      </c>
      <c r="C632" t="s">
        <v>1407</v>
      </c>
      <c r="D632" t="s">
        <v>1407</v>
      </c>
      <c r="E632" t="s">
        <v>1407</v>
      </c>
      <c r="F632" t="s">
        <v>1407</v>
      </c>
      <c r="G632" t="s">
        <v>1407</v>
      </c>
      <c r="H632" t="s">
        <v>1407</v>
      </c>
      <c r="I632" t="s">
        <v>1407</v>
      </c>
      <c r="J632">
        <v>11.3</v>
      </c>
      <c r="K632" t="b">
        <f>ISERROR(VLOOKUP(A632,'passengers(revised service)_has'!A:A,1,FALSE))</f>
        <v>0</v>
      </c>
      <c r="L632">
        <f t="shared" si="27"/>
        <v>0</v>
      </c>
      <c r="M632">
        <f t="shared" si="28"/>
        <v>1</v>
      </c>
      <c r="N632">
        <f>VLOOKUP(A632,'passengers(revised service)_has'!A:V,13,FALSE)</f>
        <v>1</v>
      </c>
      <c r="O632">
        <f t="shared" si="29"/>
        <v>0</v>
      </c>
    </row>
    <row r="633" spans="1:15">
      <c r="A633" t="s">
        <v>660</v>
      </c>
      <c r="B633" t="s">
        <v>1418</v>
      </c>
      <c r="C633" t="s">
        <v>1407</v>
      </c>
      <c r="D633" t="s">
        <v>1407</v>
      </c>
      <c r="E633" t="s">
        <v>1407</v>
      </c>
      <c r="F633" t="s">
        <v>1407</v>
      </c>
      <c r="G633" t="s">
        <v>1407</v>
      </c>
      <c r="H633" t="s">
        <v>1407</v>
      </c>
      <c r="I633" t="s">
        <v>1407</v>
      </c>
      <c r="J633">
        <v>10.7</v>
      </c>
      <c r="K633" t="b">
        <f>ISERROR(VLOOKUP(A633,'passengers(revised service)_has'!A:A,1,FALSE))</f>
        <v>0</v>
      </c>
      <c r="L633">
        <f t="shared" si="27"/>
        <v>0</v>
      </c>
      <c r="M633">
        <f t="shared" si="28"/>
        <v>1</v>
      </c>
      <c r="N633">
        <f>VLOOKUP(A633,'passengers(revised service)_has'!A:V,13,FALSE)</f>
        <v>1</v>
      </c>
      <c r="O633">
        <f t="shared" si="29"/>
        <v>0</v>
      </c>
    </row>
    <row r="634" spans="1:15">
      <c r="A634" t="s">
        <v>659</v>
      </c>
      <c r="B634" t="s">
        <v>1418</v>
      </c>
      <c r="C634" t="s">
        <v>1407</v>
      </c>
      <c r="D634" t="s">
        <v>1407</v>
      </c>
      <c r="E634" t="s">
        <v>1407</v>
      </c>
      <c r="F634" t="s">
        <v>1407</v>
      </c>
      <c r="G634" t="s">
        <v>1407</v>
      </c>
      <c r="H634" t="s">
        <v>1407</v>
      </c>
      <c r="I634" t="s">
        <v>1407</v>
      </c>
      <c r="J634">
        <v>9.6</v>
      </c>
      <c r="K634" t="b">
        <f>ISERROR(VLOOKUP(A634,'passengers(revised service)_has'!A:A,1,FALSE))</f>
        <v>0</v>
      </c>
      <c r="L634">
        <f t="shared" si="27"/>
        <v>0</v>
      </c>
      <c r="M634">
        <f t="shared" si="28"/>
        <v>1</v>
      </c>
      <c r="N634">
        <f>VLOOKUP(A634,'passengers(revised service)_has'!A:V,13,FALSE)</f>
        <v>1</v>
      </c>
      <c r="O634">
        <f t="shared" si="29"/>
        <v>0</v>
      </c>
    </row>
    <row r="635" spans="1:15">
      <c r="A635" t="s">
        <v>658</v>
      </c>
      <c r="B635" t="s">
        <v>1418</v>
      </c>
      <c r="C635" t="s">
        <v>1407</v>
      </c>
      <c r="D635" t="s">
        <v>1407</v>
      </c>
      <c r="E635" t="s">
        <v>1407</v>
      </c>
      <c r="F635" t="s">
        <v>1407</v>
      </c>
      <c r="G635" t="s">
        <v>1407</v>
      </c>
      <c r="H635" t="s">
        <v>1407</v>
      </c>
      <c r="I635" t="s">
        <v>1407</v>
      </c>
      <c r="J635">
        <v>12.8</v>
      </c>
      <c r="K635" t="b">
        <f>ISERROR(VLOOKUP(A635,'passengers(revised service)_has'!A:A,1,FALSE))</f>
        <v>0</v>
      </c>
      <c r="L635">
        <f t="shared" si="27"/>
        <v>0</v>
      </c>
      <c r="M635">
        <f t="shared" si="28"/>
        <v>1</v>
      </c>
      <c r="N635">
        <f>VLOOKUP(A635,'passengers(revised service)_has'!A:V,13,FALSE)</f>
        <v>1</v>
      </c>
      <c r="O635">
        <f t="shared" si="29"/>
        <v>0</v>
      </c>
    </row>
    <row r="636" spans="1:15">
      <c r="A636" t="s">
        <v>657</v>
      </c>
      <c r="B636" t="s">
        <v>1418</v>
      </c>
      <c r="C636" t="s">
        <v>1407</v>
      </c>
      <c r="D636" t="s">
        <v>1407</v>
      </c>
      <c r="E636" t="s">
        <v>1407</v>
      </c>
      <c r="F636" t="s">
        <v>1407</v>
      </c>
      <c r="G636" t="s">
        <v>1407</v>
      </c>
      <c r="H636" t="s">
        <v>1407</v>
      </c>
      <c r="I636" t="s">
        <v>1407</v>
      </c>
      <c r="J636">
        <v>14.6</v>
      </c>
      <c r="K636" t="b">
        <f>ISERROR(VLOOKUP(A636,'passengers(revised service)_has'!A:A,1,FALSE))</f>
        <v>0</v>
      </c>
      <c r="L636">
        <f t="shared" si="27"/>
        <v>0</v>
      </c>
      <c r="M636">
        <f t="shared" si="28"/>
        <v>1</v>
      </c>
      <c r="N636">
        <f>VLOOKUP(A636,'passengers(revised service)_has'!A:V,13,FALSE)</f>
        <v>1</v>
      </c>
      <c r="O636">
        <f t="shared" si="29"/>
        <v>0</v>
      </c>
    </row>
    <row r="637" spans="1:15">
      <c r="A637" t="s">
        <v>656</v>
      </c>
      <c r="B637" t="s">
        <v>1418</v>
      </c>
      <c r="C637" t="s">
        <v>1407</v>
      </c>
      <c r="D637" t="s">
        <v>1407</v>
      </c>
      <c r="E637" t="s">
        <v>1407</v>
      </c>
      <c r="F637" t="s">
        <v>1407</v>
      </c>
      <c r="G637" t="s">
        <v>1407</v>
      </c>
      <c r="H637" t="s">
        <v>1407</v>
      </c>
      <c r="I637" t="s">
        <v>1407</v>
      </c>
      <c r="J637">
        <v>18</v>
      </c>
      <c r="K637" t="b">
        <f>ISERROR(VLOOKUP(A637,'passengers(revised service)_has'!A:A,1,FALSE))</f>
        <v>0</v>
      </c>
      <c r="L637">
        <f t="shared" si="27"/>
        <v>0</v>
      </c>
      <c r="M637">
        <f t="shared" si="28"/>
        <v>1</v>
      </c>
      <c r="N637">
        <f>VLOOKUP(A637,'passengers(revised service)_has'!A:V,13,FALSE)</f>
        <v>1</v>
      </c>
      <c r="O637">
        <f t="shared" si="29"/>
        <v>0</v>
      </c>
    </row>
    <row r="638" spans="1:15">
      <c r="A638" t="s">
        <v>655</v>
      </c>
      <c r="B638" t="s">
        <v>1418</v>
      </c>
      <c r="C638" t="s">
        <v>1407</v>
      </c>
      <c r="D638" t="s">
        <v>1407</v>
      </c>
      <c r="E638" t="s">
        <v>1407</v>
      </c>
      <c r="F638" t="s">
        <v>1407</v>
      </c>
      <c r="G638" t="s">
        <v>1407</v>
      </c>
      <c r="H638" t="s">
        <v>1407</v>
      </c>
      <c r="I638" t="s">
        <v>1407</v>
      </c>
      <c r="J638">
        <v>10.9</v>
      </c>
      <c r="K638" t="b">
        <f>ISERROR(VLOOKUP(A638,'passengers(revised service)_has'!A:A,1,FALSE))</f>
        <v>0</v>
      </c>
      <c r="L638">
        <f t="shared" si="27"/>
        <v>0</v>
      </c>
      <c r="M638">
        <f t="shared" si="28"/>
        <v>1</v>
      </c>
      <c r="N638">
        <f>VLOOKUP(A638,'passengers(revised service)_has'!A:V,13,FALSE)</f>
        <v>1</v>
      </c>
      <c r="O638">
        <f t="shared" si="29"/>
        <v>0</v>
      </c>
    </row>
    <row r="639" spans="1:15">
      <c r="A639" t="s">
        <v>654</v>
      </c>
      <c r="B639" t="s">
        <v>1418</v>
      </c>
      <c r="C639" t="s">
        <v>1407</v>
      </c>
      <c r="D639" t="s">
        <v>1407</v>
      </c>
      <c r="E639" t="s">
        <v>1407</v>
      </c>
      <c r="F639" t="s">
        <v>1407</v>
      </c>
      <c r="G639" t="s">
        <v>1407</v>
      </c>
      <c r="H639" t="s">
        <v>1407</v>
      </c>
      <c r="I639" t="s">
        <v>1407</v>
      </c>
      <c r="J639">
        <v>10.9</v>
      </c>
      <c r="K639" t="b">
        <f>ISERROR(VLOOKUP(A639,'passengers(revised service)_has'!A:A,1,FALSE))</f>
        <v>0</v>
      </c>
      <c r="L639">
        <f t="shared" si="27"/>
        <v>0</v>
      </c>
      <c r="M639">
        <f t="shared" si="28"/>
        <v>1</v>
      </c>
      <c r="N639">
        <f>VLOOKUP(A639,'passengers(revised service)_has'!A:V,13,FALSE)</f>
        <v>1</v>
      </c>
      <c r="O639">
        <f t="shared" si="29"/>
        <v>0</v>
      </c>
    </row>
    <row r="640" spans="1:15">
      <c r="A640" t="s">
        <v>653</v>
      </c>
      <c r="B640" t="s">
        <v>1418</v>
      </c>
      <c r="C640" t="s">
        <v>1407</v>
      </c>
      <c r="D640" t="s">
        <v>1407</v>
      </c>
      <c r="E640" t="s">
        <v>1407</v>
      </c>
      <c r="F640" t="s">
        <v>1407</v>
      </c>
      <c r="G640" t="s">
        <v>1407</v>
      </c>
      <c r="H640" t="s">
        <v>1407</v>
      </c>
      <c r="I640" t="s">
        <v>1407</v>
      </c>
      <c r="J640">
        <v>10.9</v>
      </c>
      <c r="K640" t="b">
        <f>ISERROR(VLOOKUP(A640,'passengers(revised service)_has'!A:A,1,FALSE))</f>
        <v>0</v>
      </c>
      <c r="L640">
        <f t="shared" si="27"/>
        <v>0</v>
      </c>
      <c r="M640">
        <f t="shared" si="28"/>
        <v>1</v>
      </c>
      <c r="N640">
        <f>VLOOKUP(A640,'passengers(revised service)_has'!A:V,13,FALSE)</f>
        <v>1</v>
      </c>
      <c r="O640">
        <f t="shared" si="29"/>
        <v>0</v>
      </c>
    </row>
    <row r="641" spans="1:15">
      <c r="A641" t="s">
        <v>652</v>
      </c>
      <c r="B641" t="s">
        <v>1418</v>
      </c>
      <c r="C641" t="s">
        <v>1407</v>
      </c>
      <c r="D641" t="s">
        <v>1407</v>
      </c>
      <c r="E641" t="s">
        <v>1407</v>
      </c>
      <c r="F641" t="s">
        <v>1407</v>
      </c>
      <c r="G641" t="s">
        <v>1407</v>
      </c>
      <c r="H641" t="s">
        <v>1407</v>
      </c>
      <c r="I641" t="s">
        <v>1407</v>
      </c>
      <c r="J641">
        <v>12.2</v>
      </c>
      <c r="K641" t="b">
        <f>ISERROR(VLOOKUP(A641,'passengers(revised service)_has'!A:A,1,FALSE))</f>
        <v>0</v>
      </c>
      <c r="L641">
        <f t="shared" si="27"/>
        <v>0</v>
      </c>
      <c r="M641">
        <f t="shared" si="28"/>
        <v>1</v>
      </c>
      <c r="N641">
        <f>VLOOKUP(A641,'passengers(revised service)_has'!A:V,13,FALSE)</f>
        <v>1</v>
      </c>
      <c r="O641">
        <f t="shared" si="29"/>
        <v>0</v>
      </c>
    </row>
    <row r="642" spans="1:15">
      <c r="A642" t="s">
        <v>651</v>
      </c>
      <c r="B642" t="s">
        <v>1418</v>
      </c>
      <c r="C642" t="s">
        <v>1407</v>
      </c>
      <c r="D642" t="s">
        <v>1407</v>
      </c>
      <c r="E642" t="s">
        <v>1407</v>
      </c>
      <c r="F642" t="s">
        <v>1407</v>
      </c>
      <c r="G642" t="s">
        <v>1407</v>
      </c>
      <c r="H642" t="s">
        <v>1407</v>
      </c>
      <c r="I642" t="s">
        <v>1407</v>
      </c>
      <c r="J642">
        <v>14.1</v>
      </c>
      <c r="K642" t="b">
        <f>ISERROR(VLOOKUP(A642,'passengers(revised service)_has'!A:A,1,FALSE))</f>
        <v>0</v>
      </c>
      <c r="L642">
        <f t="shared" si="27"/>
        <v>0</v>
      </c>
      <c r="M642">
        <f t="shared" si="28"/>
        <v>1</v>
      </c>
      <c r="N642">
        <f>VLOOKUP(A642,'passengers(revised service)_has'!A:V,13,FALSE)</f>
        <v>1</v>
      </c>
      <c r="O642">
        <f t="shared" si="29"/>
        <v>0</v>
      </c>
    </row>
    <row r="643" spans="1:15">
      <c r="A643" t="s">
        <v>650</v>
      </c>
      <c r="B643" t="s">
        <v>1418</v>
      </c>
      <c r="C643" t="s">
        <v>1407</v>
      </c>
      <c r="D643" t="s">
        <v>1407</v>
      </c>
      <c r="E643" t="s">
        <v>1407</v>
      </c>
      <c r="F643" t="s">
        <v>1407</v>
      </c>
      <c r="G643" t="s">
        <v>1407</v>
      </c>
      <c r="H643" t="s">
        <v>1407</v>
      </c>
      <c r="I643" t="s">
        <v>1407</v>
      </c>
      <c r="J643">
        <v>12.3</v>
      </c>
      <c r="K643" t="b">
        <f>ISERROR(VLOOKUP(A643,'passengers(revised service)_has'!A:A,1,FALSE))</f>
        <v>0</v>
      </c>
      <c r="L643">
        <f t="shared" ref="L643:L706" si="30">IF(IF(ISERROR(SEARCH("*no*",C643)), 0,1)+IF(ISERROR(SEARCH("*no*",D643)), 0,1)+IF(ISERROR(SEARCH("*no*",E643)), 0,1)+IF(ISERROR(SEARCH("*no*",F643)), 0,1)+IF(ISERROR(SEARCH("*no*",G643)), 0,1)+IF(ISERROR(SEARCH("*no*",H643)), 0,1)+IF(ISERROR(SEARCH("*no*",I643)), 0,1)=7,0,1)</f>
        <v>0</v>
      </c>
      <c r="M643">
        <f t="shared" ref="M643:M706" si="31">IF(ISNUMBER(J643),1,0)</f>
        <v>1</v>
      </c>
      <c r="N643">
        <f>VLOOKUP(A643,'passengers(revised service)_has'!A:V,13,FALSE)</f>
        <v>1</v>
      </c>
      <c r="O643">
        <f t="shared" ref="O643:O706" si="32">IF(M643=N643,0,1)</f>
        <v>0</v>
      </c>
    </row>
    <row r="644" spans="1:15">
      <c r="A644" t="s">
        <v>649</v>
      </c>
      <c r="B644" t="s">
        <v>1418</v>
      </c>
      <c r="C644" t="s">
        <v>1407</v>
      </c>
      <c r="D644" t="s">
        <v>1407</v>
      </c>
      <c r="E644" t="s">
        <v>1407</v>
      </c>
      <c r="F644" t="s">
        <v>1407</v>
      </c>
      <c r="G644" t="s">
        <v>1407</v>
      </c>
      <c r="H644" t="s">
        <v>1407</v>
      </c>
      <c r="I644" t="s">
        <v>1407</v>
      </c>
      <c r="J644">
        <v>12.3</v>
      </c>
      <c r="K644" t="b">
        <f>ISERROR(VLOOKUP(A644,'passengers(revised service)_has'!A:A,1,FALSE))</f>
        <v>0</v>
      </c>
      <c r="L644">
        <f t="shared" si="30"/>
        <v>0</v>
      </c>
      <c r="M644">
        <f t="shared" si="31"/>
        <v>1</v>
      </c>
      <c r="N644">
        <f>VLOOKUP(A644,'passengers(revised service)_has'!A:V,13,FALSE)</f>
        <v>1</v>
      </c>
      <c r="O644">
        <f t="shared" si="32"/>
        <v>0</v>
      </c>
    </row>
    <row r="645" spans="1:15">
      <c r="A645" t="s">
        <v>648</v>
      </c>
      <c r="B645" t="s">
        <v>1418</v>
      </c>
      <c r="C645" t="s">
        <v>1407</v>
      </c>
      <c r="D645" t="s">
        <v>1407</v>
      </c>
      <c r="E645" t="s">
        <v>1407</v>
      </c>
      <c r="F645" t="s">
        <v>1407</v>
      </c>
      <c r="G645" t="s">
        <v>1407</v>
      </c>
      <c r="H645" t="s">
        <v>1407</v>
      </c>
      <c r="I645" t="s">
        <v>1407</v>
      </c>
      <c r="J645">
        <v>11.9</v>
      </c>
      <c r="K645" t="b">
        <f>ISERROR(VLOOKUP(A645,'passengers(revised service)_has'!A:A,1,FALSE))</f>
        <v>0</v>
      </c>
      <c r="L645">
        <f t="shared" si="30"/>
        <v>0</v>
      </c>
      <c r="M645">
        <f t="shared" si="31"/>
        <v>1</v>
      </c>
      <c r="N645">
        <f>VLOOKUP(A645,'passengers(revised service)_has'!A:V,13,FALSE)</f>
        <v>1</v>
      </c>
      <c r="O645">
        <f t="shared" si="32"/>
        <v>0</v>
      </c>
    </row>
    <row r="646" spans="1:15">
      <c r="A646" t="s">
        <v>647</v>
      </c>
      <c r="B646" t="s">
        <v>1418</v>
      </c>
      <c r="C646" t="s">
        <v>1407</v>
      </c>
      <c r="D646" t="s">
        <v>1407</v>
      </c>
      <c r="E646">
        <v>1.4</v>
      </c>
      <c r="F646" t="s">
        <v>1407</v>
      </c>
      <c r="G646" t="s">
        <v>1407</v>
      </c>
      <c r="H646" t="s">
        <v>1407</v>
      </c>
      <c r="I646" t="s">
        <v>1407</v>
      </c>
      <c r="J646" t="s">
        <v>1407</v>
      </c>
      <c r="K646" t="b">
        <f>ISERROR(VLOOKUP(A646,'passengers(revised service)_has'!A:A,1,FALSE))</f>
        <v>0</v>
      </c>
      <c r="L646">
        <f t="shared" si="30"/>
        <v>1</v>
      </c>
      <c r="M646">
        <f t="shared" si="31"/>
        <v>0</v>
      </c>
      <c r="N646">
        <f>VLOOKUP(A646,'passengers(revised service)_has'!A:V,13,FALSE)</f>
        <v>0</v>
      </c>
      <c r="O646">
        <f t="shared" si="32"/>
        <v>0</v>
      </c>
    </row>
    <row r="647" spans="1:15">
      <c r="A647" t="s">
        <v>646</v>
      </c>
      <c r="B647" t="s">
        <v>1418</v>
      </c>
      <c r="C647" t="s">
        <v>1407</v>
      </c>
      <c r="D647" t="s">
        <v>1407</v>
      </c>
      <c r="E647">
        <v>1.4</v>
      </c>
      <c r="F647" t="s">
        <v>1407</v>
      </c>
      <c r="G647" t="s">
        <v>1407</v>
      </c>
      <c r="H647" t="s">
        <v>1407</v>
      </c>
      <c r="I647" t="s">
        <v>1407</v>
      </c>
      <c r="J647">
        <v>1.4</v>
      </c>
      <c r="K647" t="b">
        <f>ISERROR(VLOOKUP(A647,'passengers(revised service)_has'!A:A,1,FALSE))</f>
        <v>0</v>
      </c>
      <c r="L647">
        <f t="shared" si="30"/>
        <v>1</v>
      </c>
      <c r="M647">
        <f t="shared" si="31"/>
        <v>1</v>
      </c>
      <c r="N647">
        <f>VLOOKUP(A647,'passengers(revised service)_has'!A:V,13,FALSE)</f>
        <v>1</v>
      </c>
      <c r="O647">
        <f t="shared" si="32"/>
        <v>0</v>
      </c>
    </row>
    <row r="648" spans="1:15">
      <c r="A648" t="s">
        <v>645</v>
      </c>
      <c r="B648" t="s">
        <v>1418</v>
      </c>
      <c r="C648" t="s">
        <v>1407</v>
      </c>
      <c r="D648" t="s">
        <v>1407</v>
      </c>
      <c r="E648">
        <v>1.4</v>
      </c>
      <c r="F648" t="s">
        <v>1407</v>
      </c>
      <c r="G648" t="s">
        <v>1407</v>
      </c>
      <c r="H648" t="s">
        <v>1407</v>
      </c>
      <c r="I648" t="s">
        <v>1407</v>
      </c>
      <c r="J648" t="s">
        <v>1407</v>
      </c>
      <c r="K648" t="b">
        <f>ISERROR(VLOOKUP(A648,'passengers(revised service)_has'!A:A,1,FALSE))</f>
        <v>0</v>
      </c>
      <c r="L648">
        <f t="shared" si="30"/>
        <v>1</v>
      </c>
      <c r="M648">
        <f t="shared" si="31"/>
        <v>0</v>
      </c>
      <c r="N648">
        <f>VLOOKUP(A648,'passengers(revised service)_has'!A:V,13,FALSE)</f>
        <v>0</v>
      </c>
      <c r="O648">
        <f t="shared" si="32"/>
        <v>0</v>
      </c>
    </row>
    <row r="649" spans="1:15">
      <c r="A649" t="s">
        <v>644</v>
      </c>
      <c r="B649" t="s">
        <v>1418</v>
      </c>
      <c r="C649" t="s">
        <v>1407</v>
      </c>
      <c r="D649" t="s">
        <v>1407</v>
      </c>
      <c r="E649">
        <v>1.4</v>
      </c>
      <c r="F649" t="s">
        <v>1407</v>
      </c>
      <c r="G649" t="s">
        <v>1407</v>
      </c>
      <c r="H649" t="s">
        <v>1407</v>
      </c>
      <c r="I649" t="s">
        <v>1407</v>
      </c>
      <c r="J649" t="s">
        <v>1407</v>
      </c>
      <c r="K649" t="b">
        <f>ISERROR(VLOOKUP(A649,'passengers(revised service)_has'!A:A,1,FALSE))</f>
        <v>1</v>
      </c>
      <c r="L649">
        <f t="shared" si="30"/>
        <v>1</v>
      </c>
      <c r="M649">
        <f t="shared" si="31"/>
        <v>0</v>
      </c>
      <c r="N649" t="e">
        <f>VLOOKUP(A649,'passengers(revised service)_has'!A:V,13,FALSE)</f>
        <v>#N/A</v>
      </c>
      <c r="O649" t="e">
        <f t="shared" si="32"/>
        <v>#N/A</v>
      </c>
    </row>
    <row r="650" spans="1:15">
      <c r="A650" t="s">
        <v>643</v>
      </c>
      <c r="B650" t="s">
        <v>1418</v>
      </c>
      <c r="C650" t="s">
        <v>1407</v>
      </c>
      <c r="D650" t="s">
        <v>1407</v>
      </c>
      <c r="E650">
        <v>2.2000000000000002</v>
      </c>
      <c r="F650" t="s">
        <v>1407</v>
      </c>
      <c r="G650" t="s">
        <v>1407</v>
      </c>
      <c r="H650" t="s">
        <v>1407</v>
      </c>
      <c r="I650" t="s">
        <v>1407</v>
      </c>
      <c r="J650" t="s">
        <v>1407</v>
      </c>
      <c r="K650" t="b">
        <f>ISERROR(VLOOKUP(A650,'passengers(revised service)_has'!A:A,1,FALSE))</f>
        <v>0</v>
      </c>
      <c r="L650">
        <f t="shared" si="30"/>
        <v>1</v>
      </c>
      <c r="M650">
        <f t="shared" si="31"/>
        <v>0</v>
      </c>
      <c r="N650">
        <f>VLOOKUP(A650,'passengers(revised service)_has'!A:V,13,FALSE)</f>
        <v>0</v>
      </c>
      <c r="O650">
        <f t="shared" si="32"/>
        <v>0</v>
      </c>
    </row>
    <row r="651" spans="1:15">
      <c r="A651" t="s">
        <v>642</v>
      </c>
      <c r="B651" t="s">
        <v>1418</v>
      </c>
      <c r="C651" t="s">
        <v>1407</v>
      </c>
      <c r="D651" t="s">
        <v>1407</v>
      </c>
      <c r="E651">
        <v>2.2000000000000002</v>
      </c>
      <c r="F651" t="s">
        <v>1407</v>
      </c>
      <c r="G651" t="s">
        <v>1407</v>
      </c>
      <c r="H651" t="s">
        <v>1407</v>
      </c>
      <c r="I651" t="s">
        <v>1407</v>
      </c>
      <c r="J651">
        <v>2.2000000000000002</v>
      </c>
      <c r="K651" t="b">
        <f>ISERROR(VLOOKUP(A651,'passengers(revised service)_has'!A:A,1,FALSE))</f>
        <v>0</v>
      </c>
      <c r="L651">
        <f t="shared" si="30"/>
        <v>1</v>
      </c>
      <c r="M651">
        <f t="shared" si="31"/>
        <v>1</v>
      </c>
      <c r="N651">
        <f>VLOOKUP(A651,'passengers(revised service)_has'!A:V,13,FALSE)</f>
        <v>1</v>
      </c>
      <c r="O651">
        <f t="shared" si="32"/>
        <v>0</v>
      </c>
    </row>
    <row r="652" spans="1:15">
      <c r="A652" t="s">
        <v>641</v>
      </c>
      <c r="B652" t="s">
        <v>1418</v>
      </c>
      <c r="C652" t="s">
        <v>1407</v>
      </c>
      <c r="D652" t="s">
        <v>1407</v>
      </c>
      <c r="E652" t="s">
        <v>1407</v>
      </c>
      <c r="F652" t="s">
        <v>1407</v>
      </c>
      <c r="G652" t="s">
        <v>1407</v>
      </c>
      <c r="H652">
        <v>5.6</v>
      </c>
      <c r="I652" t="s">
        <v>1407</v>
      </c>
      <c r="J652" t="s">
        <v>1407</v>
      </c>
      <c r="K652" t="b">
        <f>ISERROR(VLOOKUP(A652,'passengers(revised service)_has'!A:A,1,FALSE))</f>
        <v>0</v>
      </c>
      <c r="L652">
        <f t="shared" si="30"/>
        <v>1</v>
      </c>
      <c r="M652">
        <f t="shared" si="31"/>
        <v>0</v>
      </c>
      <c r="N652">
        <f>VLOOKUP(A652,'passengers(revised service)_has'!A:V,13,FALSE)</f>
        <v>0</v>
      </c>
      <c r="O652">
        <f t="shared" si="32"/>
        <v>0</v>
      </c>
    </row>
    <row r="653" spans="1:15">
      <c r="A653" t="s">
        <v>640</v>
      </c>
      <c r="B653" t="s">
        <v>1418</v>
      </c>
      <c r="C653" t="s">
        <v>1407</v>
      </c>
      <c r="D653" t="s">
        <v>1407</v>
      </c>
      <c r="E653" t="s">
        <v>1407</v>
      </c>
      <c r="F653" t="s">
        <v>1407</v>
      </c>
      <c r="G653" t="s">
        <v>1407</v>
      </c>
      <c r="H653">
        <v>5.6</v>
      </c>
      <c r="I653" t="s">
        <v>1407</v>
      </c>
      <c r="J653" t="s">
        <v>1407</v>
      </c>
      <c r="K653" t="b">
        <f>ISERROR(VLOOKUP(A653,'passengers(revised service)_has'!A:A,1,FALSE))</f>
        <v>1</v>
      </c>
      <c r="L653">
        <f t="shared" si="30"/>
        <v>1</v>
      </c>
      <c r="M653">
        <f t="shared" si="31"/>
        <v>0</v>
      </c>
      <c r="N653" t="e">
        <f>VLOOKUP(A653,'passengers(revised service)_has'!A:V,13,FALSE)</f>
        <v>#N/A</v>
      </c>
      <c r="O653" t="e">
        <f t="shared" si="32"/>
        <v>#N/A</v>
      </c>
    </row>
    <row r="654" spans="1:15">
      <c r="A654" t="s">
        <v>639</v>
      </c>
      <c r="B654" t="s">
        <v>1418</v>
      </c>
      <c r="C654" t="s">
        <v>1407</v>
      </c>
      <c r="D654" t="s">
        <v>1407</v>
      </c>
      <c r="E654" t="s">
        <v>1407</v>
      </c>
      <c r="F654" t="s">
        <v>1407</v>
      </c>
      <c r="G654" t="s">
        <v>1407</v>
      </c>
      <c r="H654">
        <v>5.5</v>
      </c>
      <c r="I654" t="s">
        <v>1407</v>
      </c>
      <c r="J654">
        <v>5.9</v>
      </c>
      <c r="K654" t="b">
        <f>ISERROR(VLOOKUP(A654,'passengers(revised service)_has'!A:A,1,FALSE))</f>
        <v>0</v>
      </c>
      <c r="L654">
        <f t="shared" si="30"/>
        <v>1</v>
      </c>
      <c r="M654">
        <f t="shared" si="31"/>
        <v>1</v>
      </c>
      <c r="N654">
        <f>VLOOKUP(A654,'passengers(revised service)_has'!A:V,13,FALSE)</f>
        <v>1</v>
      </c>
      <c r="O654">
        <f t="shared" si="32"/>
        <v>0</v>
      </c>
    </row>
    <row r="655" spans="1:15">
      <c r="A655" t="s">
        <v>638</v>
      </c>
      <c r="B655" t="s">
        <v>1418</v>
      </c>
      <c r="C655" t="s">
        <v>1407</v>
      </c>
      <c r="D655" t="s">
        <v>1407</v>
      </c>
      <c r="E655" t="s">
        <v>1407</v>
      </c>
      <c r="F655" t="s">
        <v>1407</v>
      </c>
      <c r="G655" t="s">
        <v>1407</v>
      </c>
      <c r="H655">
        <v>5.5</v>
      </c>
      <c r="I655" t="s">
        <v>1407</v>
      </c>
      <c r="J655">
        <v>5.5</v>
      </c>
      <c r="K655" t="b">
        <f>ISERROR(VLOOKUP(A655,'passengers(revised service)_has'!A:A,1,FALSE))</f>
        <v>0</v>
      </c>
      <c r="L655">
        <f t="shared" si="30"/>
        <v>1</v>
      </c>
      <c r="M655">
        <f t="shared" si="31"/>
        <v>1</v>
      </c>
      <c r="N655">
        <f>VLOOKUP(A655,'passengers(revised service)_has'!A:V,13,FALSE)</f>
        <v>1</v>
      </c>
      <c r="O655">
        <f t="shared" si="32"/>
        <v>0</v>
      </c>
    </row>
    <row r="656" spans="1:15">
      <c r="A656" t="s">
        <v>637</v>
      </c>
      <c r="B656" t="s">
        <v>1418</v>
      </c>
      <c r="C656" t="s">
        <v>1407</v>
      </c>
      <c r="D656" t="s">
        <v>1407</v>
      </c>
      <c r="E656" t="s">
        <v>1407</v>
      </c>
      <c r="F656" t="s">
        <v>1407</v>
      </c>
      <c r="G656" t="s">
        <v>1407</v>
      </c>
      <c r="H656">
        <v>5.7</v>
      </c>
      <c r="I656" t="s">
        <v>1407</v>
      </c>
      <c r="J656">
        <v>5.7</v>
      </c>
      <c r="K656" t="b">
        <f>ISERROR(VLOOKUP(A656,'passengers(revised service)_has'!A:A,1,FALSE))</f>
        <v>0</v>
      </c>
      <c r="L656">
        <f t="shared" si="30"/>
        <v>1</v>
      </c>
      <c r="M656">
        <f t="shared" si="31"/>
        <v>1</v>
      </c>
      <c r="N656">
        <f>VLOOKUP(A656,'passengers(revised service)_has'!A:V,13,FALSE)</f>
        <v>1</v>
      </c>
      <c r="O656">
        <f t="shared" si="32"/>
        <v>0</v>
      </c>
    </row>
    <row r="657" spans="1:15">
      <c r="A657" t="s">
        <v>636</v>
      </c>
      <c r="B657" t="s">
        <v>1418</v>
      </c>
      <c r="C657" t="s">
        <v>1407</v>
      </c>
      <c r="D657" t="s">
        <v>1407</v>
      </c>
      <c r="E657" t="s">
        <v>1407</v>
      </c>
      <c r="F657" t="s">
        <v>1407</v>
      </c>
      <c r="G657" t="s">
        <v>1407</v>
      </c>
      <c r="H657">
        <v>5.7</v>
      </c>
      <c r="I657" t="s">
        <v>1407</v>
      </c>
      <c r="J657">
        <v>5.7</v>
      </c>
      <c r="K657" t="b">
        <f>ISERROR(VLOOKUP(A657,'passengers(revised service)_has'!A:A,1,FALSE))</f>
        <v>0</v>
      </c>
      <c r="L657">
        <f t="shared" si="30"/>
        <v>1</v>
      </c>
      <c r="M657">
        <f t="shared" si="31"/>
        <v>1</v>
      </c>
      <c r="N657">
        <f>VLOOKUP(A657,'passengers(revised service)_has'!A:V,13,FALSE)</f>
        <v>1</v>
      </c>
      <c r="O657">
        <f t="shared" si="32"/>
        <v>0</v>
      </c>
    </row>
    <row r="658" spans="1:15">
      <c r="A658" t="s">
        <v>635</v>
      </c>
      <c r="B658" t="s">
        <v>1418</v>
      </c>
      <c r="C658" t="s">
        <v>1407</v>
      </c>
      <c r="D658" t="s">
        <v>1407</v>
      </c>
      <c r="E658" t="s">
        <v>1407</v>
      </c>
      <c r="F658" t="s">
        <v>1407</v>
      </c>
      <c r="G658" t="s">
        <v>1407</v>
      </c>
      <c r="H658">
        <v>5.6</v>
      </c>
      <c r="I658" t="s">
        <v>1407</v>
      </c>
      <c r="J658">
        <v>5.6</v>
      </c>
      <c r="K658" t="b">
        <f>ISERROR(VLOOKUP(A658,'passengers(revised service)_has'!A:A,1,FALSE))</f>
        <v>0</v>
      </c>
      <c r="L658">
        <f t="shared" si="30"/>
        <v>1</v>
      </c>
      <c r="M658">
        <f t="shared" si="31"/>
        <v>1</v>
      </c>
      <c r="N658">
        <f>VLOOKUP(A658,'passengers(revised service)_has'!A:V,13,FALSE)</f>
        <v>1</v>
      </c>
      <c r="O658">
        <f t="shared" si="32"/>
        <v>0</v>
      </c>
    </row>
    <row r="659" spans="1:15">
      <c r="A659" t="s">
        <v>634</v>
      </c>
      <c r="B659" t="s">
        <v>1418</v>
      </c>
      <c r="C659" t="s">
        <v>1407</v>
      </c>
      <c r="D659" t="s">
        <v>1407</v>
      </c>
      <c r="E659" t="s">
        <v>1407</v>
      </c>
      <c r="F659" t="s">
        <v>1407</v>
      </c>
      <c r="G659" t="s">
        <v>1407</v>
      </c>
      <c r="H659">
        <v>5.6</v>
      </c>
      <c r="I659" t="s">
        <v>1407</v>
      </c>
      <c r="J659">
        <v>5.6</v>
      </c>
      <c r="K659" t="b">
        <f>ISERROR(VLOOKUP(A659,'passengers(revised service)_has'!A:A,1,FALSE))</f>
        <v>0</v>
      </c>
      <c r="L659">
        <f t="shared" si="30"/>
        <v>1</v>
      </c>
      <c r="M659">
        <f t="shared" si="31"/>
        <v>1</v>
      </c>
      <c r="N659">
        <f>VLOOKUP(A659,'passengers(revised service)_has'!A:V,13,FALSE)</f>
        <v>1</v>
      </c>
      <c r="O659">
        <f t="shared" si="32"/>
        <v>0</v>
      </c>
    </row>
    <row r="660" spans="1:15">
      <c r="A660" t="s">
        <v>633</v>
      </c>
      <c r="B660" t="s">
        <v>1418</v>
      </c>
      <c r="C660" t="s">
        <v>1407</v>
      </c>
      <c r="D660" t="s">
        <v>1407</v>
      </c>
      <c r="E660" t="s">
        <v>1407</v>
      </c>
      <c r="F660" t="s">
        <v>1407</v>
      </c>
      <c r="G660" t="s">
        <v>1407</v>
      </c>
      <c r="H660" t="s">
        <v>1407</v>
      </c>
      <c r="I660" t="s">
        <v>1407</v>
      </c>
      <c r="J660">
        <v>5.0999999999999996</v>
      </c>
      <c r="K660" t="b">
        <f>ISERROR(VLOOKUP(A660,'passengers(revised service)_has'!A:A,1,FALSE))</f>
        <v>0</v>
      </c>
      <c r="L660">
        <f t="shared" si="30"/>
        <v>0</v>
      </c>
      <c r="M660">
        <f t="shared" si="31"/>
        <v>1</v>
      </c>
      <c r="N660">
        <f>VLOOKUP(A660,'passengers(revised service)_has'!A:V,13,FALSE)</f>
        <v>1</v>
      </c>
      <c r="O660">
        <f t="shared" si="32"/>
        <v>0</v>
      </c>
    </row>
    <row r="661" spans="1:15">
      <c r="A661" t="s">
        <v>632</v>
      </c>
      <c r="B661" t="s">
        <v>1418</v>
      </c>
      <c r="C661" t="s">
        <v>1407</v>
      </c>
      <c r="D661" t="s">
        <v>1407</v>
      </c>
      <c r="E661" t="s">
        <v>1407</v>
      </c>
      <c r="F661" t="s">
        <v>1407</v>
      </c>
      <c r="G661" t="s">
        <v>1407</v>
      </c>
      <c r="H661" t="s">
        <v>1407</v>
      </c>
      <c r="I661" t="s">
        <v>1407</v>
      </c>
      <c r="J661">
        <v>4.9000000000000004</v>
      </c>
      <c r="K661" t="b">
        <f>ISERROR(VLOOKUP(A661,'passengers(revised service)_has'!A:A,1,FALSE))</f>
        <v>0</v>
      </c>
      <c r="L661">
        <f t="shared" si="30"/>
        <v>0</v>
      </c>
      <c r="M661">
        <f t="shared" si="31"/>
        <v>1</v>
      </c>
      <c r="N661">
        <f>VLOOKUP(A661,'passengers(revised service)_has'!A:V,13,FALSE)</f>
        <v>1</v>
      </c>
      <c r="O661">
        <f t="shared" si="32"/>
        <v>0</v>
      </c>
    </row>
    <row r="662" spans="1:15">
      <c r="A662" t="s">
        <v>631</v>
      </c>
      <c r="B662" t="s">
        <v>1418</v>
      </c>
      <c r="C662" t="s">
        <v>1407</v>
      </c>
      <c r="D662" t="s">
        <v>1407</v>
      </c>
      <c r="E662" t="s">
        <v>1407</v>
      </c>
      <c r="F662" t="s">
        <v>1407</v>
      </c>
      <c r="G662" t="s">
        <v>1407</v>
      </c>
      <c r="H662">
        <v>5.3</v>
      </c>
      <c r="I662" t="s">
        <v>1407</v>
      </c>
      <c r="J662">
        <v>5.3</v>
      </c>
      <c r="K662" t="b">
        <f>ISERROR(VLOOKUP(A662,'passengers(revised service)_has'!A:A,1,FALSE))</f>
        <v>0</v>
      </c>
      <c r="L662">
        <f t="shared" si="30"/>
        <v>1</v>
      </c>
      <c r="M662">
        <f t="shared" si="31"/>
        <v>1</v>
      </c>
      <c r="N662">
        <f>VLOOKUP(A662,'passengers(revised service)_has'!A:V,13,FALSE)</f>
        <v>1</v>
      </c>
      <c r="O662">
        <f t="shared" si="32"/>
        <v>0</v>
      </c>
    </row>
    <row r="663" spans="1:15">
      <c r="A663" t="s">
        <v>630</v>
      </c>
      <c r="B663" t="s">
        <v>1418</v>
      </c>
      <c r="C663" t="s">
        <v>1407</v>
      </c>
      <c r="D663" t="s">
        <v>1407</v>
      </c>
      <c r="E663" t="s">
        <v>1407</v>
      </c>
      <c r="F663" t="s">
        <v>1407</v>
      </c>
      <c r="G663" t="s">
        <v>1407</v>
      </c>
      <c r="H663">
        <v>5.3</v>
      </c>
      <c r="I663" t="s">
        <v>1407</v>
      </c>
      <c r="J663">
        <v>5.3</v>
      </c>
      <c r="K663" t="b">
        <f>ISERROR(VLOOKUP(A663,'passengers(revised service)_has'!A:A,1,FALSE))</f>
        <v>0</v>
      </c>
      <c r="L663">
        <f t="shared" si="30"/>
        <v>1</v>
      </c>
      <c r="M663">
        <f t="shared" si="31"/>
        <v>1</v>
      </c>
      <c r="N663">
        <f>VLOOKUP(A663,'passengers(revised service)_has'!A:V,13,FALSE)</f>
        <v>1</v>
      </c>
      <c r="O663">
        <f t="shared" si="32"/>
        <v>0</v>
      </c>
    </row>
    <row r="664" spans="1:15">
      <c r="A664" t="s">
        <v>629</v>
      </c>
      <c r="B664" t="s">
        <v>1418</v>
      </c>
      <c r="C664" t="s">
        <v>1407</v>
      </c>
      <c r="D664" t="s">
        <v>1407</v>
      </c>
      <c r="E664" t="s">
        <v>1407</v>
      </c>
      <c r="F664" t="s">
        <v>1407</v>
      </c>
      <c r="G664" t="s">
        <v>1407</v>
      </c>
      <c r="H664">
        <v>8.9</v>
      </c>
      <c r="I664" t="s">
        <v>1407</v>
      </c>
      <c r="J664">
        <v>7.1</v>
      </c>
      <c r="K664" t="b">
        <f>ISERROR(VLOOKUP(A664,'passengers(revised service)_has'!A:A,1,FALSE))</f>
        <v>0</v>
      </c>
      <c r="L664">
        <f t="shared" si="30"/>
        <v>1</v>
      </c>
      <c r="M664">
        <f t="shared" si="31"/>
        <v>1</v>
      </c>
      <c r="N664">
        <f>VLOOKUP(A664,'passengers(revised service)_has'!A:V,13,FALSE)</f>
        <v>1</v>
      </c>
      <c r="O664">
        <f t="shared" si="32"/>
        <v>0</v>
      </c>
    </row>
    <row r="665" spans="1:15">
      <c r="A665" t="s">
        <v>628</v>
      </c>
      <c r="B665" t="s">
        <v>1418</v>
      </c>
      <c r="C665" t="s">
        <v>1407</v>
      </c>
      <c r="D665" t="s">
        <v>1407</v>
      </c>
      <c r="E665" t="s">
        <v>1407</v>
      </c>
      <c r="F665" t="s">
        <v>1407</v>
      </c>
      <c r="G665" t="s">
        <v>1407</v>
      </c>
      <c r="H665">
        <v>8.9</v>
      </c>
      <c r="I665" t="s">
        <v>1407</v>
      </c>
      <c r="J665">
        <v>8.9</v>
      </c>
      <c r="K665" t="b">
        <f>ISERROR(VLOOKUP(A665,'passengers(revised service)_has'!A:A,1,FALSE))</f>
        <v>0</v>
      </c>
      <c r="L665">
        <f t="shared" si="30"/>
        <v>1</v>
      </c>
      <c r="M665">
        <f t="shared" si="31"/>
        <v>1</v>
      </c>
      <c r="N665">
        <f>VLOOKUP(A665,'passengers(revised service)_has'!A:V,13,FALSE)</f>
        <v>1</v>
      </c>
      <c r="O665">
        <f t="shared" si="32"/>
        <v>0</v>
      </c>
    </row>
    <row r="666" spans="1:15">
      <c r="A666" t="s">
        <v>627</v>
      </c>
      <c r="B666" t="s">
        <v>1418</v>
      </c>
      <c r="C666" t="s">
        <v>1407</v>
      </c>
      <c r="D666" t="s">
        <v>1407</v>
      </c>
      <c r="E666" t="s">
        <v>1407</v>
      </c>
      <c r="F666" t="s">
        <v>1407</v>
      </c>
      <c r="G666" t="s">
        <v>1407</v>
      </c>
      <c r="H666">
        <v>6.1</v>
      </c>
      <c r="I666" t="s">
        <v>1407</v>
      </c>
      <c r="J666" t="s">
        <v>1407</v>
      </c>
      <c r="K666" t="b">
        <f>ISERROR(VLOOKUP(A666,'passengers(revised service)_has'!A:A,1,FALSE))</f>
        <v>0</v>
      </c>
      <c r="L666">
        <f t="shared" si="30"/>
        <v>1</v>
      </c>
      <c r="M666">
        <f t="shared" si="31"/>
        <v>0</v>
      </c>
      <c r="N666">
        <f>VLOOKUP(A666,'passengers(revised service)_has'!A:V,13,FALSE)</f>
        <v>0</v>
      </c>
      <c r="O666">
        <f t="shared" si="32"/>
        <v>0</v>
      </c>
    </row>
    <row r="667" spans="1:15">
      <c r="A667" t="s">
        <v>626</v>
      </c>
      <c r="B667" t="s">
        <v>1418</v>
      </c>
      <c r="C667" t="s">
        <v>1407</v>
      </c>
      <c r="D667" t="s">
        <v>1407</v>
      </c>
      <c r="E667" t="s">
        <v>1407</v>
      </c>
      <c r="F667" t="s">
        <v>1407</v>
      </c>
      <c r="G667" t="s">
        <v>1407</v>
      </c>
      <c r="H667">
        <v>5.7</v>
      </c>
      <c r="I667" t="s">
        <v>1407</v>
      </c>
      <c r="J667">
        <v>5.7</v>
      </c>
      <c r="K667" t="b">
        <f>ISERROR(VLOOKUP(A667,'passengers(revised service)_has'!A:A,1,FALSE))</f>
        <v>0</v>
      </c>
      <c r="L667">
        <f t="shared" si="30"/>
        <v>1</v>
      </c>
      <c r="M667">
        <f t="shared" si="31"/>
        <v>1</v>
      </c>
      <c r="N667">
        <f>VLOOKUP(A667,'passengers(revised service)_has'!A:V,13,FALSE)</f>
        <v>1</v>
      </c>
      <c r="O667">
        <f t="shared" si="32"/>
        <v>0</v>
      </c>
    </row>
    <row r="668" spans="1:15">
      <c r="A668" t="s">
        <v>625</v>
      </c>
      <c r="B668" t="s">
        <v>1418</v>
      </c>
      <c r="C668" t="s">
        <v>1407</v>
      </c>
      <c r="D668" t="s">
        <v>1407</v>
      </c>
      <c r="E668" t="s">
        <v>1407</v>
      </c>
      <c r="F668" t="s">
        <v>1407</v>
      </c>
      <c r="G668" t="s">
        <v>1407</v>
      </c>
      <c r="H668" t="s">
        <v>1407</v>
      </c>
      <c r="I668" t="s">
        <v>1407</v>
      </c>
      <c r="J668">
        <v>5.7</v>
      </c>
      <c r="K668" t="b">
        <f>ISERROR(VLOOKUP(A668,'passengers(revised service)_has'!A:A,1,FALSE))</f>
        <v>0</v>
      </c>
      <c r="L668">
        <f t="shared" si="30"/>
        <v>0</v>
      </c>
      <c r="M668">
        <f t="shared" si="31"/>
        <v>1</v>
      </c>
      <c r="N668">
        <f>VLOOKUP(A668,'passengers(revised service)_has'!A:V,13,FALSE)</f>
        <v>1</v>
      </c>
      <c r="O668">
        <f t="shared" si="32"/>
        <v>0</v>
      </c>
    </row>
    <row r="669" spans="1:15">
      <c r="A669" t="s">
        <v>624</v>
      </c>
      <c r="B669" t="s">
        <v>1418</v>
      </c>
      <c r="C669" t="s">
        <v>1407</v>
      </c>
      <c r="D669" t="s">
        <v>1407</v>
      </c>
      <c r="E669" t="s">
        <v>1407</v>
      </c>
      <c r="F669" t="s">
        <v>1407</v>
      </c>
      <c r="G669" t="s">
        <v>1407</v>
      </c>
      <c r="H669">
        <v>5.7</v>
      </c>
      <c r="I669" t="s">
        <v>1407</v>
      </c>
      <c r="J669" t="s">
        <v>1407</v>
      </c>
      <c r="K669" t="b">
        <f>ISERROR(VLOOKUP(A669,'passengers(revised service)_has'!A:A,1,FALSE))</f>
        <v>0</v>
      </c>
      <c r="L669">
        <f t="shared" si="30"/>
        <v>1</v>
      </c>
      <c r="M669">
        <f t="shared" si="31"/>
        <v>0</v>
      </c>
      <c r="N669">
        <f>VLOOKUP(A669,'passengers(revised service)_has'!A:V,13,FALSE)</f>
        <v>0</v>
      </c>
      <c r="O669">
        <f t="shared" si="32"/>
        <v>0</v>
      </c>
    </row>
    <row r="670" spans="1:15">
      <c r="A670" t="s">
        <v>623</v>
      </c>
      <c r="B670" t="s">
        <v>1418</v>
      </c>
      <c r="C670" t="s">
        <v>1407</v>
      </c>
      <c r="D670" t="s">
        <v>1407</v>
      </c>
      <c r="E670" t="s">
        <v>1407</v>
      </c>
      <c r="F670" t="s">
        <v>1407</v>
      </c>
      <c r="G670" t="s">
        <v>1407</v>
      </c>
      <c r="H670" t="s">
        <v>1407</v>
      </c>
      <c r="I670" t="s">
        <v>1407</v>
      </c>
      <c r="J670">
        <v>5.7</v>
      </c>
      <c r="K670" t="b">
        <f>ISERROR(VLOOKUP(A670,'passengers(revised service)_has'!A:A,1,FALSE))</f>
        <v>0</v>
      </c>
      <c r="L670">
        <f t="shared" si="30"/>
        <v>0</v>
      </c>
      <c r="M670">
        <f t="shared" si="31"/>
        <v>1</v>
      </c>
      <c r="N670">
        <f>VLOOKUP(A670,'passengers(revised service)_has'!A:V,13,FALSE)</f>
        <v>1</v>
      </c>
      <c r="O670">
        <f t="shared" si="32"/>
        <v>0</v>
      </c>
    </row>
    <row r="671" spans="1:15">
      <c r="A671" t="s">
        <v>622</v>
      </c>
      <c r="B671" t="s">
        <v>1418</v>
      </c>
      <c r="C671" t="s">
        <v>1407</v>
      </c>
      <c r="D671" t="s">
        <v>1407</v>
      </c>
      <c r="E671" t="s">
        <v>1407</v>
      </c>
      <c r="F671" t="s">
        <v>1407</v>
      </c>
      <c r="G671" t="s">
        <v>1407</v>
      </c>
      <c r="H671">
        <v>3.1</v>
      </c>
      <c r="I671" t="s">
        <v>1407</v>
      </c>
      <c r="J671" t="s">
        <v>1407</v>
      </c>
      <c r="K671" t="b">
        <f>ISERROR(VLOOKUP(A671,'passengers(revised service)_has'!A:A,1,FALSE))</f>
        <v>0</v>
      </c>
      <c r="L671">
        <f t="shared" si="30"/>
        <v>1</v>
      </c>
      <c r="M671">
        <f t="shared" si="31"/>
        <v>0</v>
      </c>
      <c r="N671">
        <f>VLOOKUP(A671,'passengers(revised service)_has'!A:V,13,FALSE)</f>
        <v>0</v>
      </c>
      <c r="O671">
        <f t="shared" si="32"/>
        <v>0</v>
      </c>
    </row>
    <row r="672" spans="1:15">
      <c r="A672" t="s">
        <v>621</v>
      </c>
      <c r="B672" t="s">
        <v>1418</v>
      </c>
      <c r="C672" t="s">
        <v>1407</v>
      </c>
      <c r="D672" t="s">
        <v>1407</v>
      </c>
      <c r="E672" t="s">
        <v>1407</v>
      </c>
      <c r="F672" t="s">
        <v>1407</v>
      </c>
      <c r="G672" t="s">
        <v>1407</v>
      </c>
      <c r="H672" t="s">
        <v>1407</v>
      </c>
      <c r="I672" t="s">
        <v>1407</v>
      </c>
      <c r="J672">
        <v>3.1</v>
      </c>
      <c r="K672" t="b">
        <f>ISERROR(VLOOKUP(A672,'passengers(revised service)_has'!A:A,1,FALSE))</f>
        <v>0</v>
      </c>
      <c r="L672">
        <f t="shared" si="30"/>
        <v>0</v>
      </c>
      <c r="M672">
        <f t="shared" si="31"/>
        <v>1</v>
      </c>
      <c r="N672">
        <f>VLOOKUP(A672,'passengers(revised service)_has'!A:V,13,FALSE)</f>
        <v>1</v>
      </c>
      <c r="O672">
        <f t="shared" si="32"/>
        <v>0</v>
      </c>
    </row>
    <row r="673" spans="1:15">
      <c r="A673" t="s">
        <v>620</v>
      </c>
      <c r="B673" t="s">
        <v>1418</v>
      </c>
      <c r="C673" t="s">
        <v>1407</v>
      </c>
      <c r="D673" t="s">
        <v>1407</v>
      </c>
      <c r="E673" t="s">
        <v>1407</v>
      </c>
      <c r="F673" t="s">
        <v>1407</v>
      </c>
      <c r="G673" t="s">
        <v>1407</v>
      </c>
      <c r="H673">
        <v>7.8</v>
      </c>
      <c r="I673" t="s">
        <v>1407</v>
      </c>
      <c r="J673">
        <v>9.1</v>
      </c>
      <c r="K673" t="b">
        <f>ISERROR(VLOOKUP(A673,'passengers(revised service)_has'!A:A,1,FALSE))</f>
        <v>0</v>
      </c>
      <c r="L673">
        <f t="shared" si="30"/>
        <v>1</v>
      </c>
      <c r="M673">
        <f t="shared" si="31"/>
        <v>1</v>
      </c>
      <c r="N673">
        <f>VLOOKUP(A673,'passengers(revised service)_has'!A:V,13,FALSE)</f>
        <v>1</v>
      </c>
      <c r="O673">
        <f t="shared" si="32"/>
        <v>0</v>
      </c>
    </row>
    <row r="674" spans="1:15">
      <c r="A674" t="s">
        <v>619</v>
      </c>
      <c r="B674" t="s">
        <v>1418</v>
      </c>
      <c r="C674" t="s">
        <v>1407</v>
      </c>
      <c r="D674" t="s">
        <v>1407</v>
      </c>
      <c r="E674" t="s">
        <v>1407</v>
      </c>
      <c r="F674" t="s">
        <v>1407</v>
      </c>
      <c r="G674" t="s">
        <v>1407</v>
      </c>
      <c r="H674">
        <v>7.8</v>
      </c>
      <c r="I674" t="s">
        <v>1407</v>
      </c>
      <c r="J674">
        <v>7.8</v>
      </c>
      <c r="K674" t="b">
        <f>ISERROR(VLOOKUP(A674,'passengers(revised service)_has'!A:A,1,FALSE))</f>
        <v>0</v>
      </c>
      <c r="L674">
        <f t="shared" si="30"/>
        <v>1</v>
      </c>
      <c r="M674">
        <f t="shared" si="31"/>
        <v>1</v>
      </c>
      <c r="N674">
        <f>VLOOKUP(A674,'passengers(revised service)_has'!A:V,13,FALSE)</f>
        <v>1</v>
      </c>
      <c r="O674">
        <f t="shared" si="32"/>
        <v>0</v>
      </c>
    </row>
    <row r="675" spans="1:15">
      <c r="A675" t="s">
        <v>618</v>
      </c>
      <c r="B675" t="s">
        <v>1418</v>
      </c>
      <c r="C675" t="s">
        <v>1407</v>
      </c>
      <c r="D675" t="s">
        <v>1407</v>
      </c>
      <c r="E675" t="s">
        <v>1407</v>
      </c>
      <c r="F675" t="s">
        <v>1407</v>
      </c>
      <c r="G675" t="s">
        <v>1407</v>
      </c>
      <c r="H675">
        <v>8.8000000000000007</v>
      </c>
      <c r="I675" t="s">
        <v>1407</v>
      </c>
      <c r="J675">
        <v>7.1</v>
      </c>
      <c r="K675" t="b">
        <f>ISERROR(VLOOKUP(A675,'passengers(revised service)_has'!A:A,1,FALSE))</f>
        <v>0</v>
      </c>
      <c r="L675">
        <f t="shared" si="30"/>
        <v>1</v>
      </c>
      <c r="M675">
        <f t="shared" si="31"/>
        <v>1</v>
      </c>
      <c r="N675">
        <f>VLOOKUP(A675,'passengers(revised service)_has'!A:V,13,FALSE)</f>
        <v>1</v>
      </c>
      <c r="O675">
        <f t="shared" si="32"/>
        <v>0</v>
      </c>
    </row>
    <row r="676" spans="1:15">
      <c r="A676" t="s">
        <v>617</v>
      </c>
      <c r="B676" t="s">
        <v>1418</v>
      </c>
      <c r="C676" t="s">
        <v>1407</v>
      </c>
      <c r="D676" t="s">
        <v>1407</v>
      </c>
      <c r="E676" t="s">
        <v>1407</v>
      </c>
      <c r="F676" t="s">
        <v>1407</v>
      </c>
      <c r="G676" t="s">
        <v>1407</v>
      </c>
      <c r="H676" t="s">
        <v>1407</v>
      </c>
      <c r="I676" t="s">
        <v>1407</v>
      </c>
      <c r="J676">
        <v>8.8000000000000007</v>
      </c>
      <c r="K676" t="b">
        <f>ISERROR(VLOOKUP(A676,'passengers(revised service)_has'!A:A,1,FALSE))</f>
        <v>0</v>
      </c>
      <c r="L676">
        <f t="shared" si="30"/>
        <v>0</v>
      </c>
      <c r="M676">
        <f t="shared" si="31"/>
        <v>1</v>
      </c>
      <c r="N676">
        <f>VLOOKUP(A676,'passengers(revised service)_has'!A:V,13,FALSE)</f>
        <v>1</v>
      </c>
      <c r="O676">
        <f t="shared" si="32"/>
        <v>0</v>
      </c>
    </row>
    <row r="677" spans="1:15">
      <c r="A677" t="s">
        <v>616</v>
      </c>
      <c r="B677" t="s">
        <v>1418</v>
      </c>
      <c r="C677" t="s">
        <v>1407</v>
      </c>
      <c r="D677" t="s">
        <v>1407</v>
      </c>
      <c r="E677" t="s">
        <v>1407</v>
      </c>
      <c r="F677" t="s">
        <v>1407</v>
      </c>
      <c r="G677" t="s">
        <v>1407</v>
      </c>
      <c r="H677">
        <v>4.5</v>
      </c>
      <c r="I677" t="s">
        <v>1407</v>
      </c>
      <c r="J677">
        <v>7.9</v>
      </c>
      <c r="K677" t="b">
        <f>ISERROR(VLOOKUP(A677,'passengers(revised service)_has'!A:A,1,FALSE))</f>
        <v>0</v>
      </c>
      <c r="L677">
        <f t="shared" si="30"/>
        <v>1</v>
      </c>
      <c r="M677">
        <f t="shared" si="31"/>
        <v>1</v>
      </c>
      <c r="N677">
        <f>VLOOKUP(A677,'passengers(revised service)_has'!A:V,13,FALSE)</f>
        <v>1</v>
      </c>
      <c r="O677">
        <f t="shared" si="32"/>
        <v>0</v>
      </c>
    </row>
    <row r="678" spans="1:15">
      <c r="A678" t="s">
        <v>615</v>
      </c>
      <c r="B678" t="s">
        <v>1418</v>
      </c>
      <c r="C678" t="s">
        <v>1407</v>
      </c>
      <c r="D678" t="s">
        <v>1407</v>
      </c>
      <c r="E678" t="s">
        <v>1407</v>
      </c>
      <c r="F678" t="s">
        <v>1407</v>
      </c>
      <c r="G678" t="s">
        <v>1407</v>
      </c>
      <c r="H678">
        <v>4.5</v>
      </c>
      <c r="I678" t="s">
        <v>1407</v>
      </c>
      <c r="J678">
        <v>4.5</v>
      </c>
      <c r="K678" t="b">
        <f>ISERROR(VLOOKUP(A678,'passengers(revised service)_has'!A:A,1,FALSE))</f>
        <v>0</v>
      </c>
      <c r="L678">
        <f t="shared" si="30"/>
        <v>1</v>
      </c>
      <c r="M678">
        <f t="shared" si="31"/>
        <v>1</v>
      </c>
      <c r="N678">
        <f>VLOOKUP(A678,'passengers(revised service)_has'!A:V,13,FALSE)</f>
        <v>1</v>
      </c>
      <c r="O678">
        <f t="shared" si="32"/>
        <v>0</v>
      </c>
    </row>
    <row r="679" spans="1:15">
      <c r="A679" t="s">
        <v>614</v>
      </c>
      <c r="B679" t="s">
        <v>1418</v>
      </c>
      <c r="C679" t="s">
        <v>1407</v>
      </c>
      <c r="D679" t="s">
        <v>1407</v>
      </c>
      <c r="E679" t="s">
        <v>1407</v>
      </c>
      <c r="F679" t="s">
        <v>1407</v>
      </c>
      <c r="G679" t="s">
        <v>1407</v>
      </c>
      <c r="H679">
        <v>5.6</v>
      </c>
      <c r="I679" t="s">
        <v>1407</v>
      </c>
      <c r="J679">
        <v>5.5</v>
      </c>
      <c r="K679" t="b">
        <f>ISERROR(VLOOKUP(A679,'passengers(revised service)_has'!A:A,1,FALSE))</f>
        <v>0</v>
      </c>
      <c r="L679">
        <f t="shared" si="30"/>
        <v>1</v>
      </c>
      <c r="M679">
        <f t="shared" si="31"/>
        <v>1</v>
      </c>
      <c r="N679">
        <f>VLOOKUP(A679,'passengers(revised service)_has'!A:V,13,FALSE)</f>
        <v>1</v>
      </c>
      <c r="O679">
        <f t="shared" si="32"/>
        <v>0</v>
      </c>
    </row>
    <row r="680" spans="1:15">
      <c r="A680" t="s">
        <v>613</v>
      </c>
      <c r="B680" t="s">
        <v>1418</v>
      </c>
      <c r="C680" t="s">
        <v>1407</v>
      </c>
      <c r="D680" t="s">
        <v>1407</v>
      </c>
      <c r="E680" t="s">
        <v>1407</v>
      </c>
      <c r="F680" t="s">
        <v>1407</v>
      </c>
      <c r="G680" t="s">
        <v>1407</v>
      </c>
      <c r="H680" t="s">
        <v>1407</v>
      </c>
      <c r="I680" t="s">
        <v>1407</v>
      </c>
      <c r="J680">
        <v>5.6</v>
      </c>
      <c r="K680" t="b">
        <f>ISERROR(VLOOKUP(A680,'passengers(revised service)_has'!A:A,1,FALSE))</f>
        <v>0</v>
      </c>
      <c r="L680">
        <f t="shared" si="30"/>
        <v>0</v>
      </c>
      <c r="M680">
        <f t="shared" si="31"/>
        <v>1</v>
      </c>
      <c r="N680">
        <f>VLOOKUP(A680,'passengers(revised service)_has'!A:V,13,FALSE)</f>
        <v>1</v>
      </c>
      <c r="O680">
        <f t="shared" si="32"/>
        <v>0</v>
      </c>
    </row>
    <row r="681" spans="1:15">
      <c r="A681" t="s">
        <v>612</v>
      </c>
      <c r="B681" t="s">
        <v>1418</v>
      </c>
      <c r="C681" t="s">
        <v>1407</v>
      </c>
      <c r="D681" t="s">
        <v>1407</v>
      </c>
      <c r="E681" t="s">
        <v>1407</v>
      </c>
      <c r="F681" t="s">
        <v>1407</v>
      </c>
      <c r="G681" t="s">
        <v>1407</v>
      </c>
      <c r="H681">
        <v>6.8</v>
      </c>
      <c r="I681" t="s">
        <v>1407</v>
      </c>
      <c r="J681">
        <v>6.8</v>
      </c>
      <c r="K681" t="b">
        <f>ISERROR(VLOOKUP(A681,'passengers(revised service)_has'!A:A,1,FALSE))</f>
        <v>0</v>
      </c>
      <c r="L681">
        <f t="shared" si="30"/>
        <v>1</v>
      </c>
      <c r="M681">
        <f t="shared" si="31"/>
        <v>1</v>
      </c>
      <c r="N681">
        <f>VLOOKUP(A681,'passengers(revised service)_has'!A:V,13,FALSE)</f>
        <v>1</v>
      </c>
      <c r="O681">
        <f t="shared" si="32"/>
        <v>0</v>
      </c>
    </row>
    <row r="682" spans="1:15">
      <c r="A682" t="s">
        <v>611</v>
      </c>
      <c r="B682" t="s">
        <v>1418</v>
      </c>
      <c r="C682" t="s">
        <v>1407</v>
      </c>
      <c r="D682" t="s">
        <v>1407</v>
      </c>
      <c r="E682" t="s">
        <v>1407</v>
      </c>
      <c r="F682" t="s">
        <v>1407</v>
      </c>
      <c r="G682" t="s">
        <v>1407</v>
      </c>
      <c r="H682">
        <v>6.8</v>
      </c>
      <c r="I682" t="s">
        <v>1407</v>
      </c>
      <c r="J682">
        <v>6.8</v>
      </c>
      <c r="K682" t="b">
        <f>ISERROR(VLOOKUP(A682,'passengers(revised service)_has'!A:A,1,FALSE))</f>
        <v>0</v>
      </c>
      <c r="L682">
        <f t="shared" si="30"/>
        <v>1</v>
      </c>
      <c r="M682">
        <f t="shared" si="31"/>
        <v>1</v>
      </c>
      <c r="N682">
        <f>VLOOKUP(A682,'passengers(revised service)_has'!A:V,13,FALSE)</f>
        <v>1</v>
      </c>
      <c r="O682">
        <f t="shared" si="32"/>
        <v>0</v>
      </c>
    </row>
    <row r="683" spans="1:15">
      <c r="A683" t="s">
        <v>610</v>
      </c>
      <c r="B683" t="s">
        <v>1418</v>
      </c>
      <c r="C683" t="s">
        <v>1407</v>
      </c>
      <c r="D683" t="s">
        <v>1407</v>
      </c>
      <c r="E683" t="s">
        <v>1407</v>
      </c>
      <c r="F683" t="s">
        <v>1407</v>
      </c>
      <c r="G683" t="s">
        <v>1407</v>
      </c>
      <c r="H683">
        <v>5.4</v>
      </c>
      <c r="I683" t="s">
        <v>1407</v>
      </c>
      <c r="J683" t="s">
        <v>1407</v>
      </c>
      <c r="K683" t="b">
        <f>ISERROR(VLOOKUP(A683,'passengers(revised service)_has'!A:A,1,FALSE))</f>
        <v>0</v>
      </c>
      <c r="L683">
        <f t="shared" si="30"/>
        <v>1</v>
      </c>
      <c r="M683">
        <f t="shared" si="31"/>
        <v>0</v>
      </c>
      <c r="N683">
        <f>VLOOKUP(A683,'passengers(revised service)_has'!A:V,13,FALSE)</f>
        <v>0</v>
      </c>
      <c r="O683">
        <f t="shared" si="32"/>
        <v>0</v>
      </c>
    </row>
    <row r="684" spans="1:15">
      <c r="A684" t="s">
        <v>609</v>
      </c>
      <c r="B684" t="s">
        <v>1418</v>
      </c>
      <c r="C684" t="s">
        <v>1407</v>
      </c>
      <c r="D684" t="s">
        <v>1407</v>
      </c>
      <c r="E684" t="s">
        <v>1407</v>
      </c>
      <c r="F684" t="s">
        <v>1407</v>
      </c>
      <c r="G684" t="s">
        <v>1407</v>
      </c>
      <c r="H684">
        <v>5.4</v>
      </c>
      <c r="I684" t="s">
        <v>1407</v>
      </c>
      <c r="J684" t="s">
        <v>1407</v>
      </c>
      <c r="K684" t="b">
        <f>ISERROR(VLOOKUP(A684,'passengers(revised service)_has'!A:A,1,FALSE))</f>
        <v>1</v>
      </c>
      <c r="L684">
        <f t="shared" si="30"/>
        <v>1</v>
      </c>
      <c r="M684">
        <f t="shared" si="31"/>
        <v>0</v>
      </c>
      <c r="N684" t="e">
        <f>VLOOKUP(A684,'passengers(revised service)_has'!A:V,13,FALSE)</f>
        <v>#N/A</v>
      </c>
      <c r="O684" t="e">
        <f t="shared" si="32"/>
        <v>#N/A</v>
      </c>
    </row>
    <row r="685" spans="1:15">
      <c r="A685" t="s">
        <v>608</v>
      </c>
      <c r="B685" t="s">
        <v>1418</v>
      </c>
      <c r="C685" t="s">
        <v>1407</v>
      </c>
      <c r="D685" t="s">
        <v>1407</v>
      </c>
      <c r="E685" t="s">
        <v>1407</v>
      </c>
      <c r="F685" t="s">
        <v>1407</v>
      </c>
      <c r="G685" t="s">
        <v>1407</v>
      </c>
      <c r="H685">
        <v>7.5</v>
      </c>
      <c r="I685" t="s">
        <v>1407</v>
      </c>
      <c r="J685">
        <v>8.6999999999999993</v>
      </c>
      <c r="K685" t="b">
        <f>ISERROR(VLOOKUP(A685,'passengers(revised service)_has'!A:A,1,FALSE))</f>
        <v>0</v>
      </c>
      <c r="L685">
        <f t="shared" si="30"/>
        <v>1</v>
      </c>
      <c r="M685">
        <f t="shared" si="31"/>
        <v>1</v>
      </c>
      <c r="N685">
        <f>VLOOKUP(A685,'passengers(revised service)_has'!A:V,13,FALSE)</f>
        <v>1</v>
      </c>
      <c r="O685">
        <f t="shared" si="32"/>
        <v>0</v>
      </c>
    </row>
    <row r="686" spans="1:15">
      <c r="A686" t="s">
        <v>607</v>
      </c>
      <c r="B686" t="s">
        <v>1418</v>
      </c>
      <c r="C686" t="s">
        <v>1407</v>
      </c>
      <c r="D686" t="s">
        <v>1407</v>
      </c>
      <c r="E686" t="s">
        <v>1407</v>
      </c>
      <c r="F686" t="s">
        <v>1407</v>
      </c>
      <c r="G686" t="s">
        <v>1407</v>
      </c>
      <c r="H686">
        <v>7.5</v>
      </c>
      <c r="I686" t="s">
        <v>1407</v>
      </c>
      <c r="J686">
        <v>7.5</v>
      </c>
      <c r="K686" t="b">
        <f>ISERROR(VLOOKUP(A686,'passengers(revised service)_has'!A:A,1,FALSE))</f>
        <v>0</v>
      </c>
      <c r="L686">
        <f t="shared" si="30"/>
        <v>1</v>
      </c>
      <c r="M686">
        <f t="shared" si="31"/>
        <v>1</v>
      </c>
      <c r="N686">
        <f>VLOOKUP(A686,'passengers(revised service)_has'!A:V,13,FALSE)</f>
        <v>1</v>
      </c>
      <c r="O686">
        <f t="shared" si="32"/>
        <v>0</v>
      </c>
    </row>
    <row r="687" spans="1:15">
      <c r="A687" t="s">
        <v>606</v>
      </c>
      <c r="B687" t="s">
        <v>1418</v>
      </c>
      <c r="C687" t="s">
        <v>1407</v>
      </c>
      <c r="D687" t="s">
        <v>1407</v>
      </c>
      <c r="E687" t="s">
        <v>1407</v>
      </c>
      <c r="F687" t="s">
        <v>1407</v>
      </c>
      <c r="G687" t="s">
        <v>1407</v>
      </c>
      <c r="H687">
        <v>5.5</v>
      </c>
      <c r="I687" t="s">
        <v>1407</v>
      </c>
      <c r="J687" t="s">
        <v>1407</v>
      </c>
      <c r="K687" t="b">
        <f>ISERROR(VLOOKUP(A687,'passengers(revised service)_has'!A:A,1,FALSE))</f>
        <v>0</v>
      </c>
      <c r="L687">
        <f t="shared" si="30"/>
        <v>1</v>
      </c>
      <c r="M687">
        <f t="shared" si="31"/>
        <v>0</v>
      </c>
      <c r="N687">
        <f>VLOOKUP(A687,'passengers(revised service)_has'!A:V,13,FALSE)</f>
        <v>0</v>
      </c>
      <c r="O687">
        <f t="shared" si="32"/>
        <v>0</v>
      </c>
    </row>
    <row r="688" spans="1:15">
      <c r="A688" t="s">
        <v>605</v>
      </c>
      <c r="B688" t="s">
        <v>1418</v>
      </c>
      <c r="C688" t="s">
        <v>1407</v>
      </c>
      <c r="D688" t="s">
        <v>1407</v>
      </c>
      <c r="E688" t="s">
        <v>1407</v>
      </c>
      <c r="F688" t="s">
        <v>1407</v>
      </c>
      <c r="G688" t="s">
        <v>1407</v>
      </c>
      <c r="H688">
        <v>5.9</v>
      </c>
      <c r="I688" t="s">
        <v>1407</v>
      </c>
      <c r="J688">
        <v>7.5</v>
      </c>
      <c r="K688" t="b">
        <f>ISERROR(VLOOKUP(A688,'passengers(revised service)_has'!A:A,1,FALSE))</f>
        <v>0</v>
      </c>
      <c r="L688">
        <f t="shared" si="30"/>
        <v>1</v>
      </c>
      <c r="M688">
        <f t="shared" si="31"/>
        <v>1</v>
      </c>
      <c r="N688">
        <f>VLOOKUP(A688,'passengers(revised service)_has'!A:V,13,FALSE)</f>
        <v>1</v>
      </c>
      <c r="O688">
        <f t="shared" si="32"/>
        <v>0</v>
      </c>
    </row>
    <row r="689" spans="1:15">
      <c r="A689" t="s">
        <v>604</v>
      </c>
      <c r="B689" t="s">
        <v>1418</v>
      </c>
      <c r="C689" t="s">
        <v>1407</v>
      </c>
      <c r="D689" t="s">
        <v>1407</v>
      </c>
      <c r="E689" t="s">
        <v>1407</v>
      </c>
      <c r="F689" t="s">
        <v>1407</v>
      </c>
      <c r="G689" t="s">
        <v>1407</v>
      </c>
      <c r="H689" t="s">
        <v>1407</v>
      </c>
      <c r="I689" t="s">
        <v>1407</v>
      </c>
      <c r="J689">
        <v>5.9</v>
      </c>
      <c r="K689" t="b">
        <f>ISERROR(VLOOKUP(A689,'passengers(revised service)_has'!A:A,1,FALSE))</f>
        <v>0</v>
      </c>
      <c r="L689">
        <f t="shared" si="30"/>
        <v>0</v>
      </c>
      <c r="M689">
        <f t="shared" si="31"/>
        <v>1</v>
      </c>
      <c r="N689">
        <f>VLOOKUP(A689,'passengers(revised service)_has'!A:V,13,FALSE)</f>
        <v>1</v>
      </c>
      <c r="O689">
        <f t="shared" si="32"/>
        <v>0</v>
      </c>
    </row>
    <row r="690" spans="1:15">
      <c r="A690" t="s">
        <v>603</v>
      </c>
      <c r="B690" t="s">
        <v>1418</v>
      </c>
      <c r="C690" t="s">
        <v>1407</v>
      </c>
      <c r="D690" t="s">
        <v>1407</v>
      </c>
      <c r="E690" t="s">
        <v>1407</v>
      </c>
      <c r="F690" t="s">
        <v>1407</v>
      </c>
      <c r="G690" t="s">
        <v>1407</v>
      </c>
      <c r="H690">
        <v>7.7</v>
      </c>
      <c r="I690" t="s">
        <v>1407</v>
      </c>
      <c r="J690">
        <v>9</v>
      </c>
      <c r="K690" t="b">
        <f>ISERROR(VLOOKUP(A690,'passengers(revised service)_has'!A:A,1,FALSE))</f>
        <v>0</v>
      </c>
      <c r="L690">
        <f t="shared" si="30"/>
        <v>1</v>
      </c>
      <c r="M690">
        <f t="shared" si="31"/>
        <v>1</v>
      </c>
      <c r="N690">
        <f>VLOOKUP(A690,'passengers(revised service)_has'!A:V,13,FALSE)</f>
        <v>1</v>
      </c>
      <c r="O690">
        <f t="shared" si="32"/>
        <v>0</v>
      </c>
    </row>
    <row r="691" spans="1:15">
      <c r="A691" t="s">
        <v>602</v>
      </c>
      <c r="B691" t="s">
        <v>1418</v>
      </c>
      <c r="C691" t="s">
        <v>1407</v>
      </c>
      <c r="D691" t="s">
        <v>1407</v>
      </c>
      <c r="E691" t="s">
        <v>1407</v>
      </c>
      <c r="F691" t="s">
        <v>1407</v>
      </c>
      <c r="G691" t="s">
        <v>1407</v>
      </c>
      <c r="H691" t="s">
        <v>1407</v>
      </c>
      <c r="I691" t="s">
        <v>1407</v>
      </c>
      <c r="J691">
        <v>7.7</v>
      </c>
      <c r="K691" t="b">
        <f>ISERROR(VLOOKUP(A691,'passengers(revised service)_has'!A:A,1,FALSE))</f>
        <v>0</v>
      </c>
      <c r="L691">
        <f t="shared" si="30"/>
        <v>0</v>
      </c>
      <c r="M691">
        <f t="shared" si="31"/>
        <v>1</v>
      </c>
      <c r="N691">
        <f>VLOOKUP(A691,'passengers(revised service)_has'!A:V,13,FALSE)</f>
        <v>1</v>
      </c>
      <c r="O691">
        <f t="shared" si="32"/>
        <v>0</v>
      </c>
    </row>
    <row r="692" spans="1:15">
      <c r="A692" t="s">
        <v>601</v>
      </c>
      <c r="B692" t="s">
        <v>1418</v>
      </c>
      <c r="C692" t="s">
        <v>1407</v>
      </c>
      <c r="D692" t="s">
        <v>1407</v>
      </c>
      <c r="E692" t="s">
        <v>1407</v>
      </c>
      <c r="F692" t="s">
        <v>1407</v>
      </c>
      <c r="G692" t="s">
        <v>1407</v>
      </c>
      <c r="H692">
        <v>9.3000000000000007</v>
      </c>
      <c r="I692" t="s">
        <v>1407</v>
      </c>
      <c r="J692" t="s">
        <v>1407</v>
      </c>
      <c r="K692" t="b">
        <f>ISERROR(VLOOKUP(A692,'passengers(revised service)_has'!A:A,1,FALSE))</f>
        <v>0</v>
      </c>
      <c r="L692">
        <f t="shared" si="30"/>
        <v>1</v>
      </c>
      <c r="M692">
        <f t="shared" si="31"/>
        <v>0</v>
      </c>
      <c r="N692">
        <f>VLOOKUP(A692,'passengers(revised service)_has'!A:V,13,FALSE)</f>
        <v>0</v>
      </c>
      <c r="O692">
        <f t="shared" si="32"/>
        <v>0</v>
      </c>
    </row>
    <row r="693" spans="1:15">
      <c r="A693" t="s">
        <v>600</v>
      </c>
      <c r="B693" t="s">
        <v>1418</v>
      </c>
      <c r="C693" t="s">
        <v>1407</v>
      </c>
      <c r="D693" t="s">
        <v>1407</v>
      </c>
      <c r="E693" t="s">
        <v>1407</v>
      </c>
      <c r="F693" t="s">
        <v>1407</v>
      </c>
      <c r="G693" t="s">
        <v>1407</v>
      </c>
      <c r="H693">
        <v>9.3000000000000007</v>
      </c>
      <c r="I693" t="s">
        <v>1407</v>
      </c>
      <c r="J693">
        <v>9.3000000000000007</v>
      </c>
      <c r="K693" t="b">
        <f>ISERROR(VLOOKUP(A693,'passengers(revised service)_has'!A:A,1,FALSE))</f>
        <v>0</v>
      </c>
      <c r="L693">
        <f t="shared" si="30"/>
        <v>1</v>
      </c>
      <c r="M693">
        <f t="shared" si="31"/>
        <v>1</v>
      </c>
      <c r="N693">
        <f>VLOOKUP(A693,'passengers(revised service)_has'!A:V,13,FALSE)</f>
        <v>1</v>
      </c>
      <c r="O693">
        <f t="shared" si="32"/>
        <v>0</v>
      </c>
    </row>
    <row r="694" spans="1:15">
      <c r="A694" t="s">
        <v>599</v>
      </c>
      <c r="B694" t="s">
        <v>1418</v>
      </c>
      <c r="C694" t="s">
        <v>1407</v>
      </c>
      <c r="D694" t="s">
        <v>1407</v>
      </c>
      <c r="E694" t="s">
        <v>1407</v>
      </c>
      <c r="F694" t="s">
        <v>1407</v>
      </c>
      <c r="G694" t="s">
        <v>1407</v>
      </c>
      <c r="H694">
        <v>5.6</v>
      </c>
      <c r="I694" t="s">
        <v>1407</v>
      </c>
      <c r="J694">
        <v>6.2</v>
      </c>
      <c r="K694" t="b">
        <f>ISERROR(VLOOKUP(A694,'passengers(revised service)_has'!A:A,1,FALSE))</f>
        <v>0</v>
      </c>
      <c r="L694">
        <f t="shared" si="30"/>
        <v>1</v>
      </c>
      <c r="M694">
        <f t="shared" si="31"/>
        <v>1</v>
      </c>
      <c r="N694">
        <f>VLOOKUP(A694,'passengers(revised service)_has'!A:V,13,FALSE)</f>
        <v>1</v>
      </c>
      <c r="O694">
        <f t="shared" si="32"/>
        <v>0</v>
      </c>
    </row>
    <row r="695" spans="1:15">
      <c r="A695" t="s">
        <v>598</v>
      </c>
      <c r="B695" t="s">
        <v>1418</v>
      </c>
      <c r="C695" t="s">
        <v>1407</v>
      </c>
      <c r="D695" t="s">
        <v>1407</v>
      </c>
      <c r="E695" t="s">
        <v>1407</v>
      </c>
      <c r="F695" t="s">
        <v>1407</v>
      </c>
      <c r="G695" t="s">
        <v>1407</v>
      </c>
      <c r="H695" t="s">
        <v>1407</v>
      </c>
      <c r="I695" t="s">
        <v>1407</v>
      </c>
      <c r="J695">
        <v>5.6</v>
      </c>
      <c r="K695" t="b">
        <f>ISERROR(VLOOKUP(A695,'passengers(revised service)_has'!A:A,1,FALSE))</f>
        <v>0</v>
      </c>
      <c r="L695">
        <f t="shared" si="30"/>
        <v>0</v>
      </c>
      <c r="M695">
        <f t="shared" si="31"/>
        <v>1</v>
      </c>
      <c r="N695">
        <f>VLOOKUP(A695,'passengers(revised service)_has'!A:V,13,FALSE)</f>
        <v>1</v>
      </c>
      <c r="O695">
        <f t="shared" si="32"/>
        <v>0</v>
      </c>
    </row>
    <row r="696" spans="1:15">
      <c r="A696" t="s">
        <v>597</v>
      </c>
      <c r="B696" t="s">
        <v>1418</v>
      </c>
      <c r="C696" t="s">
        <v>1407</v>
      </c>
      <c r="D696" t="s">
        <v>1407</v>
      </c>
      <c r="E696" t="s">
        <v>1407</v>
      </c>
      <c r="F696" t="s">
        <v>1407</v>
      </c>
      <c r="G696" t="s">
        <v>1407</v>
      </c>
      <c r="H696">
        <v>8.4</v>
      </c>
      <c r="I696" t="s">
        <v>1407</v>
      </c>
      <c r="J696">
        <v>7.3</v>
      </c>
      <c r="K696" t="b">
        <f>ISERROR(VLOOKUP(A696,'passengers(revised service)_has'!A:A,1,FALSE))</f>
        <v>0</v>
      </c>
      <c r="L696">
        <f t="shared" si="30"/>
        <v>1</v>
      </c>
      <c r="M696">
        <f t="shared" si="31"/>
        <v>1</v>
      </c>
      <c r="N696">
        <f>VLOOKUP(A696,'passengers(revised service)_has'!A:V,13,FALSE)</f>
        <v>1</v>
      </c>
      <c r="O696">
        <f t="shared" si="32"/>
        <v>0</v>
      </c>
    </row>
    <row r="697" spans="1:15">
      <c r="A697" t="s">
        <v>596</v>
      </c>
      <c r="B697" t="s">
        <v>1418</v>
      </c>
      <c r="C697" t="s">
        <v>1407</v>
      </c>
      <c r="D697" t="s">
        <v>1407</v>
      </c>
      <c r="E697" t="s">
        <v>1407</v>
      </c>
      <c r="F697" t="s">
        <v>1407</v>
      </c>
      <c r="G697" t="s">
        <v>1407</v>
      </c>
      <c r="H697">
        <v>8.4</v>
      </c>
      <c r="I697" t="s">
        <v>1407</v>
      </c>
      <c r="J697">
        <v>8.4</v>
      </c>
      <c r="K697" t="b">
        <f>ISERROR(VLOOKUP(A697,'passengers(revised service)_has'!A:A,1,FALSE))</f>
        <v>0</v>
      </c>
      <c r="L697">
        <f t="shared" si="30"/>
        <v>1</v>
      </c>
      <c r="M697">
        <f t="shared" si="31"/>
        <v>1</v>
      </c>
      <c r="N697">
        <f>VLOOKUP(A697,'passengers(revised service)_has'!A:V,13,FALSE)</f>
        <v>1</v>
      </c>
      <c r="O697">
        <f t="shared" si="32"/>
        <v>0</v>
      </c>
    </row>
    <row r="698" spans="1:15">
      <c r="A698" t="s">
        <v>595</v>
      </c>
      <c r="B698" t="s">
        <v>1418</v>
      </c>
      <c r="C698" t="s">
        <v>1407</v>
      </c>
      <c r="D698" t="s">
        <v>1407</v>
      </c>
      <c r="E698" t="s">
        <v>1407</v>
      </c>
      <c r="F698" t="s">
        <v>1407</v>
      </c>
      <c r="G698" t="s">
        <v>1407</v>
      </c>
      <c r="H698">
        <v>5.5</v>
      </c>
      <c r="I698" t="s">
        <v>1407</v>
      </c>
      <c r="J698" t="s">
        <v>1407</v>
      </c>
      <c r="K698" t="b">
        <f>ISERROR(VLOOKUP(A698,'passengers(revised service)_has'!A:A,1,FALSE))</f>
        <v>0</v>
      </c>
      <c r="L698">
        <f t="shared" si="30"/>
        <v>1</v>
      </c>
      <c r="M698">
        <f t="shared" si="31"/>
        <v>0</v>
      </c>
      <c r="N698">
        <f>VLOOKUP(A698,'passengers(revised service)_has'!A:V,13,FALSE)</f>
        <v>0</v>
      </c>
      <c r="O698">
        <f t="shared" si="32"/>
        <v>0</v>
      </c>
    </row>
    <row r="699" spans="1:15">
      <c r="A699" t="s">
        <v>594</v>
      </c>
      <c r="B699" t="s">
        <v>1418</v>
      </c>
      <c r="C699" t="s">
        <v>1407</v>
      </c>
      <c r="D699" t="s">
        <v>1407</v>
      </c>
      <c r="E699" t="s">
        <v>1407</v>
      </c>
      <c r="F699" t="s">
        <v>1407</v>
      </c>
      <c r="G699" t="s">
        <v>1407</v>
      </c>
      <c r="H699">
        <v>8.8000000000000007</v>
      </c>
      <c r="I699" t="s">
        <v>1407</v>
      </c>
      <c r="J699">
        <v>7.1</v>
      </c>
      <c r="K699" t="b">
        <f>ISERROR(VLOOKUP(A699,'passengers(revised service)_has'!A:A,1,FALSE))</f>
        <v>0</v>
      </c>
      <c r="L699">
        <f t="shared" si="30"/>
        <v>1</v>
      </c>
      <c r="M699">
        <f t="shared" si="31"/>
        <v>1</v>
      </c>
      <c r="N699">
        <f>VLOOKUP(A699,'passengers(revised service)_has'!A:V,13,FALSE)</f>
        <v>1</v>
      </c>
      <c r="O699">
        <f t="shared" si="32"/>
        <v>0</v>
      </c>
    </row>
    <row r="700" spans="1:15">
      <c r="A700" t="s">
        <v>593</v>
      </c>
      <c r="B700" t="s">
        <v>1418</v>
      </c>
      <c r="C700" t="s">
        <v>1407</v>
      </c>
      <c r="D700" t="s">
        <v>1407</v>
      </c>
      <c r="E700" t="s">
        <v>1407</v>
      </c>
      <c r="F700" t="s">
        <v>1407</v>
      </c>
      <c r="G700" t="s">
        <v>1407</v>
      </c>
      <c r="H700" t="s">
        <v>1407</v>
      </c>
      <c r="I700" t="s">
        <v>1407</v>
      </c>
      <c r="J700">
        <v>8.8000000000000007</v>
      </c>
      <c r="K700" t="b">
        <f>ISERROR(VLOOKUP(A700,'passengers(revised service)_has'!A:A,1,FALSE))</f>
        <v>0</v>
      </c>
      <c r="L700">
        <f t="shared" si="30"/>
        <v>0</v>
      </c>
      <c r="M700">
        <f t="shared" si="31"/>
        <v>1</v>
      </c>
      <c r="N700">
        <f>VLOOKUP(A700,'passengers(revised service)_has'!A:V,13,FALSE)</f>
        <v>1</v>
      </c>
      <c r="O700">
        <f t="shared" si="32"/>
        <v>0</v>
      </c>
    </row>
    <row r="701" spans="1:15">
      <c r="A701" t="s">
        <v>592</v>
      </c>
      <c r="B701" t="s">
        <v>1418</v>
      </c>
      <c r="C701" t="s">
        <v>1407</v>
      </c>
      <c r="D701" t="s">
        <v>1407</v>
      </c>
      <c r="E701" t="s">
        <v>1407</v>
      </c>
      <c r="F701" t="s">
        <v>1407</v>
      </c>
      <c r="G701" t="s">
        <v>1407</v>
      </c>
      <c r="H701">
        <v>5.5</v>
      </c>
      <c r="I701" t="s">
        <v>1407</v>
      </c>
      <c r="J701" t="s">
        <v>1407</v>
      </c>
      <c r="K701" t="b">
        <f>ISERROR(VLOOKUP(A701,'passengers(revised service)_has'!A:A,1,FALSE))</f>
        <v>0</v>
      </c>
      <c r="L701">
        <f t="shared" si="30"/>
        <v>1</v>
      </c>
      <c r="M701">
        <f t="shared" si="31"/>
        <v>0</v>
      </c>
      <c r="N701">
        <f>VLOOKUP(A701,'passengers(revised service)_has'!A:V,13,FALSE)</f>
        <v>0</v>
      </c>
      <c r="O701">
        <f t="shared" si="32"/>
        <v>0</v>
      </c>
    </row>
    <row r="702" spans="1:15">
      <c r="A702" t="s">
        <v>591</v>
      </c>
      <c r="B702" t="s">
        <v>1418</v>
      </c>
      <c r="C702" t="s">
        <v>1407</v>
      </c>
      <c r="D702" t="s">
        <v>1407</v>
      </c>
      <c r="E702" t="s">
        <v>1407</v>
      </c>
      <c r="F702" t="s">
        <v>1407</v>
      </c>
      <c r="G702" t="s">
        <v>1407</v>
      </c>
      <c r="H702" t="s">
        <v>1407</v>
      </c>
      <c r="I702" t="s">
        <v>1407</v>
      </c>
      <c r="J702">
        <v>5.5</v>
      </c>
      <c r="K702" t="b">
        <f>ISERROR(VLOOKUP(A702,'passengers(revised service)_has'!A:A,1,FALSE))</f>
        <v>0</v>
      </c>
      <c r="L702">
        <f t="shared" si="30"/>
        <v>0</v>
      </c>
      <c r="M702">
        <f t="shared" si="31"/>
        <v>1</v>
      </c>
      <c r="N702">
        <f>VLOOKUP(A702,'passengers(revised service)_has'!A:V,13,FALSE)</f>
        <v>1</v>
      </c>
      <c r="O702">
        <f t="shared" si="32"/>
        <v>0</v>
      </c>
    </row>
    <row r="703" spans="1:15">
      <c r="A703" t="s">
        <v>590</v>
      </c>
      <c r="B703" t="s">
        <v>1418</v>
      </c>
      <c r="C703" t="s">
        <v>1407</v>
      </c>
      <c r="D703" t="s">
        <v>1407</v>
      </c>
      <c r="E703" t="s">
        <v>1407</v>
      </c>
      <c r="F703" t="s">
        <v>1407</v>
      </c>
      <c r="G703" t="s">
        <v>1407</v>
      </c>
      <c r="H703">
        <v>2.7</v>
      </c>
      <c r="I703" t="s">
        <v>1407</v>
      </c>
      <c r="J703" t="s">
        <v>1407</v>
      </c>
      <c r="K703" t="b">
        <f>ISERROR(VLOOKUP(A703,'passengers(revised service)_has'!A:A,1,FALSE))</f>
        <v>0</v>
      </c>
      <c r="L703">
        <f t="shared" si="30"/>
        <v>1</v>
      </c>
      <c r="M703">
        <f t="shared" si="31"/>
        <v>0</v>
      </c>
      <c r="N703">
        <f>VLOOKUP(A703,'passengers(revised service)_has'!A:V,13,FALSE)</f>
        <v>0</v>
      </c>
      <c r="O703">
        <f t="shared" si="32"/>
        <v>0</v>
      </c>
    </row>
    <row r="704" spans="1:15">
      <c r="A704" t="s">
        <v>589</v>
      </c>
      <c r="B704" t="s">
        <v>1418</v>
      </c>
      <c r="C704" t="s">
        <v>1407</v>
      </c>
      <c r="D704" t="s">
        <v>1407</v>
      </c>
      <c r="E704" t="s">
        <v>1407</v>
      </c>
      <c r="F704" t="s">
        <v>1407</v>
      </c>
      <c r="G704" t="s">
        <v>1407</v>
      </c>
      <c r="H704" t="s">
        <v>1407</v>
      </c>
      <c r="I704" t="s">
        <v>1407</v>
      </c>
      <c r="J704">
        <v>2.7</v>
      </c>
      <c r="K704" t="b">
        <f>ISERROR(VLOOKUP(A704,'passengers(revised service)_has'!A:A,1,FALSE))</f>
        <v>0</v>
      </c>
      <c r="L704">
        <f t="shared" si="30"/>
        <v>0</v>
      </c>
      <c r="M704">
        <f t="shared" si="31"/>
        <v>1</v>
      </c>
      <c r="N704">
        <f>VLOOKUP(A704,'passengers(revised service)_has'!A:V,13,FALSE)</f>
        <v>1</v>
      </c>
      <c r="O704">
        <f t="shared" si="32"/>
        <v>0</v>
      </c>
    </row>
    <row r="705" spans="1:15">
      <c r="A705" t="s">
        <v>588</v>
      </c>
      <c r="B705" t="s">
        <v>1418</v>
      </c>
      <c r="C705" t="s">
        <v>1407</v>
      </c>
      <c r="D705" t="s">
        <v>1407</v>
      </c>
      <c r="E705" t="s">
        <v>1407</v>
      </c>
      <c r="F705" t="s">
        <v>1407</v>
      </c>
      <c r="G705" t="s">
        <v>1407</v>
      </c>
      <c r="H705">
        <v>5.7</v>
      </c>
      <c r="I705" t="s">
        <v>1407</v>
      </c>
      <c r="J705" t="s">
        <v>1407</v>
      </c>
      <c r="K705" t="b">
        <f>ISERROR(VLOOKUP(A705,'passengers(revised service)_has'!A:A,1,FALSE))</f>
        <v>0</v>
      </c>
      <c r="L705">
        <f t="shared" si="30"/>
        <v>1</v>
      </c>
      <c r="M705">
        <f t="shared" si="31"/>
        <v>0</v>
      </c>
      <c r="N705">
        <f>VLOOKUP(A705,'passengers(revised service)_has'!A:V,13,FALSE)</f>
        <v>0</v>
      </c>
      <c r="O705">
        <f t="shared" si="32"/>
        <v>0</v>
      </c>
    </row>
    <row r="706" spans="1:15">
      <c r="A706" t="s">
        <v>587</v>
      </c>
      <c r="B706" t="s">
        <v>1418</v>
      </c>
      <c r="C706" t="s">
        <v>1407</v>
      </c>
      <c r="D706" t="s">
        <v>1407</v>
      </c>
      <c r="E706" t="s">
        <v>1407</v>
      </c>
      <c r="F706" t="s">
        <v>1407</v>
      </c>
      <c r="G706" t="s">
        <v>1407</v>
      </c>
      <c r="H706">
        <v>6.1</v>
      </c>
      <c r="I706" t="s">
        <v>1407</v>
      </c>
      <c r="J706">
        <v>7.3</v>
      </c>
      <c r="K706" t="b">
        <f>ISERROR(VLOOKUP(A706,'passengers(revised service)_has'!A:A,1,FALSE))</f>
        <v>0</v>
      </c>
      <c r="L706">
        <f t="shared" si="30"/>
        <v>1</v>
      </c>
      <c r="M706">
        <f t="shared" si="31"/>
        <v>1</v>
      </c>
      <c r="N706">
        <f>VLOOKUP(A706,'passengers(revised service)_has'!A:V,13,FALSE)</f>
        <v>1</v>
      </c>
      <c r="O706">
        <f t="shared" si="32"/>
        <v>0</v>
      </c>
    </row>
    <row r="707" spans="1:15">
      <c r="A707" t="s">
        <v>586</v>
      </c>
      <c r="B707" t="s">
        <v>1418</v>
      </c>
      <c r="C707" t="s">
        <v>1407</v>
      </c>
      <c r="D707" t="s">
        <v>1407</v>
      </c>
      <c r="E707" t="s">
        <v>1407</v>
      </c>
      <c r="F707" t="s">
        <v>1407</v>
      </c>
      <c r="G707" t="s">
        <v>1407</v>
      </c>
      <c r="H707">
        <v>6.1</v>
      </c>
      <c r="I707" t="s">
        <v>1407</v>
      </c>
      <c r="J707">
        <v>6.1</v>
      </c>
      <c r="K707" t="b">
        <f>ISERROR(VLOOKUP(A707,'passengers(revised service)_has'!A:A,1,FALSE))</f>
        <v>0</v>
      </c>
      <c r="L707">
        <f t="shared" ref="L707:L770" si="33">IF(IF(ISERROR(SEARCH("*no*",C707)), 0,1)+IF(ISERROR(SEARCH("*no*",D707)), 0,1)+IF(ISERROR(SEARCH("*no*",E707)), 0,1)+IF(ISERROR(SEARCH("*no*",F707)), 0,1)+IF(ISERROR(SEARCH("*no*",G707)), 0,1)+IF(ISERROR(SEARCH("*no*",H707)), 0,1)+IF(ISERROR(SEARCH("*no*",I707)), 0,1)=7,0,1)</f>
        <v>1</v>
      </c>
      <c r="M707">
        <f t="shared" ref="M707:M770" si="34">IF(ISNUMBER(J707),1,0)</f>
        <v>1</v>
      </c>
      <c r="N707">
        <f>VLOOKUP(A707,'passengers(revised service)_has'!A:V,13,FALSE)</f>
        <v>1</v>
      </c>
      <c r="O707">
        <f t="shared" ref="O707:O770" si="35">IF(M707=N707,0,1)</f>
        <v>0</v>
      </c>
    </row>
    <row r="708" spans="1:15">
      <c r="A708" t="s">
        <v>585</v>
      </c>
      <c r="B708" t="s">
        <v>1418</v>
      </c>
      <c r="C708" t="s">
        <v>1407</v>
      </c>
      <c r="D708" t="s">
        <v>1407</v>
      </c>
      <c r="E708" t="s">
        <v>1407</v>
      </c>
      <c r="F708" t="s">
        <v>1407</v>
      </c>
      <c r="G708" t="s">
        <v>1407</v>
      </c>
      <c r="H708">
        <v>5.7</v>
      </c>
      <c r="I708" t="s">
        <v>1407</v>
      </c>
      <c r="J708">
        <v>5.7</v>
      </c>
      <c r="K708" t="b">
        <f>ISERROR(VLOOKUP(A708,'passengers(revised service)_has'!A:A,1,FALSE))</f>
        <v>0</v>
      </c>
      <c r="L708">
        <f t="shared" si="33"/>
        <v>1</v>
      </c>
      <c r="M708">
        <f t="shared" si="34"/>
        <v>1</v>
      </c>
      <c r="N708">
        <f>VLOOKUP(A708,'passengers(revised service)_has'!A:V,13,FALSE)</f>
        <v>1</v>
      </c>
      <c r="O708">
        <f t="shared" si="35"/>
        <v>0</v>
      </c>
    </row>
    <row r="709" spans="1:15">
      <c r="A709" t="s">
        <v>584</v>
      </c>
      <c r="B709" t="s">
        <v>1418</v>
      </c>
      <c r="C709" t="s">
        <v>1407</v>
      </c>
      <c r="D709" t="s">
        <v>1407</v>
      </c>
      <c r="E709" t="s">
        <v>1407</v>
      </c>
      <c r="F709" t="s">
        <v>1407</v>
      </c>
      <c r="G709" t="s">
        <v>1407</v>
      </c>
      <c r="H709">
        <v>5.7</v>
      </c>
      <c r="I709" t="s">
        <v>1407</v>
      </c>
      <c r="J709">
        <v>5.7</v>
      </c>
      <c r="K709" t="b">
        <f>ISERROR(VLOOKUP(A709,'passengers(revised service)_has'!A:A,1,FALSE))</f>
        <v>0</v>
      </c>
      <c r="L709">
        <f t="shared" si="33"/>
        <v>1</v>
      </c>
      <c r="M709">
        <f t="shared" si="34"/>
        <v>1</v>
      </c>
      <c r="N709">
        <f>VLOOKUP(A709,'passengers(revised service)_has'!A:V,13,FALSE)</f>
        <v>1</v>
      </c>
      <c r="O709">
        <f t="shared" si="35"/>
        <v>0</v>
      </c>
    </row>
    <row r="710" spans="1:15">
      <c r="A710" t="s">
        <v>583</v>
      </c>
      <c r="B710" t="s">
        <v>1418</v>
      </c>
      <c r="C710" t="s">
        <v>1407</v>
      </c>
      <c r="D710" t="s">
        <v>1407</v>
      </c>
      <c r="E710" t="s">
        <v>1407</v>
      </c>
      <c r="F710" t="s">
        <v>1407</v>
      </c>
      <c r="G710" t="s">
        <v>1407</v>
      </c>
      <c r="H710">
        <v>5.6</v>
      </c>
      <c r="I710" t="s">
        <v>1407</v>
      </c>
      <c r="J710" t="s">
        <v>1407</v>
      </c>
      <c r="K710" t="b">
        <f>ISERROR(VLOOKUP(A710,'passengers(revised service)_has'!A:A,1,FALSE))</f>
        <v>0</v>
      </c>
      <c r="L710">
        <f t="shared" si="33"/>
        <v>1</v>
      </c>
      <c r="M710">
        <f t="shared" si="34"/>
        <v>0</v>
      </c>
      <c r="N710">
        <f>VLOOKUP(A710,'passengers(revised service)_has'!A:V,13,FALSE)</f>
        <v>0</v>
      </c>
      <c r="O710">
        <f t="shared" si="35"/>
        <v>0</v>
      </c>
    </row>
    <row r="711" spans="1:15">
      <c r="A711" t="s">
        <v>582</v>
      </c>
      <c r="B711" t="s">
        <v>1418</v>
      </c>
      <c r="C711" t="s">
        <v>1407</v>
      </c>
      <c r="D711" t="s">
        <v>1407</v>
      </c>
      <c r="E711" t="s">
        <v>1407</v>
      </c>
      <c r="F711" t="s">
        <v>1407</v>
      </c>
      <c r="G711" t="s">
        <v>1407</v>
      </c>
      <c r="H711">
        <v>5.6</v>
      </c>
      <c r="I711" t="s">
        <v>1407</v>
      </c>
      <c r="J711" t="s">
        <v>1407</v>
      </c>
      <c r="K711" t="b">
        <f>ISERROR(VLOOKUP(A711,'passengers(revised service)_has'!A:A,1,FALSE))</f>
        <v>1</v>
      </c>
      <c r="L711">
        <f t="shared" si="33"/>
        <v>1</v>
      </c>
      <c r="M711">
        <f t="shared" si="34"/>
        <v>0</v>
      </c>
      <c r="N711" t="e">
        <f>VLOOKUP(A711,'passengers(revised service)_has'!A:V,13,FALSE)</f>
        <v>#N/A</v>
      </c>
      <c r="O711" t="e">
        <f t="shared" si="35"/>
        <v>#N/A</v>
      </c>
    </row>
    <row r="712" spans="1:15">
      <c r="A712" t="s">
        <v>581</v>
      </c>
      <c r="B712" t="s">
        <v>1418</v>
      </c>
      <c r="C712" t="s">
        <v>1407</v>
      </c>
      <c r="D712" t="s">
        <v>1407</v>
      </c>
      <c r="E712" t="s">
        <v>1407</v>
      </c>
      <c r="F712" t="s">
        <v>1407</v>
      </c>
      <c r="G712" t="s">
        <v>1407</v>
      </c>
      <c r="H712">
        <v>7.7</v>
      </c>
      <c r="I712" t="s">
        <v>1407</v>
      </c>
      <c r="J712">
        <v>9.1</v>
      </c>
      <c r="K712" t="b">
        <f>ISERROR(VLOOKUP(A712,'passengers(revised service)_has'!A:A,1,FALSE))</f>
        <v>0</v>
      </c>
      <c r="L712">
        <f t="shared" si="33"/>
        <v>1</v>
      </c>
      <c r="M712">
        <f t="shared" si="34"/>
        <v>1</v>
      </c>
      <c r="N712">
        <f>VLOOKUP(A712,'passengers(revised service)_has'!A:V,13,FALSE)</f>
        <v>1</v>
      </c>
      <c r="O712">
        <f t="shared" si="35"/>
        <v>0</v>
      </c>
    </row>
    <row r="713" spans="1:15">
      <c r="A713" t="s">
        <v>580</v>
      </c>
      <c r="B713" t="s">
        <v>1418</v>
      </c>
      <c r="C713" t="s">
        <v>1407</v>
      </c>
      <c r="D713" t="s">
        <v>1407</v>
      </c>
      <c r="E713" t="s">
        <v>1407</v>
      </c>
      <c r="F713" t="s">
        <v>1407</v>
      </c>
      <c r="G713" t="s">
        <v>1407</v>
      </c>
      <c r="H713">
        <v>7.7</v>
      </c>
      <c r="I713" t="s">
        <v>1407</v>
      </c>
      <c r="J713">
        <v>7.7</v>
      </c>
      <c r="K713" t="b">
        <f>ISERROR(VLOOKUP(A713,'passengers(revised service)_has'!A:A,1,FALSE))</f>
        <v>0</v>
      </c>
      <c r="L713">
        <f t="shared" si="33"/>
        <v>1</v>
      </c>
      <c r="M713">
        <f t="shared" si="34"/>
        <v>1</v>
      </c>
      <c r="N713">
        <f>VLOOKUP(A713,'passengers(revised service)_has'!A:V,13,FALSE)</f>
        <v>1</v>
      </c>
      <c r="O713">
        <f t="shared" si="35"/>
        <v>0</v>
      </c>
    </row>
    <row r="714" spans="1:15">
      <c r="A714" t="s">
        <v>579</v>
      </c>
      <c r="B714" t="s">
        <v>1418</v>
      </c>
      <c r="C714" t="s">
        <v>1407</v>
      </c>
      <c r="D714" t="s">
        <v>1407</v>
      </c>
      <c r="E714" t="s">
        <v>1407</v>
      </c>
      <c r="F714" t="s">
        <v>1407</v>
      </c>
      <c r="G714" t="s">
        <v>1407</v>
      </c>
      <c r="H714">
        <v>7.9</v>
      </c>
      <c r="I714" t="s">
        <v>1407</v>
      </c>
      <c r="J714">
        <v>9.1999999999999993</v>
      </c>
      <c r="K714" t="b">
        <f>ISERROR(VLOOKUP(A714,'passengers(revised service)_has'!A:A,1,FALSE))</f>
        <v>0</v>
      </c>
      <c r="L714">
        <f t="shared" si="33"/>
        <v>1</v>
      </c>
      <c r="M714">
        <f t="shared" si="34"/>
        <v>1</v>
      </c>
      <c r="N714">
        <f>VLOOKUP(A714,'passengers(revised service)_has'!A:V,13,FALSE)</f>
        <v>1</v>
      </c>
      <c r="O714">
        <f t="shared" si="35"/>
        <v>0</v>
      </c>
    </row>
    <row r="715" spans="1:15">
      <c r="A715" t="s">
        <v>578</v>
      </c>
      <c r="B715" t="s">
        <v>1418</v>
      </c>
      <c r="C715" t="s">
        <v>1407</v>
      </c>
      <c r="D715" t="s">
        <v>1407</v>
      </c>
      <c r="E715" t="s">
        <v>1407</v>
      </c>
      <c r="F715" t="s">
        <v>1407</v>
      </c>
      <c r="G715" t="s">
        <v>1407</v>
      </c>
      <c r="H715" t="s">
        <v>1407</v>
      </c>
      <c r="I715" t="s">
        <v>1407</v>
      </c>
      <c r="J715">
        <v>7.9</v>
      </c>
      <c r="K715" t="b">
        <f>ISERROR(VLOOKUP(A715,'passengers(revised service)_has'!A:A,1,FALSE))</f>
        <v>0</v>
      </c>
      <c r="L715">
        <f t="shared" si="33"/>
        <v>0</v>
      </c>
      <c r="M715">
        <f t="shared" si="34"/>
        <v>1</v>
      </c>
      <c r="N715">
        <f>VLOOKUP(A715,'passengers(revised service)_has'!A:V,13,FALSE)</f>
        <v>1</v>
      </c>
      <c r="O715">
        <f t="shared" si="35"/>
        <v>0</v>
      </c>
    </row>
    <row r="716" spans="1:15">
      <c r="A716" t="s">
        <v>577</v>
      </c>
      <c r="B716" t="s">
        <v>1418</v>
      </c>
      <c r="C716" t="s">
        <v>1407</v>
      </c>
      <c r="D716" t="s">
        <v>1407</v>
      </c>
      <c r="E716" t="s">
        <v>1407</v>
      </c>
      <c r="F716" t="s">
        <v>1407</v>
      </c>
      <c r="G716" t="s">
        <v>1407</v>
      </c>
      <c r="H716">
        <v>7.8</v>
      </c>
      <c r="I716" t="s">
        <v>1407</v>
      </c>
      <c r="J716" t="s">
        <v>1407</v>
      </c>
      <c r="K716" t="b">
        <f>ISERROR(VLOOKUP(A716,'passengers(revised service)_has'!A:A,1,FALSE))</f>
        <v>0</v>
      </c>
      <c r="L716">
        <f t="shared" si="33"/>
        <v>1</v>
      </c>
      <c r="M716">
        <f t="shared" si="34"/>
        <v>0</v>
      </c>
      <c r="N716">
        <f>VLOOKUP(A716,'passengers(revised service)_has'!A:V,13,FALSE)</f>
        <v>0</v>
      </c>
      <c r="O716">
        <f t="shared" si="35"/>
        <v>0</v>
      </c>
    </row>
    <row r="717" spans="1:15">
      <c r="A717" t="s">
        <v>576</v>
      </c>
      <c r="B717" t="s">
        <v>1418</v>
      </c>
      <c r="C717" t="s">
        <v>1407</v>
      </c>
      <c r="D717" t="s">
        <v>1407</v>
      </c>
      <c r="E717" t="s">
        <v>1407</v>
      </c>
      <c r="F717" t="s">
        <v>1407</v>
      </c>
      <c r="G717" t="s">
        <v>1407</v>
      </c>
      <c r="H717">
        <v>7.7</v>
      </c>
      <c r="I717" t="s">
        <v>1407</v>
      </c>
      <c r="J717">
        <v>9</v>
      </c>
      <c r="K717" t="b">
        <f>ISERROR(VLOOKUP(A717,'passengers(revised service)_has'!A:A,1,FALSE))</f>
        <v>0</v>
      </c>
      <c r="L717">
        <f t="shared" si="33"/>
        <v>1</v>
      </c>
      <c r="M717">
        <f t="shared" si="34"/>
        <v>1</v>
      </c>
      <c r="N717">
        <f>VLOOKUP(A717,'passengers(revised service)_has'!A:V,13,FALSE)</f>
        <v>1</v>
      </c>
      <c r="O717">
        <f t="shared" si="35"/>
        <v>0</v>
      </c>
    </row>
    <row r="718" spans="1:15">
      <c r="A718" t="s">
        <v>575</v>
      </c>
      <c r="B718" t="s">
        <v>1418</v>
      </c>
      <c r="C718" t="s">
        <v>1407</v>
      </c>
      <c r="D718" t="s">
        <v>1407</v>
      </c>
      <c r="E718" t="s">
        <v>1407</v>
      </c>
      <c r="F718" t="s">
        <v>1407</v>
      </c>
      <c r="G718" t="s">
        <v>1407</v>
      </c>
      <c r="H718" t="s">
        <v>1407</v>
      </c>
      <c r="I718" t="s">
        <v>1407</v>
      </c>
      <c r="J718">
        <v>7.7</v>
      </c>
      <c r="K718" t="b">
        <f>ISERROR(VLOOKUP(A718,'passengers(revised service)_has'!A:A,1,FALSE))</f>
        <v>0</v>
      </c>
      <c r="L718">
        <f t="shared" si="33"/>
        <v>0</v>
      </c>
      <c r="M718">
        <f t="shared" si="34"/>
        <v>1</v>
      </c>
      <c r="N718">
        <f>VLOOKUP(A718,'passengers(revised service)_has'!A:V,13,FALSE)</f>
        <v>1</v>
      </c>
      <c r="O718">
        <f t="shared" si="35"/>
        <v>0</v>
      </c>
    </row>
    <row r="719" spans="1:15">
      <c r="A719" t="s">
        <v>574</v>
      </c>
      <c r="B719" t="s">
        <v>1418</v>
      </c>
      <c r="C719" t="s">
        <v>1407</v>
      </c>
      <c r="D719" t="s">
        <v>1407</v>
      </c>
      <c r="E719" t="s">
        <v>1407</v>
      </c>
      <c r="F719" t="s">
        <v>1407</v>
      </c>
      <c r="G719" t="s">
        <v>1407</v>
      </c>
      <c r="H719">
        <v>6.4</v>
      </c>
      <c r="I719" t="s">
        <v>1407</v>
      </c>
      <c r="J719">
        <v>7.6</v>
      </c>
      <c r="K719" t="b">
        <f>ISERROR(VLOOKUP(A719,'passengers(revised service)_has'!A:A,1,FALSE))</f>
        <v>0</v>
      </c>
      <c r="L719">
        <f t="shared" si="33"/>
        <v>1</v>
      </c>
      <c r="M719">
        <f t="shared" si="34"/>
        <v>1</v>
      </c>
      <c r="N719">
        <f>VLOOKUP(A719,'passengers(revised service)_has'!A:V,13,FALSE)</f>
        <v>1</v>
      </c>
      <c r="O719">
        <f t="shared" si="35"/>
        <v>0</v>
      </c>
    </row>
    <row r="720" spans="1:15">
      <c r="A720" t="s">
        <v>573</v>
      </c>
      <c r="B720" t="s">
        <v>1418</v>
      </c>
      <c r="C720" t="s">
        <v>1407</v>
      </c>
      <c r="D720" t="s">
        <v>1407</v>
      </c>
      <c r="E720" t="s">
        <v>1407</v>
      </c>
      <c r="F720" t="s">
        <v>1407</v>
      </c>
      <c r="G720" t="s">
        <v>1407</v>
      </c>
      <c r="H720">
        <v>6.4</v>
      </c>
      <c r="I720" t="s">
        <v>1407</v>
      </c>
      <c r="J720">
        <v>6.4</v>
      </c>
      <c r="K720" t="b">
        <f>ISERROR(VLOOKUP(A720,'passengers(revised service)_has'!A:A,1,FALSE))</f>
        <v>0</v>
      </c>
      <c r="L720">
        <f t="shared" si="33"/>
        <v>1</v>
      </c>
      <c r="M720">
        <f t="shared" si="34"/>
        <v>1</v>
      </c>
      <c r="N720">
        <f>VLOOKUP(A720,'passengers(revised service)_has'!A:V,13,FALSE)</f>
        <v>1</v>
      </c>
      <c r="O720">
        <f t="shared" si="35"/>
        <v>0</v>
      </c>
    </row>
    <row r="721" spans="1:15">
      <c r="A721" t="s">
        <v>572</v>
      </c>
      <c r="B721" t="s">
        <v>1418</v>
      </c>
      <c r="C721" t="s">
        <v>1407</v>
      </c>
      <c r="D721" t="s">
        <v>1407</v>
      </c>
      <c r="E721" t="s">
        <v>1407</v>
      </c>
      <c r="F721" t="s">
        <v>1407</v>
      </c>
      <c r="G721" t="s">
        <v>1407</v>
      </c>
      <c r="H721">
        <v>9</v>
      </c>
      <c r="I721" t="s">
        <v>1407</v>
      </c>
      <c r="J721" t="s">
        <v>1407</v>
      </c>
      <c r="K721" t="b">
        <f>ISERROR(VLOOKUP(A721,'passengers(revised service)_has'!A:A,1,FALSE))</f>
        <v>0</v>
      </c>
      <c r="L721">
        <f t="shared" si="33"/>
        <v>1</v>
      </c>
      <c r="M721">
        <f t="shared" si="34"/>
        <v>0</v>
      </c>
      <c r="N721">
        <f>VLOOKUP(A721,'passengers(revised service)_has'!A:V,13,FALSE)</f>
        <v>0</v>
      </c>
      <c r="O721">
        <f t="shared" si="35"/>
        <v>0</v>
      </c>
    </row>
    <row r="722" spans="1:15">
      <c r="A722" t="s">
        <v>571</v>
      </c>
      <c r="B722" t="s">
        <v>1418</v>
      </c>
      <c r="C722" t="s">
        <v>1407</v>
      </c>
      <c r="D722" t="s">
        <v>1407</v>
      </c>
      <c r="E722" t="s">
        <v>1407</v>
      </c>
      <c r="F722" t="s">
        <v>1407</v>
      </c>
      <c r="G722" t="s">
        <v>1407</v>
      </c>
      <c r="H722">
        <v>6</v>
      </c>
      <c r="I722" t="s">
        <v>1407</v>
      </c>
      <c r="J722">
        <v>7.7</v>
      </c>
      <c r="K722" t="b">
        <f>ISERROR(VLOOKUP(A722,'passengers(revised service)_has'!A:A,1,FALSE))</f>
        <v>0</v>
      </c>
      <c r="L722">
        <f t="shared" si="33"/>
        <v>1</v>
      </c>
      <c r="M722">
        <f t="shared" si="34"/>
        <v>1</v>
      </c>
      <c r="N722">
        <f>VLOOKUP(A722,'passengers(revised service)_has'!A:V,13,FALSE)</f>
        <v>1</v>
      </c>
      <c r="O722">
        <f t="shared" si="35"/>
        <v>0</v>
      </c>
    </row>
    <row r="723" spans="1:15">
      <c r="A723" t="s">
        <v>570</v>
      </c>
      <c r="B723" t="s">
        <v>1418</v>
      </c>
      <c r="C723" t="s">
        <v>1407</v>
      </c>
      <c r="D723" t="s">
        <v>1407</v>
      </c>
      <c r="E723" t="s">
        <v>1407</v>
      </c>
      <c r="F723" t="s">
        <v>1407</v>
      </c>
      <c r="G723" t="s">
        <v>1407</v>
      </c>
      <c r="H723" t="s">
        <v>1407</v>
      </c>
      <c r="I723" t="s">
        <v>1407</v>
      </c>
      <c r="J723">
        <v>6</v>
      </c>
      <c r="K723" t="b">
        <f>ISERROR(VLOOKUP(A723,'passengers(revised service)_has'!A:A,1,FALSE))</f>
        <v>0</v>
      </c>
      <c r="L723">
        <f t="shared" si="33"/>
        <v>0</v>
      </c>
      <c r="M723">
        <f t="shared" si="34"/>
        <v>1</v>
      </c>
      <c r="N723">
        <f>VLOOKUP(A723,'passengers(revised service)_has'!A:V,13,FALSE)</f>
        <v>1</v>
      </c>
      <c r="O723">
        <f t="shared" si="35"/>
        <v>0</v>
      </c>
    </row>
    <row r="724" spans="1:15">
      <c r="A724" t="s">
        <v>569</v>
      </c>
      <c r="B724" t="s">
        <v>1418</v>
      </c>
      <c r="C724" t="s">
        <v>1407</v>
      </c>
      <c r="D724" t="s">
        <v>1407</v>
      </c>
      <c r="E724" t="s">
        <v>1407</v>
      </c>
      <c r="F724" t="s">
        <v>1407</v>
      </c>
      <c r="G724" t="s">
        <v>1407</v>
      </c>
      <c r="H724">
        <v>1.6</v>
      </c>
      <c r="I724" t="s">
        <v>1407</v>
      </c>
      <c r="J724" t="s">
        <v>1407</v>
      </c>
      <c r="K724" t="b">
        <f>ISERROR(VLOOKUP(A724,'passengers(revised service)_has'!A:A,1,FALSE))</f>
        <v>0</v>
      </c>
      <c r="L724">
        <f t="shared" si="33"/>
        <v>1</v>
      </c>
      <c r="M724">
        <f t="shared" si="34"/>
        <v>0</v>
      </c>
      <c r="N724">
        <f>VLOOKUP(A724,'passengers(revised service)_has'!A:V,13,FALSE)</f>
        <v>0</v>
      </c>
      <c r="O724">
        <f t="shared" si="35"/>
        <v>0</v>
      </c>
    </row>
    <row r="725" spans="1:15">
      <c r="A725" t="s">
        <v>568</v>
      </c>
      <c r="B725" t="s">
        <v>1418</v>
      </c>
      <c r="C725" t="s">
        <v>1407</v>
      </c>
      <c r="D725" t="s">
        <v>1407</v>
      </c>
      <c r="E725" t="s">
        <v>1407</v>
      </c>
      <c r="F725" t="s">
        <v>1407</v>
      </c>
      <c r="G725" t="s">
        <v>1407</v>
      </c>
      <c r="H725">
        <v>1.6</v>
      </c>
      <c r="I725" t="s">
        <v>1407</v>
      </c>
      <c r="J725">
        <v>1.6</v>
      </c>
      <c r="K725" t="b">
        <f>ISERROR(VLOOKUP(A725,'passengers(revised service)_has'!A:A,1,FALSE))</f>
        <v>0</v>
      </c>
      <c r="L725">
        <f t="shared" si="33"/>
        <v>1</v>
      </c>
      <c r="M725">
        <f t="shared" si="34"/>
        <v>1</v>
      </c>
      <c r="N725">
        <f>VLOOKUP(A725,'passengers(revised service)_has'!A:V,13,FALSE)</f>
        <v>1</v>
      </c>
      <c r="O725">
        <f t="shared" si="35"/>
        <v>0</v>
      </c>
    </row>
    <row r="726" spans="1:15">
      <c r="A726" t="s">
        <v>566</v>
      </c>
      <c r="B726" t="s">
        <v>1418</v>
      </c>
      <c r="C726" t="s">
        <v>1407</v>
      </c>
      <c r="D726" t="s">
        <v>1407</v>
      </c>
      <c r="E726" t="s">
        <v>1407</v>
      </c>
      <c r="F726" t="s">
        <v>1407</v>
      </c>
      <c r="G726" t="s">
        <v>1407</v>
      </c>
      <c r="H726" t="s">
        <v>1407</v>
      </c>
      <c r="I726" t="s">
        <v>1407</v>
      </c>
      <c r="J726">
        <v>31.4</v>
      </c>
      <c r="K726" t="b">
        <f>ISERROR(VLOOKUP(A726,'passengers(revised service)_has'!A:A,1,FALSE))</f>
        <v>0</v>
      </c>
      <c r="L726">
        <f t="shared" si="33"/>
        <v>0</v>
      </c>
      <c r="M726">
        <f t="shared" si="34"/>
        <v>1</v>
      </c>
      <c r="N726">
        <f>VLOOKUP(A726,'passengers(revised service)_has'!A:V,13,FALSE)</f>
        <v>1</v>
      </c>
      <c r="O726">
        <f t="shared" si="35"/>
        <v>0</v>
      </c>
    </row>
    <row r="727" spans="1:15">
      <c r="A727" t="s">
        <v>565</v>
      </c>
      <c r="B727" t="s">
        <v>1418</v>
      </c>
      <c r="C727" t="s">
        <v>1407</v>
      </c>
      <c r="D727" t="s">
        <v>1407</v>
      </c>
      <c r="E727" t="s">
        <v>1407</v>
      </c>
      <c r="F727" t="s">
        <v>1407</v>
      </c>
      <c r="G727" t="s">
        <v>1407</v>
      </c>
      <c r="H727" t="s">
        <v>1407</v>
      </c>
      <c r="I727" t="s">
        <v>1407</v>
      </c>
      <c r="J727">
        <v>17.5</v>
      </c>
      <c r="K727" t="b">
        <f>ISERROR(VLOOKUP(A727,'passengers(revised service)_has'!A:A,1,FALSE))</f>
        <v>0</v>
      </c>
      <c r="L727">
        <f t="shared" si="33"/>
        <v>0</v>
      </c>
      <c r="M727">
        <f t="shared" si="34"/>
        <v>1</v>
      </c>
      <c r="N727">
        <f>VLOOKUP(A727,'passengers(revised service)_has'!A:V,13,FALSE)</f>
        <v>1</v>
      </c>
      <c r="O727">
        <f t="shared" si="35"/>
        <v>0</v>
      </c>
    </row>
    <row r="728" spans="1:15">
      <c r="A728" t="s">
        <v>564</v>
      </c>
      <c r="B728" t="s">
        <v>1418</v>
      </c>
      <c r="C728" t="s">
        <v>1407</v>
      </c>
      <c r="D728" t="s">
        <v>1407</v>
      </c>
      <c r="E728" t="s">
        <v>1407</v>
      </c>
      <c r="F728" t="s">
        <v>1407</v>
      </c>
      <c r="G728" t="s">
        <v>1407</v>
      </c>
      <c r="H728" t="s">
        <v>1407</v>
      </c>
      <c r="I728" t="s">
        <v>1407</v>
      </c>
      <c r="J728">
        <v>21.9</v>
      </c>
      <c r="K728" t="b">
        <f>ISERROR(VLOOKUP(A728,'passengers(revised service)_has'!A:A,1,FALSE))</f>
        <v>0</v>
      </c>
      <c r="L728">
        <f t="shared" si="33"/>
        <v>0</v>
      </c>
      <c r="M728">
        <f t="shared" si="34"/>
        <v>1</v>
      </c>
      <c r="N728">
        <f>VLOOKUP(A728,'passengers(revised service)_has'!A:V,13,FALSE)</f>
        <v>1</v>
      </c>
      <c r="O728">
        <f t="shared" si="35"/>
        <v>0</v>
      </c>
    </row>
    <row r="729" spans="1:15">
      <c r="A729" t="s">
        <v>563</v>
      </c>
      <c r="B729" t="s">
        <v>1418</v>
      </c>
      <c r="C729" t="s">
        <v>1407</v>
      </c>
      <c r="D729" t="s">
        <v>1407</v>
      </c>
      <c r="E729" t="s">
        <v>1407</v>
      </c>
      <c r="F729" t="s">
        <v>1407</v>
      </c>
      <c r="G729" t="s">
        <v>1407</v>
      </c>
      <c r="H729" t="s">
        <v>1407</v>
      </c>
      <c r="I729" t="s">
        <v>1407</v>
      </c>
      <c r="J729">
        <v>29</v>
      </c>
      <c r="K729" t="b">
        <f>ISERROR(VLOOKUP(A729,'passengers(revised service)_has'!A:A,1,FALSE))</f>
        <v>0</v>
      </c>
      <c r="L729">
        <f t="shared" si="33"/>
        <v>0</v>
      </c>
      <c r="M729">
        <f t="shared" si="34"/>
        <v>1</v>
      </c>
      <c r="N729">
        <f>VLOOKUP(A729,'passengers(revised service)_has'!A:V,13,FALSE)</f>
        <v>1</v>
      </c>
      <c r="O729">
        <f t="shared" si="35"/>
        <v>0</v>
      </c>
    </row>
    <row r="730" spans="1:15">
      <c r="A730" t="s">
        <v>562</v>
      </c>
      <c r="B730" t="s">
        <v>1418</v>
      </c>
      <c r="C730" t="s">
        <v>1407</v>
      </c>
      <c r="D730" t="s">
        <v>1407</v>
      </c>
      <c r="E730" t="s">
        <v>1407</v>
      </c>
      <c r="F730" t="s">
        <v>1407</v>
      </c>
      <c r="G730" t="s">
        <v>1407</v>
      </c>
      <c r="H730" t="s">
        <v>1407</v>
      </c>
      <c r="I730" t="s">
        <v>1407</v>
      </c>
      <c r="J730">
        <v>22.6</v>
      </c>
      <c r="K730" t="b">
        <f>ISERROR(VLOOKUP(A730,'passengers(revised service)_has'!A:A,1,FALSE))</f>
        <v>0</v>
      </c>
      <c r="L730">
        <f t="shared" si="33"/>
        <v>0</v>
      </c>
      <c r="M730">
        <f t="shared" si="34"/>
        <v>1</v>
      </c>
      <c r="N730">
        <f>VLOOKUP(A730,'passengers(revised service)_has'!A:V,13,FALSE)</f>
        <v>1</v>
      </c>
      <c r="O730">
        <f t="shared" si="35"/>
        <v>0</v>
      </c>
    </row>
    <row r="731" spans="1:15">
      <c r="A731" t="s">
        <v>561</v>
      </c>
      <c r="B731" t="s">
        <v>1418</v>
      </c>
      <c r="C731" t="s">
        <v>1407</v>
      </c>
      <c r="D731" t="s">
        <v>1407</v>
      </c>
      <c r="E731" t="s">
        <v>1407</v>
      </c>
      <c r="F731" t="s">
        <v>1407</v>
      </c>
      <c r="G731" t="s">
        <v>1407</v>
      </c>
      <c r="H731" t="s">
        <v>1407</v>
      </c>
      <c r="I731" t="s">
        <v>1407</v>
      </c>
      <c r="J731">
        <v>42.3</v>
      </c>
      <c r="K731" t="b">
        <f>ISERROR(VLOOKUP(A731,'passengers(revised service)_has'!A:A,1,FALSE))</f>
        <v>0</v>
      </c>
      <c r="L731">
        <f t="shared" si="33"/>
        <v>0</v>
      </c>
      <c r="M731">
        <f t="shared" si="34"/>
        <v>1</v>
      </c>
      <c r="N731">
        <f>VLOOKUP(A731,'passengers(revised service)_has'!A:V,13,FALSE)</f>
        <v>1</v>
      </c>
      <c r="O731">
        <f t="shared" si="35"/>
        <v>0</v>
      </c>
    </row>
    <row r="732" spans="1:15">
      <c r="A732" t="s">
        <v>560</v>
      </c>
      <c r="B732" t="s">
        <v>1418</v>
      </c>
      <c r="C732" t="s">
        <v>1407</v>
      </c>
      <c r="D732" t="s">
        <v>1407</v>
      </c>
      <c r="E732" t="s">
        <v>1407</v>
      </c>
      <c r="F732" t="s">
        <v>1407</v>
      </c>
      <c r="G732" t="s">
        <v>1407</v>
      </c>
      <c r="H732" t="s">
        <v>1407</v>
      </c>
      <c r="I732" t="s">
        <v>1407</v>
      </c>
      <c r="J732">
        <v>26.4</v>
      </c>
      <c r="K732" t="b">
        <f>ISERROR(VLOOKUP(A732,'passengers(revised service)_has'!A:A,1,FALSE))</f>
        <v>0</v>
      </c>
      <c r="L732">
        <f t="shared" si="33"/>
        <v>0</v>
      </c>
      <c r="M732">
        <f t="shared" si="34"/>
        <v>1</v>
      </c>
      <c r="N732">
        <f>VLOOKUP(A732,'passengers(revised service)_has'!A:V,13,FALSE)</f>
        <v>1</v>
      </c>
      <c r="O732">
        <f t="shared" si="35"/>
        <v>0</v>
      </c>
    </row>
    <row r="733" spans="1:15">
      <c r="A733" t="s">
        <v>559</v>
      </c>
      <c r="B733" t="s">
        <v>1418</v>
      </c>
      <c r="C733" t="s">
        <v>1407</v>
      </c>
      <c r="D733" t="s">
        <v>1407</v>
      </c>
      <c r="E733" t="s">
        <v>1407</v>
      </c>
      <c r="F733" t="s">
        <v>1407</v>
      </c>
      <c r="G733" t="s">
        <v>1407</v>
      </c>
      <c r="H733" t="s">
        <v>1407</v>
      </c>
      <c r="I733" t="s">
        <v>1407</v>
      </c>
      <c r="J733">
        <v>17.3</v>
      </c>
      <c r="K733" t="b">
        <f>ISERROR(VLOOKUP(A733,'passengers(revised service)_has'!A:A,1,FALSE))</f>
        <v>0</v>
      </c>
      <c r="L733">
        <f t="shared" si="33"/>
        <v>0</v>
      </c>
      <c r="M733">
        <f t="shared" si="34"/>
        <v>1</v>
      </c>
      <c r="N733">
        <f>VLOOKUP(A733,'passengers(revised service)_has'!A:V,13,FALSE)</f>
        <v>1</v>
      </c>
      <c r="O733">
        <f t="shared" si="35"/>
        <v>0</v>
      </c>
    </row>
    <row r="734" spans="1:15">
      <c r="A734" t="s">
        <v>558</v>
      </c>
      <c r="B734" t="s">
        <v>1418</v>
      </c>
      <c r="C734" t="s">
        <v>1407</v>
      </c>
      <c r="D734" t="s">
        <v>1407</v>
      </c>
      <c r="E734" t="s">
        <v>1407</v>
      </c>
      <c r="F734" t="s">
        <v>1407</v>
      </c>
      <c r="G734" t="s">
        <v>1407</v>
      </c>
      <c r="H734" t="s">
        <v>1407</v>
      </c>
      <c r="I734" t="s">
        <v>1407</v>
      </c>
      <c r="J734">
        <v>17.5</v>
      </c>
      <c r="K734" t="b">
        <f>ISERROR(VLOOKUP(A734,'passengers(revised service)_has'!A:A,1,FALSE))</f>
        <v>0</v>
      </c>
      <c r="L734">
        <f t="shared" si="33"/>
        <v>0</v>
      </c>
      <c r="M734">
        <f t="shared" si="34"/>
        <v>1</v>
      </c>
      <c r="N734">
        <f>VLOOKUP(A734,'passengers(revised service)_has'!A:V,13,FALSE)</f>
        <v>1</v>
      </c>
      <c r="O734">
        <f t="shared" si="35"/>
        <v>0</v>
      </c>
    </row>
    <row r="735" spans="1:15">
      <c r="A735" t="s">
        <v>557</v>
      </c>
      <c r="B735" t="s">
        <v>1418</v>
      </c>
      <c r="C735" t="s">
        <v>1407</v>
      </c>
      <c r="D735" t="s">
        <v>1407</v>
      </c>
      <c r="E735" t="s">
        <v>1407</v>
      </c>
      <c r="F735" t="s">
        <v>1407</v>
      </c>
      <c r="G735" t="s">
        <v>1407</v>
      </c>
      <c r="H735" t="s">
        <v>1407</v>
      </c>
      <c r="I735" t="s">
        <v>1407</v>
      </c>
      <c r="J735">
        <v>20.399999999999999</v>
      </c>
      <c r="K735" t="b">
        <f>ISERROR(VLOOKUP(A735,'passengers(revised service)_has'!A:A,1,FALSE))</f>
        <v>0</v>
      </c>
      <c r="L735">
        <f t="shared" si="33"/>
        <v>0</v>
      </c>
      <c r="M735">
        <f t="shared" si="34"/>
        <v>1</v>
      </c>
      <c r="N735">
        <f>VLOOKUP(A735,'passengers(revised service)_has'!A:V,13,FALSE)</f>
        <v>1</v>
      </c>
      <c r="O735">
        <f t="shared" si="35"/>
        <v>0</v>
      </c>
    </row>
    <row r="736" spans="1:15">
      <c r="A736" t="s">
        <v>556</v>
      </c>
      <c r="B736" t="s">
        <v>1418</v>
      </c>
      <c r="C736" t="s">
        <v>1407</v>
      </c>
      <c r="D736" t="s">
        <v>1407</v>
      </c>
      <c r="E736" t="s">
        <v>1407</v>
      </c>
      <c r="F736" t="s">
        <v>1407</v>
      </c>
      <c r="G736" t="s">
        <v>1407</v>
      </c>
      <c r="H736" t="s">
        <v>1407</v>
      </c>
      <c r="I736" t="s">
        <v>1407</v>
      </c>
      <c r="J736">
        <v>8.8000000000000007</v>
      </c>
      <c r="K736" t="b">
        <f>ISERROR(VLOOKUP(A736,'passengers(revised service)_has'!A:A,1,FALSE))</f>
        <v>0</v>
      </c>
      <c r="L736">
        <f t="shared" si="33"/>
        <v>0</v>
      </c>
      <c r="M736">
        <f t="shared" si="34"/>
        <v>1</v>
      </c>
      <c r="N736">
        <f>VLOOKUP(A736,'passengers(revised service)_has'!A:V,13,FALSE)</f>
        <v>1</v>
      </c>
      <c r="O736">
        <f t="shared" si="35"/>
        <v>0</v>
      </c>
    </row>
    <row r="737" spans="1:15">
      <c r="A737" t="s">
        <v>555</v>
      </c>
      <c r="B737" t="s">
        <v>1418</v>
      </c>
      <c r="C737" t="s">
        <v>1407</v>
      </c>
      <c r="D737" t="s">
        <v>1407</v>
      </c>
      <c r="E737" t="s">
        <v>1407</v>
      </c>
      <c r="F737" t="s">
        <v>1407</v>
      </c>
      <c r="G737" t="s">
        <v>1407</v>
      </c>
      <c r="H737" t="s">
        <v>1407</v>
      </c>
      <c r="I737" t="s">
        <v>1407</v>
      </c>
      <c r="J737">
        <v>16.600000000000001</v>
      </c>
      <c r="K737" t="b">
        <f>ISERROR(VLOOKUP(A737,'passengers(revised service)_has'!A:A,1,FALSE))</f>
        <v>0</v>
      </c>
      <c r="L737">
        <f t="shared" si="33"/>
        <v>0</v>
      </c>
      <c r="M737">
        <f t="shared" si="34"/>
        <v>1</v>
      </c>
      <c r="N737">
        <f>VLOOKUP(A737,'passengers(revised service)_has'!A:V,13,FALSE)</f>
        <v>1</v>
      </c>
      <c r="O737">
        <f t="shared" si="35"/>
        <v>0</v>
      </c>
    </row>
    <row r="738" spans="1:15">
      <c r="A738" t="s">
        <v>554</v>
      </c>
      <c r="B738" t="s">
        <v>1418</v>
      </c>
      <c r="C738" t="s">
        <v>1407</v>
      </c>
      <c r="D738" t="s">
        <v>1407</v>
      </c>
      <c r="E738" t="s">
        <v>1407</v>
      </c>
      <c r="F738" t="s">
        <v>1407</v>
      </c>
      <c r="G738" t="s">
        <v>1407</v>
      </c>
      <c r="H738" t="s">
        <v>1407</v>
      </c>
      <c r="I738" t="s">
        <v>1407</v>
      </c>
      <c r="J738">
        <v>19.7</v>
      </c>
      <c r="K738" t="b">
        <f>ISERROR(VLOOKUP(A738,'passengers(revised service)_has'!A:A,1,FALSE))</f>
        <v>0</v>
      </c>
      <c r="L738">
        <f t="shared" si="33"/>
        <v>0</v>
      </c>
      <c r="M738">
        <f t="shared" si="34"/>
        <v>1</v>
      </c>
      <c r="N738">
        <f>VLOOKUP(A738,'passengers(revised service)_has'!A:V,13,FALSE)</f>
        <v>1</v>
      </c>
      <c r="O738">
        <f t="shared" si="35"/>
        <v>0</v>
      </c>
    </row>
    <row r="739" spans="1:15">
      <c r="A739" t="s">
        <v>553</v>
      </c>
      <c r="B739" t="s">
        <v>1418</v>
      </c>
      <c r="C739" t="s">
        <v>1407</v>
      </c>
      <c r="D739" t="s">
        <v>1407</v>
      </c>
      <c r="E739" t="s">
        <v>1407</v>
      </c>
      <c r="F739" t="s">
        <v>1407</v>
      </c>
      <c r="G739" t="s">
        <v>1407</v>
      </c>
      <c r="H739" t="s">
        <v>1407</v>
      </c>
      <c r="I739" t="s">
        <v>1407</v>
      </c>
      <c r="J739">
        <v>16.600000000000001</v>
      </c>
      <c r="K739" t="b">
        <f>ISERROR(VLOOKUP(A739,'passengers(revised service)_has'!A:A,1,FALSE))</f>
        <v>0</v>
      </c>
      <c r="L739">
        <f t="shared" si="33"/>
        <v>0</v>
      </c>
      <c r="M739">
        <f t="shared" si="34"/>
        <v>1</v>
      </c>
      <c r="N739">
        <f>VLOOKUP(A739,'passengers(revised service)_has'!A:V,13,FALSE)</f>
        <v>1</v>
      </c>
      <c r="O739">
        <f t="shared" si="35"/>
        <v>0</v>
      </c>
    </row>
    <row r="740" spans="1:15">
      <c r="A740" t="s">
        <v>552</v>
      </c>
      <c r="B740" t="s">
        <v>1418</v>
      </c>
      <c r="C740" t="s">
        <v>1407</v>
      </c>
      <c r="D740" t="s">
        <v>1407</v>
      </c>
      <c r="E740" t="s">
        <v>1407</v>
      </c>
      <c r="F740">
        <v>1.2</v>
      </c>
      <c r="G740" t="s">
        <v>1407</v>
      </c>
      <c r="H740" t="s">
        <v>1407</v>
      </c>
      <c r="I740" t="s">
        <v>1407</v>
      </c>
      <c r="J740" t="s">
        <v>1407</v>
      </c>
      <c r="K740" t="b">
        <f>ISERROR(VLOOKUP(A740,'passengers(revised service)_has'!A:A,1,FALSE))</f>
        <v>0</v>
      </c>
      <c r="L740">
        <f t="shared" si="33"/>
        <v>1</v>
      </c>
      <c r="M740">
        <f t="shared" si="34"/>
        <v>0</v>
      </c>
      <c r="N740">
        <f>VLOOKUP(A740,'passengers(revised service)_has'!A:V,13,FALSE)</f>
        <v>0</v>
      </c>
      <c r="O740">
        <f t="shared" si="35"/>
        <v>0</v>
      </c>
    </row>
    <row r="741" spans="1:15">
      <c r="A741" t="s">
        <v>551</v>
      </c>
      <c r="B741" t="s">
        <v>1418</v>
      </c>
      <c r="C741" t="s">
        <v>1407</v>
      </c>
      <c r="D741" t="s">
        <v>1407</v>
      </c>
      <c r="E741" t="s">
        <v>1407</v>
      </c>
      <c r="F741" t="s">
        <v>1407</v>
      </c>
      <c r="G741" t="s">
        <v>1407</v>
      </c>
      <c r="H741" t="s">
        <v>1407</v>
      </c>
      <c r="I741" t="s">
        <v>1407</v>
      </c>
      <c r="J741">
        <v>1.2</v>
      </c>
      <c r="K741" t="b">
        <f>ISERROR(VLOOKUP(A741,'passengers(revised service)_has'!A:A,1,FALSE))</f>
        <v>0</v>
      </c>
      <c r="L741">
        <f t="shared" si="33"/>
        <v>0</v>
      </c>
      <c r="M741">
        <f t="shared" si="34"/>
        <v>1</v>
      </c>
      <c r="N741">
        <f>VLOOKUP(A741,'passengers(revised service)_has'!A:V,13,FALSE)</f>
        <v>1</v>
      </c>
      <c r="O741">
        <f t="shared" si="35"/>
        <v>0</v>
      </c>
    </row>
    <row r="742" spans="1:15">
      <c r="A742" t="s">
        <v>550</v>
      </c>
      <c r="B742" t="s">
        <v>1418</v>
      </c>
      <c r="C742" t="s">
        <v>1407</v>
      </c>
      <c r="D742" t="s">
        <v>1407</v>
      </c>
      <c r="E742" t="s">
        <v>1407</v>
      </c>
      <c r="F742" t="s">
        <v>1407</v>
      </c>
      <c r="G742" t="s">
        <v>1407</v>
      </c>
      <c r="H742" t="s">
        <v>1407</v>
      </c>
      <c r="I742" t="s">
        <v>1407</v>
      </c>
      <c r="J742">
        <v>21.4</v>
      </c>
      <c r="K742" t="b">
        <f>ISERROR(VLOOKUP(A742,'passengers(revised service)_has'!A:A,1,FALSE))</f>
        <v>0</v>
      </c>
      <c r="L742">
        <f t="shared" si="33"/>
        <v>0</v>
      </c>
      <c r="M742">
        <f t="shared" si="34"/>
        <v>1</v>
      </c>
      <c r="N742">
        <f>VLOOKUP(A742,'passengers(revised service)_has'!A:V,13,FALSE)</f>
        <v>1</v>
      </c>
      <c r="O742">
        <f t="shared" si="35"/>
        <v>0</v>
      </c>
    </row>
    <row r="743" spans="1:15">
      <c r="A743" t="s">
        <v>549</v>
      </c>
      <c r="B743" t="s">
        <v>1418</v>
      </c>
      <c r="C743" t="s">
        <v>1407</v>
      </c>
      <c r="D743" t="s">
        <v>1407</v>
      </c>
      <c r="E743" t="s">
        <v>1407</v>
      </c>
      <c r="F743" t="s">
        <v>1407</v>
      </c>
      <c r="G743" t="s">
        <v>1407</v>
      </c>
      <c r="H743" t="s">
        <v>1407</v>
      </c>
      <c r="I743" t="s">
        <v>1407</v>
      </c>
      <c r="J743">
        <v>21.6</v>
      </c>
      <c r="K743" t="b">
        <f>ISERROR(VLOOKUP(A743,'passengers(revised service)_has'!A:A,1,FALSE))</f>
        <v>0</v>
      </c>
      <c r="L743">
        <f t="shared" si="33"/>
        <v>0</v>
      </c>
      <c r="M743">
        <f t="shared" si="34"/>
        <v>1</v>
      </c>
      <c r="N743">
        <f>VLOOKUP(A743,'passengers(revised service)_has'!A:V,13,FALSE)</f>
        <v>1</v>
      </c>
      <c r="O743">
        <f t="shared" si="35"/>
        <v>0</v>
      </c>
    </row>
    <row r="744" spans="1:15">
      <c r="A744" t="s">
        <v>548</v>
      </c>
      <c r="B744" t="s">
        <v>1418</v>
      </c>
      <c r="C744" t="s">
        <v>1407</v>
      </c>
      <c r="D744" t="s">
        <v>1407</v>
      </c>
      <c r="E744" t="s">
        <v>1407</v>
      </c>
      <c r="F744" t="s">
        <v>1407</v>
      </c>
      <c r="G744" t="s">
        <v>1407</v>
      </c>
      <c r="H744" t="s">
        <v>1407</v>
      </c>
      <c r="I744" t="s">
        <v>1407</v>
      </c>
      <c r="J744">
        <v>19.600000000000001</v>
      </c>
      <c r="K744" t="b">
        <f>ISERROR(VLOOKUP(A744,'passengers(revised service)_has'!A:A,1,FALSE))</f>
        <v>0</v>
      </c>
      <c r="L744">
        <f t="shared" si="33"/>
        <v>0</v>
      </c>
      <c r="M744">
        <f t="shared" si="34"/>
        <v>1</v>
      </c>
      <c r="N744">
        <f>VLOOKUP(A744,'passengers(revised service)_has'!A:V,13,FALSE)</f>
        <v>1</v>
      </c>
      <c r="O744">
        <f t="shared" si="35"/>
        <v>0</v>
      </c>
    </row>
    <row r="745" spans="1:15">
      <c r="A745" t="s">
        <v>547</v>
      </c>
      <c r="B745" t="s">
        <v>1418</v>
      </c>
      <c r="C745" t="s">
        <v>1407</v>
      </c>
      <c r="D745" t="s">
        <v>1407</v>
      </c>
      <c r="E745" t="s">
        <v>1407</v>
      </c>
      <c r="F745" t="s">
        <v>1407</v>
      </c>
      <c r="G745" t="s">
        <v>1407</v>
      </c>
      <c r="H745" t="s">
        <v>1407</v>
      </c>
      <c r="I745" t="s">
        <v>1407</v>
      </c>
      <c r="J745">
        <v>17.5</v>
      </c>
      <c r="K745" t="b">
        <f>ISERROR(VLOOKUP(A745,'passengers(revised service)_has'!A:A,1,FALSE))</f>
        <v>0</v>
      </c>
      <c r="L745">
        <f t="shared" si="33"/>
        <v>0</v>
      </c>
      <c r="M745">
        <f t="shared" si="34"/>
        <v>1</v>
      </c>
      <c r="N745">
        <f>VLOOKUP(A745,'passengers(revised service)_has'!A:V,13,FALSE)</f>
        <v>1</v>
      </c>
      <c r="O745">
        <f t="shared" si="35"/>
        <v>0</v>
      </c>
    </row>
    <row r="746" spans="1:15">
      <c r="A746" t="s">
        <v>546</v>
      </c>
      <c r="B746" t="s">
        <v>1418</v>
      </c>
      <c r="C746" t="s">
        <v>1407</v>
      </c>
      <c r="D746" t="s">
        <v>1407</v>
      </c>
      <c r="E746" t="s">
        <v>1407</v>
      </c>
      <c r="F746" t="s">
        <v>1407</v>
      </c>
      <c r="G746" t="s">
        <v>1407</v>
      </c>
      <c r="H746" t="s">
        <v>1407</v>
      </c>
      <c r="I746" t="s">
        <v>1407</v>
      </c>
      <c r="J746">
        <v>17.100000000000001</v>
      </c>
      <c r="K746" t="b">
        <f>ISERROR(VLOOKUP(A746,'passengers(revised service)_has'!A:A,1,FALSE))</f>
        <v>0</v>
      </c>
      <c r="L746">
        <f t="shared" si="33"/>
        <v>0</v>
      </c>
      <c r="M746">
        <f t="shared" si="34"/>
        <v>1</v>
      </c>
      <c r="N746">
        <f>VLOOKUP(A746,'passengers(revised service)_has'!A:V,13,FALSE)</f>
        <v>1</v>
      </c>
      <c r="O746">
        <f t="shared" si="35"/>
        <v>0</v>
      </c>
    </row>
    <row r="747" spans="1:15">
      <c r="A747" t="s">
        <v>545</v>
      </c>
      <c r="B747" t="s">
        <v>1418</v>
      </c>
      <c r="C747" t="s">
        <v>1407</v>
      </c>
      <c r="D747" t="s">
        <v>1407</v>
      </c>
      <c r="E747" t="s">
        <v>1407</v>
      </c>
      <c r="F747" t="s">
        <v>1407</v>
      </c>
      <c r="G747" t="s">
        <v>1407</v>
      </c>
      <c r="H747" t="s">
        <v>1407</v>
      </c>
      <c r="I747" t="s">
        <v>1407</v>
      </c>
      <c r="J747">
        <v>25.5</v>
      </c>
      <c r="K747" t="b">
        <f>ISERROR(VLOOKUP(A747,'passengers(revised service)_has'!A:A,1,FALSE))</f>
        <v>0</v>
      </c>
      <c r="L747">
        <f t="shared" si="33"/>
        <v>0</v>
      </c>
      <c r="M747">
        <f t="shared" si="34"/>
        <v>1</v>
      </c>
      <c r="N747">
        <f>VLOOKUP(A747,'passengers(revised service)_has'!A:V,13,FALSE)</f>
        <v>1</v>
      </c>
      <c r="O747">
        <f t="shared" si="35"/>
        <v>0</v>
      </c>
    </row>
    <row r="748" spans="1:15">
      <c r="A748" t="s">
        <v>544</v>
      </c>
      <c r="B748" t="s">
        <v>1418</v>
      </c>
      <c r="C748" t="s">
        <v>1407</v>
      </c>
      <c r="D748" t="s">
        <v>1407</v>
      </c>
      <c r="E748" t="s">
        <v>1407</v>
      </c>
      <c r="F748" t="s">
        <v>1407</v>
      </c>
      <c r="G748" t="s">
        <v>1407</v>
      </c>
      <c r="H748" t="s">
        <v>1407</v>
      </c>
      <c r="I748" t="s">
        <v>1407</v>
      </c>
      <c r="J748">
        <v>23.5</v>
      </c>
      <c r="K748" t="b">
        <f>ISERROR(VLOOKUP(A748,'passengers(revised service)_has'!A:A,1,FALSE))</f>
        <v>0</v>
      </c>
      <c r="L748">
        <f t="shared" si="33"/>
        <v>0</v>
      </c>
      <c r="M748">
        <f t="shared" si="34"/>
        <v>1</v>
      </c>
      <c r="N748">
        <f>VLOOKUP(A748,'passengers(revised service)_has'!A:V,13,FALSE)</f>
        <v>1</v>
      </c>
      <c r="O748">
        <f t="shared" si="35"/>
        <v>0</v>
      </c>
    </row>
    <row r="749" spans="1:15">
      <c r="A749" t="s">
        <v>543</v>
      </c>
      <c r="B749" t="s">
        <v>1418</v>
      </c>
      <c r="C749" t="s">
        <v>1407</v>
      </c>
      <c r="D749" t="s">
        <v>1407</v>
      </c>
      <c r="E749" t="s">
        <v>1407</v>
      </c>
      <c r="F749" t="s">
        <v>1407</v>
      </c>
      <c r="G749" t="s">
        <v>1407</v>
      </c>
      <c r="H749" t="s">
        <v>1407</v>
      </c>
      <c r="I749" t="s">
        <v>1407</v>
      </c>
      <c r="J749">
        <v>23.2</v>
      </c>
      <c r="K749" t="b">
        <f>ISERROR(VLOOKUP(A749,'passengers(revised service)_has'!A:A,1,FALSE))</f>
        <v>0</v>
      </c>
      <c r="L749">
        <f t="shared" si="33"/>
        <v>0</v>
      </c>
      <c r="M749">
        <f t="shared" si="34"/>
        <v>1</v>
      </c>
      <c r="N749">
        <f>VLOOKUP(A749,'passengers(revised service)_has'!A:V,13,FALSE)</f>
        <v>1</v>
      </c>
      <c r="O749">
        <f t="shared" si="35"/>
        <v>0</v>
      </c>
    </row>
    <row r="750" spans="1:15">
      <c r="A750" t="s">
        <v>542</v>
      </c>
      <c r="B750" t="s">
        <v>1418</v>
      </c>
      <c r="C750" t="s">
        <v>1407</v>
      </c>
      <c r="D750" t="s">
        <v>1407</v>
      </c>
      <c r="E750" t="s">
        <v>1407</v>
      </c>
      <c r="F750" t="s">
        <v>1407</v>
      </c>
      <c r="G750" t="s">
        <v>1407</v>
      </c>
      <c r="H750" t="s">
        <v>1407</v>
      </c>
      <c r="I750" t="s">
        <v>1407</v>
      </c>
      <c r="J750">
        <v>21.8</v>
      </c>
      <c r="K750" t="b">
        <f>ISERROR(VLOOKUP(A750,'passengers(revised service)_has'!A:A,1,FALSE))</f>
        <v>0</v>
      </c>
      <c r="L750">
        <f t="shared" si="33"/>
        <v>0</v>
      </c>
      <c r="M750">
        <f t="shared" si="34"/>
        <v>1</v>
      </c>
      <c r="N750">
        <f>VLOOKUP(A750,'passengers(revised service)_has'!A:V,13,FALSE)</f>
        <v>1</v>
      </c>
      <c r="O750">
        <f t="shared" si="35"/>
        <v>0</v>
      </c>
    </row>
    <row r="751" spans="1:15">
      <c r="A751" t="s">
        <v>541</v>
      </c>
      <c r="B751" t="s">
        <v>1418</v>
      </c>
      <c r="C751" t="s">
        <v>1407</v>
      </c>
      <c r="D751" t="s">
        <v>1407</v>
      </c>
      <c r="E751" t="s">
        <v>1407</v>
      </c>
      <c r="F751" t="s">
        <v>1407</v>
      </c>
      <c r="G751" t="s">
        <v>1407</v>
      </c>
      <c r="H751" t="s">
        <v>1407</v>
      </c>
      <c r="I751" t="s">
        <v>1407</v>
      </c>
      <c r="J751">
        <v>14.8</v>
      </c>
      <c r="K751" t="b">
        <f>ISERROR(VLOOKUP(A751,'passengers(revised service)_has'!A:A,1,FALSE))</f>
        <v>0</v>
      </c>
      <c r="L751">
        <f t="shared" si="33"/>
        <v>0</v>
      </c>
      <c r="M751">
        <f t="shared" si="34"/>
        <v>1</v>
      </c>
      <c r="N751">
        <f>VLOOKUP(A751,'passengers(revised service)_has'!A:V,13,FALSE)</f>
        <v>1</v>
      </c>
      <c r="O751">
        <f t="shared" si="35"/>
        <v>0</v>
      </c>
    </row>
    <row r="752" spans="1:15">
      <c r="A752" t="s">
        <v>540</v>
      </c>
      <c r="B752" t="s">
        <v>1418</v>
      </c>
      <c r="C752" t="s">
        <v>1407</v>
      </c>
      <c r="D752" t="s">
        <v>1407</v>
      </c>
      <c r="E752" t="s">
        <v>1407</v>
      </c>
      <c r="F752" t="s">
        <v>1407</v>
      </c>
      <c r="G752" t="s">
        <v>1407</v>
      </c>
      <c r="H752" t="s">
        <v>1407</v>
      </c>
      <c r="I752" t="s">
        <v>1407</v>
      </c>
      <c r="J752">
        <v>12.1</v>
      </c>
      <c r="K752" t="b">
        <f>ISERROR(VLOOKUP(A752,'passengers(revised service)_has'!A:A,1,FALSE))</f>
        <v>0</v>
      </c>
      <c r="L752">
        <f t="shared" si="33"/>
        <v>0</v>
      </c>
      <c r="M752">
        <f t="shared" si="34"/>
        <v>1</v>
      </c>
      <c r="N752">
        <f>VLOOKUP(A752,'passengers(revised service)_has'!A:V,13,FALSE)</f>
        <v>1</v>
      </c>
      <c r="O752">
        <f t="shared" si="35"/>
        <v>0</v>
      </c>
    </row>
    <row r="753" spans="1:15">
      <c r="A753" t="s">
        <v>539</v>
      </c>
      <c r="B753" t="s">
        <v>1418</v>
      </c>
      <c r="C753" t="s">
        <v>1407</v>
      </c>
      <c r="D753" t="s">
        <v>1407</v>
      </c>
      <c r="E753" t="s">
        <v>1407</v>
      </c>
      <c r="F753" t="s">
        <v>1407</v>
      </c>
      <c r="G753" t="s">
        <v>1407</v>
      </c>
      <c r="H753" t="s">
        <v>1407</v>
      </c>
      <c r="I753" t="s">
        <v>1407</v>
      </c>
      <c r="J753">
        <v>16.600000000000001</v>
      </c>
      <c r="K753" t="b">
        <f>ISERROR(VLOOKUP(A753,'passengers(revised service)_has'!A:A,1,FALSE))</f>
        <v>0</v>
      </c>
      <c r="L753">
        <f t="shared" si="33"/>
        <v>0</v>
      </c>
      <c r="M753">
        <f t="shared" si="34"/>
        <v>1</v>
      </c>
      <c r="N753">
        <f>VLOOKUP(A753,'passengers(revised service)_has'!A:V,13,FALSE)</f>
        <v>1</v>
      </c>
      <c r="O753">
        <f t="shared" si="35"/>
        <v>0</v>
      </c>
    </row>
    <row r="754" spans="1:15">
      <c r="A754" t="s">
        <v>538</v>
      </c>
      <c r="B754" t="s">
        <v>1418</v>
      </c>
      <c r="C754" t="s">
        <v>1407</v>
      </c>
      <c r="D754" t="s">
        <v>1407</v>
      </c>
      <c r="E754" t="s">
        <v>1407</v>
      </c>
      <c r="F754">
        <v>4.0999999999999996</v>
      </c>
      <c r="G754" t="s">
        <v>1407</v>
      </c>
      <c r="H754" t="s">
        <v>1407</v>
      </c>
      <c r="I754" t="s">
        <v>1407</v>
      </c>
      <c r="J754" t="s">
        <v>1407</v>
      </c>
      <c r="K754" t="b">
        <f>ISERROR(VLOOKUP(A754,'passengers(revised service)_has'!A:A,1,FALSE))</f>
        <v>0</v>
      </c>
      <c r="L754">
        <f t="shared" si="33"/>
        <v>1</v>
      </c>
      <c r="M754">
        <f t="shared" si="34"/>
        <v>0</v>
      </c>
      <c r="N754">
        <f>VLOOKUP(A754,'passengers(revised service)_has'!A:V,13,FALSE)</f>
        <v>0</v>
      </c>
      <c r="O754">
        <f t="shared" si="35"/>
        <v>0</v>
      </c>
    </row>
    <row r="755" spans="1:15">
      <c r="A755" t="s">
        <v>537</v>
      </c>
      <c r="B755" t="s">
        <v>1418</v>
      </c>
      <c r="C755" t="s">
        <v>1407</v>
      </c>
      <c r="D755" t="s">
        <v>1407</v>
      </c>
      <c r="E755" t="s">
        <v>1407</v>
      </c>
      <c r="F755">
        <v>4.0999999999999996</v>
      </c>
      <c r="G755" t="s">
        <v>1407</v>
      </c>
      <c r="H755" t="s">
        <v>1407</v>
      </c>
      <c r="I755" t="s">
        <v>1407</v>
      </c>
      <c r="J755" t="s">
        <v>1407</v>
      </c>
      <c r="K755" t="b">
        <f>ISERROR(VLOOKUP(A755,'passengers(revised service)_has'!A:A,1,FALSE))</f>
        <v>1</v>
      </c>
      <c r="L755">
        <f t="shared" si="33"/>
        <v>1</v>
      </c>
      <c r="M755">
        <f t="shared" si="34"/>
        <v>0</v>
      </c>
      <c r="N755" t="e">
        <f>VLOOKUP(A755,'passengers(revised service)_has'!A:V,13,FALSE)</f>
        <v>#N/A</v>
      </c>
      <c r="O755" t="e">
        <f t="shared" si="35"/>
        <v>#N/A</v>
      </c>
    </row>
    <row r="756" spans="1:15">
      <c r="A756" t="s">
        <v>536</v>
      </c>
      <c r="B756" t="s">
        <v>1418</v>
      </c>
      <c r="C756" t="s">
        <v>1407</v>
      </c>
      <c r="D756" t="s">
        <v>1407</v>
      </c>
      <c r="E756" t="s">
        <v>1407</v>
      </c>
      <c r="F756" t="s">
        <v>1407</v>
      </c>
      <c r="G756" t="s">
        <v>1407</v>
      </c>
      <c r="H756" t="s">
        <v>1407</v>
      </c>
      <c r="I756" t="s">
        <v>1407</v>
      </c>
      <c r="J756">
        <v>19.7</v>
      </c>
      <c r="K756" t="b">
        <f>ISERROR(VLOOKUP(A756,'passengers(revised service)_has'!A:A,1,FALSE))</f>
        <v>0</v>
      </c>
      <c r="L756">
        <f t="shared" si="33"/>
        <v>0</v>
      </c>
      <c r="M756">
        <f t="shared" si="34"/>
        <v>1</v>
      </c>
      <c r="N756">
        <f>VLOOKUP(A756,'passengers(revised service)_has'!A:V,13,FALSE)</f>
        <v>1</v>
      </c>
      <c r="O756">
        <f t="shared" si="35"/>
        <v>0</v>
      </c>
    </row>
    <row r="757" spans="1:15">
      <c r="A757" t="s">
        <v>535</v>
      </c>
      <c r="B757" t="s">
        <v>1418</v>
      </c>
      <c r="C757" t="s">
        <v>1407</v>
      </c>
      <c r="D757" t="s">
        <v>1407</v>
      </c>
      <c r="E757" t="s">
        <v>1407</v>
      </c>
      <c r="F757" t="s">
        <v>1407</v>
      </c>
      <c r="G757" t="s">
        <v>1407</v>
      </c>
      <c r="H757" t="s">
        <v>1407</v>
      </c>
      <c r="I757" t="s">
        <v>1407</v>
      </c>
      <c r="J757">
        <v>16.5</v>
      </c>
      <c r="K757" t="b">
        <f>ISERROR(VLOOKUP(A757,'passengers(revised service)_has'!A:A,1,FALSE))</f>
        <v>0</v>
      </c>
      <c r="L757">
        <f t="shared" si="33"/>
        <v>0</v>
      </c>
      <c r="M757">
        <f t="shared" si="34"/>
        <v>1</v>
      </c>
      <c r="N757">
        <f>VLOOKUP(A757,'passengers(revised service)_has'!A:V,13,FALSE)</f>
        <v>1</v>
      </c>
      <c r="O757">
        <f t="shared" si="35"/>
        <v>0</v>
      </c>
    </row>
    <row r="758" spans="1:15">
      <c r="A758" t="s">
        <v>534</v>
      </c>
      <c r="B758" t="s">
        <v>1418</v>
      </c>
      <c r="C758" t="s">
        <v>1407</v>
      </c>
      <c r="D758" t="s">
        <v>1407</v>
      </c>
      <c r="E758" t="s">
        <v>1407</v>
      </c>
      <c r="F758" t="s">
        <v>1407</v>
      </c>
      <c r="G758" t="s">
        <v>1407</v>
      </c>
      <c r="H758" t="s">
        <v>1407</v>
      </c>
      <c r="I758" t="s">
        <v>1407</v>
      </c>
      <c r="J758">
        <v>15.8</v>
      </c>
      <c r="K758" t="b">
        <f>ISERROR(VLOOKUP(A758,'passengers(revised service)_has'!A:A,1,FALSE))</f>
        <v>0</v>
      </c>
      <c r="L758">
        <f t="shared" si="33"/>
        <v>0</v>
      </c>
      <c r="M758">
        <f t="shared" si="34"/>
        <v>1</v>
      </c>
      <c r="N758">
        <f>VLOOKUP(A758,'passengers(revised service)_has'!A:V,13,FALSE)</f>
        <v>1</v>
      </c>
      <c r="O758">
        <f t="shared" si="35"/>
        <v>0</v>
      </c>
    </row>
    <row r="759" spans="1:15">
      <c r="A759" t="s">
        <v>533</v>
      </c>
      <c r="B759" t="s">
        <v>1418</v>
      </c>
      <c r="C759" t="s">
        <v>1407</v>
      </c>
      <c r="D759" t="s">
        <v>1407</v>
      </c>
      <c r="E759" t="s">
        <v>1407</v>
      </c>
      <c r="F759" t="s">
        <v>1407</v>
      </c>
      <c r="G759" t="s">
        <v>1407</v>
      </c>
      <c r="H759" t="s">
        <v>1407</v>
      </c>
      <c r="I759" t="s">
        <v>1407</v>
      </c>
      <c r="J759">
        <v>15.9</v>
      </c>
      <c r="K759" t="b">
        <f>ISERROR(VLOOKUP(A759,'passengers(revised service)_has'!A:A,1,FALSE))</f>
        <v>0</v>
      </c>
      <c r="L759">
        <f t="shared" si="33"/>
        <v>0</v>
      </c>
      <c r="M759">
        <f t="shared" si="34"/>
        <v>1</v>
      </c>
      <c r="N759">
        <f>VLOOKUP(A759,'passengers(revised service)_has'!A:V,13,FALSE)</f>
        <v>1</v>
      </c>
      <c r="O759">
        <f t="shared" si="35"/>
        <v>0</v>
      </c>
    </row>
    <row r="760" spans="1:15">
      <c r="A760" t="s">
        <v>532</v>
      </c>
      <c r="B760" t="s">
        <v>1418</v>
      </c>
      <c r="C760" t="s">
        <v>1407</v>
      </c>
      <c r="D760" t="s">
        <v>1407</v>
      </c>
      <c r="E760" t="s">
        <v>1407</v>
      </c>
      <c r="F760" t="s">
        <v>1407</v>
      </c>
      <c r="G760" t="s">
        <v>1407</v>
      </c>
      <c r="H760" t="s">
        <v>1407</v>
      </c>
      <c r="I760" t="s">
        <v>1407</v>
      </c>
      <c r="J760">
        <v>19.600000000000001</v>
      </c>
      <c r="K760" t="b">
        <f>ISERROR(VLOOKUP(A760,'passengers(revised service)_has'!A:A,1,FALSE))</f>
        <v>0</v>
      </c>
      <c r="L760">
        <f t="shared" si="33"/>
        <v>0</v>
      </c>
      <c r="M760">
        <f t="shared" si="34"/>
        <v>1</v>
      </c>
      <c r="N760">
        <f>VLOOKUP(A760,'passengers(revised service)_has'!A:V,13,FALSE)</f>
        <v>1</v>
      </c>
      <c r="O760">
        <f t="shared" si="35"/>
        <v>0</v>
      </c>
    </row>
    <row r="761" spans="1:15">
      <c r="A761" t="s">
        <v>531</v>
      </c>
      <c r="B761" t="s">
        <v>1418</v>
      </c>
      <c r="C761" t="s">
        <v>1407</v>
      </c>
      <c r="D761" t="s">
        <v>1407</v>
      </c>
      <c r="E761" t="s">
        <v>1407</v>
      </c>
      <c r="F761" t="s">
        <v>1407</v>
      </c>
      <c r="G761" t="s">
        <v>1407</v>
      </c>
      <c r="H761" t="s">
        <v>1407</v>
      </c>
      <c r="I761" t="s">
        <v>1407</v>
      </c>
      <c r="J761">
        <v>17.600000000000001</v>
      </c>
      <c r="K761" t="b">
        <f>ISERROR(VLOOKUP(A761,'passengers(revised service)_has'!A:A,1,FALSE))</f>
        <v>0</v>
      </c>
      <c r="L761">
        <f t="shared" si="33"/>
        <v>0</v>
      </c>
      <c r="M761">
        <f t="shared" si="34"/>
        <v>1</v>
      </c>
      <c r="N761">
        <f>VLOOKUP(A761,'passengers(revised service)_has'!A:V,13,FALSE)</f>
        <v>1</v>
      </c>
      <c r="O761">
        <f t="shared" si="35"/>
        <v>0</v>
      </c>
    </row>
    <row r="762" spans="1:15">
      <c r="A762" t="s">
        <v>530</v>
      </c>
      <c r="B762" t="s">
        <v>1418</v>
      </c>
      <c r="C762" t="s">
        <v>1407</v>
      </c>
      <c r="D762" t="s">
        <v>1407</v>
      </c>
      <c r="E762" t="s">
        <v>1407</v>
      </c>
      <c r="F762" t="s">
        <v>1407</v>
      </c>
      <c r="G762" t="s">
        <v>1407</v>
      </c>
      <c r="H762" t="s">
        <v>1407</v>
      </c>
      <c r="I762" t="s">
        <v>1407</v>
      </c>
      <c r="J762">
        <v>24.4</v>
      </c>
      <c r="K762" t="b">
        <f>ISERROR(VLOOKUP(A762,'passengers(revised service)_has'!A:A,1,FALSE))</f>
        <v>0</v>
      </c>
      <c r="L762">
        <f t="shared" si="33"/>
        <v>0</v>
      </c>
      <c r="M762">
        <f t="shared" si="34"/>
        <v>1</v>
      </c>
      <c r="N762">
        <f>VLOOKUP(A762,'passengers(revised service)_has'!A:V,13,FALSE)</f>
        <v>1</v>
      </c>
      <c r="O762">
        <f t="shared" si="35"/>
        <v>0</v>
      </c>
    </row>
    <row r="763" spans="1:15">
      <c r="A763" t="s">
        <v>529</v>
      </c>
      <c r="B763" t="s">
        <v>1418</v>
      </c>
      <c r="C763" t="s">
        <v>1407</v>
      </c>
      <c r="D763" t="s">
        <v>1407</v>
      </c>
      <c r="E763" t="s">
        <v>1407</v>
      </c>
      <c r="F763" t="s">
        <v>1407</v>
      </c>
      <c r="G763" t="s">
        <v>1407</v>
      </c>
      <c r="H763" t="s">
        <v>1407</v>
      </c>
      <c r="I763" t="s">
        <v>1407</v>
      </c>
      <c r="J763">
        <v>21.6</v>
      </c>
      <c r="K763" t="b">
        <f>ISERROR(VLOOKUP(A763,'passengers(revised service)_has'!A:A,1,FALSE))</f>
        <v>0</v>
      </c>
      <c r="L763">
        <f t="shared" si="33"/>
        <v>0</v>
      </c>
      <c r="M763">
        <f t="shared" si="34"/>
        <v>1</v>
      </c>
      <c r="N763">
        <f>VLOOKUP(A763,'passengers(revised service)_has'!A:V,13,FALSE)</f>
        <v>1</v>
      </c>
      <c r="O763">
        <f t="shared" si="35"/>
        <v>0</v>
      </c>
    </row>
    <row r="764" spans="1:15">
      <c r="A764" t="s">
        <v>528</v>
      </c>
      <c r="B764" t="s">
        <v>1418</v>
      </c>
      <c r="C764" t="s">
        <v>1407</v>
      </c>
      <c r="D764" t="s">
        <v>1407</v>
      </c>
      <c r="E764" t="s">
        <v>1407</v>
      </c>
      <c r="F764" t="s">
        <v>1407</v>
      </c>
      <c r="G764" t="s">
        <v>1407</v>
      </c>
      <c r="H764" t="s">
        <v>1407</v>
      </c>
      <c r="I764" t="s">
        <v>1407</v>
      </c>
      <c r="J764">
        <v>21.6</v>
      </c>
      <c r="K764" t="b">
        <f>ISERROR(VLOOKUP(A764,'passengers(revised service)_has'!A:A,1,FALSE))</f>
        <v>0</v>
      </c>
      <c r="L764">
        <f t="shared" si="33"/>
        <v>0</v>
      </c>
      <c r="M764">
        <f t="shared" si="34"/>
        <v>1</v>
      </c>
      <c r="N764">
        <f>VLOOKUP(A764,'passengers(revised service)_has'!A:V,13,FALSE)</f>
        <v>1</v>
      </c>
      <c r="O764">
        <f t="shared" si="35"/>
        <v>0</v>
      </c>
    </row>
    <row r="765" spans="1:15">
      <c r="A765" t="s">
        <v>527</v>
      </c>
      <c r="B765" t="s">
        <v>1418</v>
      </c>
      <c r="C765" t="s">
        <v>1407</v>
      </c>
      <c r="D765" t="s">
        <v>1407</v>
      </c>
      <c r="E765" t="s">
        <v>1407</v>
      </c>
      <c r="F765" t="s">
        <v>1407</v>
      </c>
      <c r="G765" t="s">
        <v>1407</v>
      </c>
      <c r="H765" t="s">
        <v>1407</v>
      </c>
      <c r="I765" t="s">
        <v>1407</v>
      </c>
      <c r="J765">
        <v>21.5</v>
      </c>
      <c r="K765" t="b">
        <f>ISERROR(VLOOKUP(A765,'passengers(revised service)_has'!A:A,1,FALSE))</f>
        <v>0</v>
      </c>
      <c r="L765">
        <f t="shared" si="33"/>
        <v>0</v>
      </c>
      <c r="M765">
        <f t="shared" si="34"/>
        <v>1</v>
      </c>
      <c r="N765">
        <f>VLOOKUP(A765,'passengers(revised service)_has'!A:V,13,FALSE)</f>
        <v>1</v>
      </c>
      <c r="O765">
        <f t="shared" si="35"/>
        <v>0</v>
      </c>
    </row>
    <row r="766" spans="1:15">
      <c r="A766" t="s">
        <v>526</v>
      </c>
      <c r="B766" t="s">
        <v>1418</v>
      </c>
      <c r="C766" t="s">
        <v>1407</v>
      </c>
      <c r="D766" t="s">
        <v>1407</v>
      </c>
      <c r="E766" t="s">
        <v>1407</v>
      </c>
      <c r="F766" t="s">
        <v>1407</v>
      </c>
      <c r="G766" t="s">
        <v>1407</v>
      </c>
      <c r="H766" t="s">
        <v>1407</v>
      </c>
      <c r="I766" t="s">
        <v>1407</v>
      </c>
      <c r="J766">
        <v>19.899999999999999</v>
      </c>
      <c r="K766" t="b">
        <f>ISERROR(VLOOKUP(A766,'passengers(revised service)_has'!A:A,1,FALSE))</f>
        <v>0</v>
      </c>
      <c r="L766">
        <f t="shared" si="33"/>
        <v>0</v>
      </c>
      <c r="M766">
        <f t="shared" si="34"/>
        <v>1</v>
      </c>
      <c r="N766">
        <f>VLOOKUP(A766,'passengers(revised service)_has'!A:V,13,FALSE)</f>
        <v>1</v>
      </c>
      <c r="O766">
        <f t="shared" si="35"/>
        <v>0</v>
      </c>
    </row>
    <row r="767" spans="1:15">
      <c r="A767" t="s">
        <v>525</v>
      </c>
      <c r="B767" t="s">
        <v>1418</v>
      </c>
      <c r="C767" t="s">
        <v>1407</v>
      </c>
      <c r="D767" t="s">
        <v>1407</v>
      </c>
      <c r="E767" t="s">
        <v>1407</v>
      </c>
      <c r="F767" t="s">
        <v>1407</v>
      </c>
      <c r="G767" t="s">
        <v>1407</v>
      </c>
      <c r="H767" t="s">
        <v>1407</v>
      </c>
      <c r="I767" t="s">
        <v>1407</v>
      </c>
      <c r="J767">
        <v>16.5</v>
      </c>
      <c r="K767" t="b">
        <f>ISERROR(VLOOKUP(A767,'passengers(revised service)_has'!A:A,1,FALSE))</f>
        <v>0</v>
      </c>
      <c r="L767">
        <f t="shared" si="33"/>
        <v>0</v>
      </c>
      <c r="M767">
        <f t="shared" si="34"/>
        <v>1</v>
      </c>
      <c r="N767">
        <f>VLOOKUP(A767,'passengers(revised service)_has'!A:V,13,FALSE)</f>
        <v>1</v>
      </c>
      <c r="O767">
        <f t="shared" si="35"/>
        <v>0</v>
      </c>
    </row>
    <row r="768" spans="1:15">
      <c r="A768" t="s">
        <v>524</v>
      </c>
      <c r="B768" t="s">
        <v>1418</v>
      </c>
      <c r="C768" t="s">
        <v>1407</v>
      </c>
      <c r="D768" t="s">
        <v>1407</v>
      </c>
      <c r="E768" t="s">
        <v>1407</v>
      </c>
      <c r="F768" t="s">
        <v>1407</v>
      </c>
      <c r="G768" t="s">
        <v>1407</v>
      </c>
      <c r="H768" t="s">
        <v>1407</v>
      </c>
      <c r="I768" t="s">
        <v>1407</v>
      </c>
      <c r="J768">
        <v>15.8</v>
      </c>
      <c r="K768" t="b">
        <f>ISERROR(VLOOKUP(A768,'passengers(revised service)_has'!A:A,1,FALSE))</f>
        <v>0</v>
      </c>
      <c r="L768">
        <f t="shared" si="33"/>
        <v>0</v>
      </c>
      <c r="M768">
        <f t="shared" si="34"/>
        <v>1</v>
      </c>
      <c r="N768">
        <f>VLOOKUP(A768,'passengers(revised service)_has'!A:V,13,FALSE)</f>
        <v>1</v>
      </c>
      <c r="O768">
        <f t="shared" si="35"/>
        <v>0</v>
      </c>
    </row>
    <row r="769" spans="1:15">
      <c r="A769" t="s">
        <v>523</v>
      </c>
      <c r="B769" t="s">
        <v>1418</v>
      </c>
      <c r="C769" t="s">
        <v>1407</v>
      </c>
      <c r="D769" t="s">
        <v>1407</v>
      </c>
      <c r="E769" t="s">
        <v>1407</v>
      </c>
      <c r="F769" t="s">
        <v>1407</v>
      </c>
      <c r="G769" t="s">
        <v>1407</v>
      </c>
      <c r="H769" t="s">
        <v>1407</v>
      </c>
      <c r="I769" t="s">
        <v>1407</v>
      </c>
      <c r="J769">
        <v>24.3</v>
      </c>
      <c r="K769" t="b">
        <f>ISERROR(VLOOKUP(A769,'passengers(revised service)_has'!A:A,1,FALSE))</f>
        <v>0</v>
      </c>
      <c r="L769">
        <f t="shared" si="33"/>
        <v>0</v>
      </c>
      <c r="M769">
        <f t="shared" si="34"/>
        <v>1</v>
      </c>
      <c r="N769">
        <f>VLOOKUP(A769,'passengers(revised service)_has'!A:V,13,FALSE)</f>
        <v>1</v>
      </c>
      <c r="O769">
        <f t="shared" si="35"/>
        <v>0</v>
      </c>
    </row>
    <row r="770" spans="1:15">
      <c r="A770" t="s">
        <v>522</v>
      </c>
      <c r="B770" t="s">
        <v>1418</v>
      </c>
      <c r="C770" t="s">
        <v>1407</v>
      </c>
      <c r="D770" t="s">
        <v>1407</v>
      </c>
      <c r="E770" t="s">
        <v>1407</v>
      </c>
      <c r="F770">
        <v>6.8</v>
      </c>
      <c r="G770" t="s">
        <v>1407</v>
      </c>
      <c r="H770" t="s">
        <v>1407</v>
      </c>
      <c r="I770" t="s">
        <v>1407</v>
      </c>
      <c r="J770" t="s">
        <v>1407</v>
      </c>
      <c r="K770" t="b">
        <f>ISERROR(VLOOKUP(A770,'passengers(revised service)_has'!A:A,1,FALSE))</f>
        <v>0</v>
      </c>
      <c r="L770">
        <f t="shared" si="33"/>
        <v>1</v>
      </c>
      <c r="M770">
        <f t="shared" si="34"/>
        <v>0</v>
      </c>
      <c r="N770">
        <f>VLOOKUP(A770,'passengers(revised service)_has'!A:V,13,FALSE)</f>
        <v>0</v>
      </c>
      <c r="O770">
        <f t="shared" si="35"/>
        <v>0</v>
      </c>
    </row>
    <row r="771" spans="1:15">
      <c r="A771" t="s">
        <v>521</v>
      </c>
      <c r="B771" t="s">
        <v>1418</v>
      </c>
      <c r="C771" t="s">
        <v>1407</v>
      </c>
      <c r="D771" t="s">
        <v>1407</v>
      </c>
      <c r="E771" t="s">
        <v>1407</v>
      </c>
      <c r="F771" t="s">
        <v>1407</v>
      </c>
      <c r="G771" t="s">
        <v>1407</v>
      </c>
      <c r="H771" t="s">
        <v>1407</v>
      </c>
      <c r="I771" t="s">
        <v>1407</v>
      </c>
      <c r="J771">
        <v>6.8</v>
      </c>
      <c r="K771" t="b">
        <f>ISERROR(VLOOKUP(A771,'passengers(revised service)_has'!A:A,1,FALSE))</f>
        <v>0</v>
      </c>
      <c r="L771">
        <f t="shared" ref="L771:L834" si="36">IF(IF(ISERROR(SEARCH("*no*",C771)), 0,1)+IF(ISERROR(SEARCH("*no*",D771)), 0,1)+IF(ISERROR(SEARCH("*no*",E771)), 0,1)+IF(ISERROR(SEARCH("*no*",F771)), 0,1)+IF(ISERROR(SEARCH("*no*",G771)), 0,1)+IF(ISERROR(SEARCH("*no*",H771)), 0,1)+IF(ISERROR(SEARCH("*no*",I771)), 0,1)=7,0,1)</f>
        <v>0</v>
      </c>
      <c r="M771">
        <f t="shared" ref="M771:M834" si="37">IF(ISNUMBER(J771),1,0)</f>
        <v>1</v>
      </c>
      <c r="N771">
        <f>VLOOKUP(A771,'passengers(revised service)_has'!A:V,13,FALSE)</f>
        <v>1</v>
      </c>
      <c r="O771">
        <f t="shared" ref="O771:O834" si="38">IF(M771=N771,0,1)</f>
        <v>0</v>
      </c>
    </row>
    <row r="772" spans="1:15">
      <c r="A772" t="s">
        <v>520</v>
      </c>
      <c r="B772" t="s">
        <v>1418</v>
      </c>
      <c r="C772" t="s">
        <v>1407</v>
      </c>
      <c r="D772" t="s">
        <v>1407</v>
      </c>
      <c r="E772" t="s">
        <v>1407</v>
      </c>
      <c r="F772" t="s">
        <v>1407</v>
      </c>
      <c r="G772" t="s">
        <v>1407</v>
      </c>
      <c r="H772" t="s">
        <v>1407</v>
      </c>
      <c r="I772" t="s">
        <v>1407</v>
      </c>
      <c r="J772">
        <v>14.6</v>
      </c>
      <c r="K772" t="b">
        <f>ISERROR(VLOOKUP(A772,'passengers(revised service)_has'!A:A,1,FALSE))</f>
        <v>0</v>
      </c>
      <c r="L772">
        <f t="shared" si="36"/>
        <v>0</v>
      </c>
      <c r="M772">
        <f t="shared" si="37"/>
        <v>1</v>
      </c>
      <c r="N772">
        <f>VLOOKUP(A772,'passengers(revised service)_has'!A:V,13,FALSE)</f>
        <v>1</v>
      </c>
      <c r="O772">
        <f t="shared" si="38"/>
        <v>0</v>
      </c>
    </row>
    <row r="773" spans="1:15">
      <c r="A773" t="s">
        <v>519</v>
      </c>
      <c r="B773" t="s">
        <v>1418</v>
      </c>
      <c r="C773" t="s">
        <v>1407</v>
      </c>
      <c r="D773" t="s">
        <v>1407</v>
      </c>
      <c r="E773" t="s">
        <v>1407</v>
      </c>
      <c r="F773">
        <v>3.5</v>
      </c>
      <c r="G773" t="s">
        <v>1407</v>
      </c>
      <c r="H773" t="s">
        <v>1407</v>
      </c>
      <c r="I773" t="s">
        <v>1407</v>
      </c>
      <c r="J773" t="s">
        <v>1407</v>
      </c>
      <c r="K773" t="b">
        <f>ISERROR(VLOOKUP(A773,'passengers(revised service)_has'!A:A,1,FALSE))</f>
        <v>0</v>
      </c>
      <c r="L773">
        <f t="shared" si="36"/>
        <v>1</v>
      </c>
      <c r="M773">
        <f t="shared" si="37"/>
        <v>0</v>
      </c>
      <c r="N773">
        <f>VLOOKUP(A773,'passengers(revised service)_has'!A:V,13,FALSE)</f>
        <v>0</v>
      </c>
      <c r="O773">
        <f t="shared" si="38"/>
        <v>0</v>
      </c>
    </row>
    <row r="774" spans="1:15">
      <c r="A774" t="s">
        <v>518</v>
      </c>
      <c r="B774" t="s">
        <v>1418</v>
      </c>
      <c r="C774" t="s">
        <v>1407</v>
      </c>
      <c r="D774" t="s">
        <v>1407</v>
      </c>
      <c r="E774" t="s">
        <v>1407</v>
      </c>
      <c r="F774">
        <v>3.5</v>
      </c>
      <c r="G774" t="s">
        <v>1407</v>
      </c>
      <c r="H774" t="s">
        <v>1407</v>
      </c>
      <c r="I774" t="s">
        <v>1407</v>
      </c>
      <c r="J774">
        <v>3.5</v>
      </c>
      <c r="K774" t="b">
        <f>ISERROR(VLOOKUP(A774,'passengers(revised service)_has'!A:A,1,FALSE))</f>
        <v>0</v>
      </c>
      <c r="L774">
        <f t="shared" si="36"/>
        <v>1</v>
      </c>
      <c r="M774">
        <f t="shared" si="37"/>
        <v>1</v>
      </c>
      <c r="N774">
        <f>VLOOKUP(A774,'passengers(revised service)_has'!A:V,13,FALSE)</f>
        <v>1</v>
      </c>
      <c r="O774">
        <f t="shared" si="38"/>
        <v>0</v>
      </c>
    </row>
    <row r="775" spans="1:15">
      <c r="A775" t="s">
        <v>517</v>
      </c>
      <c r="B775" t="s">
        <v>1418</v>
      </c>
      <c r="C775" t="s">
        <v>1407</v>
      </c>
      <c r="D775" t="s">
        <v>1407</v>
      </c>
      <c r="E775" t="s">
        <v>1407</v>
      </c>
      <c r="F775" t="s">
        <v>1407</v>
      </c>
      <c r="G775" t="s">
        <v>1407</v>
      </c>
      <c r="H775" t="s">
        <v>1407</v>
      </c>
      <c r="I775" t="s">
        <v>1407</v>
      </c>
      <c r="J775">
        <v>39</v>
      </c>
      <c r="K775" t="b">
        <f>ISERROR(VLOOKUP(A775,'passengers(revised service)_has'!A:A,1,FALSE))</f>
        <v>0</v>
      </c>
      <c r="L775">
        <f t="shared" si="36"/>
        <v>0</v>
      </c>
      <c r="M775">
        <f t="shared" si="37"/>
        <v>1</v>
      </c>
      <c r="N775">
        <f>VLOOKUP(A775,'passengers(revised service)_has'!A:V,13,FALSE)</f>
        <v>1</v>
      </c>
      <c r="O775">
        <f t="shared" si="38"/>
        <v>0</v>
      </c>
    </row>
    <row r="776" spans="1:15">
      <c r="A776" t="s">
        <v>516</v>
      </c>
      <c r="B776" t="s">
        <v>1418</v>
      </c>
      <c r="C776" t="s">
        <v>1407</v>
      </c>
      <c r="D776" t="s">
        <v>1407</v>
      </c>
      <c r="E776" t="s">
        <v>1407</v>
      </c>
      <c r="F776" t="s">
        <v>1407</v>
      </c>
      <c r="G776" t="s">
        <v>1407</v>
      </c>
      <c r="H776" t="s">
        <v>1407</v>
      </c>
      <c r="I776" t="s">
        <v>1407</v>
      </c>
      <c r="J776">
        <v>27.3</v>
      </c>
      <c r="K776" t="b">
        <f>ISERROR(VLOOKUP(A776,'passengers(revised service)_has'!A:A,1,FALSE))</f>
        <v>0</v>
      </c>
      <c r="L776">
        <f t="shared" si="36"/>
        <v>0</v>
      </c>
      <c r="M776">
        <f t="shared" si="37"/>
        <v>1</v>
      </c>
      <c r="N776">
        <f>VLOOKUP(A776,'passengers(revised service)_has'!A:V,13,FALSE)</f>
        <v>1</v>
      </c>
      <c r="O776">
        <f t="shared" si="38"/>
        <v>0</v>
      </c>
    </row>
    <row r="777" spans="1:15">
      <c r="A777" t="s">
        <v>515</v>
      </c>
      <c r="B777" t="s">
        <v>1418</v>
      </c>
      <c r="C777" t="s">
        <v>1407</v>
      </c>
      <c r="D777" t="s">
        <v>1407</v>
      </c>
      <c r="E777" t="s">
        <v>1407</v>
      </c>
      <c r="F777" t="s">
        <v>1407</v>
      </c>
      <c r="G777" t="s">
        <v>1407</v>
      </c>
      <c r="H777" t="s">
        <v>1407</v>
      </c>
      <c r="I777" t="s">
        <v>1407</v>
      </c>
      <c r="J777">
        <v>17.600000000000001</v>
      </c>
      <c r="K777" t="b">
        <f>ISERROR(VLOOKUP(A777,'passengers(revised service)_has'!A:A,1,FALSE))</f>
        <v>0</v>
      </c>
      <c r="L777">
        <f t="shared" si="36"/>
        <v>0</v>
      </c>
      <c r="M777">
        <f t="shared" si="37"/>
        <v>1</v>
      </c>
      <c r="N777">
        <f>VLOOKUP(A777,'passengers(revised service)_has'!A:V,13,FALSE)</f>
        <v>1</v>
      </c>
      <c r="O777">
        <f t="shared" si="38"/>
        <v>0</v>
      </c>
    </row>
    <row r="778" spans="1:15">
      <c r="A778" t="s">
        <v>514</v>
      </c>
      <c r="B778" t="s">
        <v>1418</v>
      </c>
      <c r="C778" t="s">
        <v>1407</v>
      </c>
      <c r="D778" t="s">
        <v>1407</v>
      </c>
      <c r="E778" t="s">
        <v>1407</v>
      </c>
      <c r="F778" t="s">
        <v>1407</v>
      </c>
      <c r="G778" t="s">
        <v>1407</v>
      </c>
      <c r="H778" t="s">
        <v>1407</v>
      </c>
      <c r="I778" t="s">
        <v>1407</v>
      </c>
      <c r="J778">
        <v>19.399999999999999</v>
      </c>
      <c r="K778" t="b">
        <f>ISERROR(VLOOKUP(A778,'passengers(revised service)_has'!A:A,1,FALSE))</f>
        <v>0</v>
      </c>
      <c r="L778">
        <f t="shared" si="36"/>
        <v>0</v>
      </c>
      <c r="M778">
        <f t="shared" si="37"/>
        <v>1</v>
      </c>
      <c r="N778">
        <f>VLOOKUP(A778,'passengers(revised service)_has'!A:V,13,FALSE)</f>
        <v>1</v>
      </c>
      <c r="O778">
        <f t="shared" si="38"/>
        <v>0</v>
      </c>
    </row>
    <row r="779" spans="1:15">
      <c r="A779" t="s">
        <v>513</v>
      </c>
      <c r="B779" t="s">
        <v>1418</v>
      </c>
      <c r="C779" t="s">
        <v>1407</v>
      </c>
      <c r="D779" t="s">
        <v>1407</v>
      </c>
      <c r="E779" t="s">
        <v>1407</v>
      </c>
      <c r="F779" t="s">
        <v>1407</v>
      </c>
      <c r="G779" t="s">
        <v>1407</v>
      </c>
      <c r="H779" t="s">
        <v>1407</v>
      </c>
      <c r="I779" t="s">
        <v>1407</v>
      </c>
      <c r="J779">
        <v>17.100000000000001</v>
      </c>
      <c r="K779" t="b">
        <f>ISERROR(VLOOKUP(A779,'passengers(revised service)_has'!A:A,1,FALSE))</f>
        <v>0</v>
      </c>
      <c r="L779">
        <f t="shared" si="36"/>
        <v>0</v>
      </c>
      <c r="M779">
        <f t="shared" si="37"/>
        <v>1</v>
      </c>
      <c r="N779">
        <f>VLOOKUP(A779,'passengers(revised service)_has'!A:V,13,FALSE)</f>
        <v>1</v>
      </c>
      <c r="O779">
        <f t="shared" si="38"/>
        <v>0</v>
      </c>
    </row>
    <row r="780" spans="1:15">
      <c r="A780" t="s">
        <v>512</v>
      </c>
      <c r="B780" t="s">
        <v>1418</v>
      </c>
      <c r="C780" t="s">
        <v>1407</v>
      </c>
      <c r="D780" t="s">
        <v>1407</v>
      </c>
      <c r="E780" t="s">
        <v>1407</v>
      </c>
      <c r="F780" t="s">
        <v>1407</v>
      </c>
      <c r="G780" t="s">
        <v>1407</v>
      </c>
      <c r="H780" t="s">
        <v>1407</v>
      </c>
      <c r="I780" t="s">
        <v>1407</v>
      </c>
      <c r="J780">
        <v>17.100000000000001</v>
      </c>
      <c r="K780" t="b">
        <f>ISERROR(VLOOKUP(A780,'passengers(revised service)_has'!A:A,1,FALSE))</f>
        <v>0</v>
      </c>
      <c r="L780">
        <f t="shared" si="36"/>
        <v>0</v>
      </c>
      <c r="M780">
        <f t="shared" si="37"/>
        <v>1</v>
      </c>
      <c r="N780">
        <f>VLOOKUP(A780,'passengers(revised service)_has'!A:V,13,FALSE)</f>
        <v>1</v>
      </c>
      <c r="O780">
        <f t="shared" si="38"/>
        <v>0</v>
      </c>
    </row>
    <row r="781" spans="1:15">
      <c r="A781" t="s">
        <v>511</v>
      </c>
      <c r="B781" t="s">
        <v>1418</v>
      </c>
      <c r="C781" t="s">
        <v>1407</v>
      </c>
      <c r="D781" t="s">
        <v>1407</v>
      </c>
      <c r="E781" t="s">
        <v>1407</v>
      </c>
      <c r="F781" t="s">
        <v>1407</v>
      </c>
      <c r="G781" t="s">
        <v>1407</v>
      </c>
      <c r="H781" t="s">
        <v>1407</v>
      </c>
      <c r="I781" t="s">
        <v>1407</v>
      </c>
      <c r="J781">
        <v>17.100000000000001</v>
      </c>
      <c r="K781" t="b">
        <f>ISERROR(VLOOKUP(A781,'passengers(revised service)_has'!A:A,1,FALSE))</f>
        <v>0</v>
      </c>
      <c r="L781">
        <f t="shared" si="36"/>
        <v>0</v>
      </c>
      <c r="M781">
        <f t="shared" si="37"/>
        <v>1</v>
      </c>
      <c r="N781">
        <f>VLOOKUP(A781,'passengers(revised service)_has'!A:V,13,FALSE)</f>
        <v>1</v>
      </c>
      <c r="O781">
        <f t="shared" si="38"/>
        <v>0</v>
      </c>
    </row>
    <row r="782" spans="1:15">
      <c r="A782" t="s">
        <v>510</v>
      </c>
      <c r="B782" t="s">
        <v>1418</v>
      </c>
      <c r="C782" t="s">
        <v>1407</v>
      </c>
      <c r="D782" t="s">
        <v>1407</v>
      </c>
      <c r="E782" t="s">
        <v>1407</v>
      </c>
      <c r="F782" t="s">
        <v>1407</v>
      </c>
      <c r="G782" t="s">
        <v>1407</v>
      </c>
      <c r="H782" t="s">
        <v>1407</v>
      </c>
      <c r="I782" t="s">
        <v>1407</v>
      </c>
      <c r="J782">
        <v>17.5</v>
      </c>
      <c r="K782" t="b">
        <f>ISERROR(VLOOKUP(A782,'passengers(revised service)_has'!A:A,1,FALSE))</f>
        <v>0</v>
      </c>
      <c r="L782">
        <f t="shared" si="36"/>
        <v>0</v>
      </c>
      <c r="M782">
        <f t="shared" si="37"/>
        <v>1</v>
      </c>
      <c r="N782">
        <f>VLOOKUP(A782,'passengers(revised service)_has'!A:V,13,FALSE)</f>
        <v>1</v>
      </c>
      <c r="O782">
        <f t="shared" si="38"/>
        <v>0</v>
      </c>
    </row>
    <row r="783" spans="1:15">
      <c r="A783" t="s">
        <v>509</v>
      </c>
      <c r="B783" t="s">
        <v>1418</v>
      </c>
      <c r="C783" t="s">
        <v>1407</v>
      </c>
      <c r="D783" t="s">
        <v>1407</v>
      </c>
      <c r="E783" t="s">
        <v>1407</v>
      </c>
      <c r="F783" t="s">
        <v>1407</v>
      </c>
      <c r="G783" t="s">
        <v>1407</v>
      </c>
      <c r="H783" t="s">
        <v>1407</v>
      </c>
      <c r="I783" t="s">
        <v>1407</v>
      </c>
      <c r="J783">
        <v>22.7</v>
      </c>
      <c r="K783" t="b">
        <f>ISERROR(VLOOKUP(A783,'passengers(revised service)_has'!A:A,1,FALSE))</f>
        <v>0</v>
      </c>
      <c r="L783">
        <f t="shared" si="36"/>
        <v>0</v>
      </c>
      <c r="M783">
        <f t="shared" si="37"/>
        <v>1</v>
      </c>
      <c r="N783">
        <f>VLOOKUP(A783,'passengers(revised service)_has'!A:V,13,FALSE)</f>
        <v>1</v>
      </c>
      <c r="O783">
        <f t="shared" si="38"/>
        <v>0</v>
      </c>
    </row>
    <row r="784" spans="1:15">
      <c r="A784" t="s">
        <v>508</v>
      </c>
      <c r="B784" t="s">
        <v>1418</v>
      </c>
      <c r="C784" t="s">
        <v>1407</v>
      </c>
      <c r="D784" t="s">
        <v>1407</v>
      </c>
      <c r="E784" t="s">
        <v>1407</v>
      </c>
      <c r="F784" t="s">
        <v>1407</v>
      </c>
      <c r="G784" t="s">
        <v>1407</v>
      </c>
      <c r="H784" t="s">
        <v>1407</v>
      </c>
      <c r="I784" t="s">
        <v>1407</v>
      </c>
      <c r="J784">
        <v>19.899999999999999</v>
      </c>
      <c r="K784" t="b">
        <f>ISERROR(VLOOKUP(A784,'passengers(revised service)_has'!A:A,1,FALSE))</f>
        <v>0</v>
      </c>
      <c r="L784">
        <f t="shared" si="36"/>
        <v>0</v>
      </c>
      <c r="M784">
        <f t="shared" si="37"/>
        <v>1</v>
      </c>
      <c r="N784">
        <f>VLOOKUP(A784,'passengers(revised service)_has'!A:V,13,FALSE)</f>
        <v>1</v>
      </c>
      <c r="O784">
        <f t="shared" si="38"/>
        <v>0</v>
      </c>
    </row>
    <row r="785" spans="1:15">
      <c r="A785" t="s">
        <v>507</v>
      </c>
      <c r="B785" t="s">
        <v>1418</v>
      </c>
      <c r="C785" t="s">
        <v>1407</v>
      </c>
      <c r="D785" t="s">
        <v>1407</v>
      </c>
      <c r="E785" t="s">
        <v>1407</v>
      </c>
      <c r="F785" t="s">
        <v>1407</v>
      </c>
      <c r="G785" t="s">
        <v>1407</v>
      </c>
      <c r="H785" t="s">
        <v>1407</v>
      </c>
      <c r="I785" t="s">
        <v>1407</v>
      </c>
      <c r="J785">
        <v>12.2</v>
      </c>
      <c r="K785" t="b">
        <f>ISERROR(VLOOKUP(A785,'passengers(revised service)_has'!A:A,1,FALSE))</f>
        <v>0</v>
      </c>
      <c r="L785">
        <f t="shared" si="36"/>
        <v>0</v>
      </c>
      <c r="M785">
        <f t="shared" si="37"/>
        <v>1</v>
      </c>
      <c r="N785">
        <f>VLOOKUP(A785,'passengers(revised service)_has'!A:V,13,FALSE)</f>
        <v>1</v>
      </c>
      <c r="O785">
        <f t="shared" si="38"/>
        <v>0</v>
      </c>
    </row>
    <row r="786" spans="1:15">
      <c r="A786" t="s">
        <v>506</v>
      </c>
      <c r="B786" t="s">
        <v>1418</v>
      </c>
      <c r="C786" t="s">
        <v>1407</v>
      </c>
      <c r="D786" t="s">
        <v>1407</v>
      </c>
      <c r="E786" t="s">
        <v>1407</v>
      </c>
      <c r="F786">
        <v>1.7</v>
      </c>
      <c r="G786" t="s">
        <v>1407</v>
      </c>
      <c r="H786" t="s">
        <v>1407</v>
      </c>
      <c r="I786" t="s">
        <v>1407</v>
      </c>
      <c r="J786" t="s">
        <v>1407</v>
      </c>
      <c r="K786" t="b">
        <f>ISERROR(VLOOKUP(A786,'passengers(revised service)_has'!A:A,1,FALSE))</f>
        <v>0</v>
      </c>
      <c r="L786">
        <f t="shared" si="36"/>
        <v>1</v>
      </c>
      <c r="M786">
        <f t="shared" si="37"/>
        <v>0</v>
      </c>
      <c r="N786">
        <f>VLOOKUP(A786,'passengers(revised service)_has'!A:V,13,FALSE)</f>
        <v>0</v>
      </c>
      <c r="O786">
        <f t="shared" si="38"/>
        <v>0</v>
      </c>
    </row>
    <row r="787" spans="1:15">
      <c r="A787" t="s">
        <v>505</v>
      </c>
      <c r="B787" t="s">
        <v>1418</v>
      </c>
      <c r="C787" t="s">
        <v>1407</v>
      </c>
      <c r="D787" t="s">
        <v>1407</v>
      </c>
      <c r="E787" t="s">
        <v>1407</v>
      </c>
      <c r="F787">
        <v>1.7</v>
      </c>
      <c r="G787" t="s">
        <v>1407</v>
      </c>
      <c r="H787" t="s">
        <v>1407</v>
      </c>
      <c r="I787" t="s">
        <v>1407</v>
      </c>
      <c r="J787" t="s">
        <v>1407</v>
      </c>
      <c r="K787" t="b">
        <f>ISERROR(VLOOKUP(A787,'passengers(revised service)_has'!A:A,1,FALSE))</f>
        <v>1</v>
      </c>
      <c r="L787">
        <f t="shared" si="36"/>
        <v>1</v>
      </c>
      <c r="M787">
        <f t="shared" si="37"/>
        <v>0</v>
      </c>
      <c r="N787" t="e">
        <f>VLOOKUP(A787,'passengers(revised service)_has'!A:V,13,FALSE)</f>
        <v>#N/A</v>
      </c>
      <c r="O787" t="e">
        <f t="shared" si="38"/>
        <v>#N/A</v>
      </c>
    </row>
    <row r="788" spans="1:15">
      <c r="A788" t="s">
        <v>504</v>
      </c>
      <c r="B788" t="s">
        <v>1418</v>
      </c>
      <c r="C788" t="s">
        <v>1407</v>
      </c>
      <c r="D788" t="s">
        <v>1407</v>
      </c>
      <c r="E788" t="s">
        <v>1407</v>
      </c>
      <c r="F788">
        <v>6.2</v>
      </c>
      <c r="G788" t="s">
        <v>1407</v>
      </c>
      <c r="H788" t="s">
        <v>1407</v>
      </c>
      <c r="I788" t="s">
        <v>1407</v>
      </c>
      <c r="J788">
        <v>6.3</v>
      </c>
      <c r="K788" t="b">
        <f>ISERROR(VLOOKUP(A788,'passengers(revised service)_has'!A:A,1,FALSE))</f>
        <v>0</v>
      </c>
      <c r="L788">
        <f t="shared" si="36"/>
        <v>1</v>
      </c>
      <c r="M788">
        <f t="shared" si="37"/>
        <v>1</v>
      </c>
      <c r="N788">
        <f>VLOOKUP(A788,'passengers(revised service)_has'!A:V,13,FALSE)</f>
        <v>1</v>
      </c>
      <c r="O788">
        <f t="shared" si="38"/>
        <v>0</v>
      </c>
    </row>
    <row r="789" spans="1:15">
      <c r="A789" t="s">
        <v>503</v>
      </c>
      <c r="B789" t="s">
        <v>1418</v>
      </c>
      <c r="C789" t="s">
        <v>1407</v>
      </c>
      <c r="D789" t="s">
        <v>1407</v>
      </c>
      <c r="E789" t="s">
        <v>1407</v>
      </c>
      <c r="F789" t="s">
        <v>1407</v>
      </c>
      <c r="G789" t="s">
        <v>1407</v>
      </c>
      <c r="H789" t="s">
        <v>1407</v>
      </c>
      <c r="I789" t="s">
        <v>1407</v>
      </c>
      <c r="J789">
        <v>6.2</v>
      </c>
      <c r="K789" t="b">
        <f>ISERROR(VLOOKUP(A789,'passengers(revised service)_has'!A:A,1,FALSE))</f>
        <v>0</v>
      </c>
      <c r="L789">
        <f t="shared" si="36"/>
        <v>0</v>
      </c>
      <c r="M789">
        <f t="shared" si="37"/>
        <v>1</v>
      </c>
      <c r="N789">
        <f>VLOOKUP(A789,'passengers(revised service)_has'!A:V,13,FALSE)</f>
        <v>1</v>
      </c>
      <c r="O789">
        <f t="shared" si="38"/>
        <v>0</v>
      </c>
    </row>
    <row r="790" spans="1:15">
      <c r="A790" t="s">
        <v>502</v>
      </c>
      <c r="B790" t="s">
        <v>1418</v>
      </c>
      <c r="C790" t="s">
        <v>1407</v>
      </c>
      <c r="D790" t="s">
        <v>1407</v>
      </c>
      <c r="E790" t="s">
        <v>1407</v>
      </c>
      <c r="F790">
        <v>1.1000000000000001</v>
      </c>
      <c r="G790" t="s">
        <v>1407</v>
      </c>
      <c r="H790" t="s">
        <v>1407</v>
      </c>
      <c r="I790" t="s">
        <v>1407</v>
      </c>
      <c r="J790" t="s">
        <v>1407</v>
      </c>
      <c r="K790" t="b">
        <f>ISERROR(VLOOKUP(A790,'passengers(revised service)_has'!A:A,1,FALSE))</f>
        <v>0</v>
      </c>
      <c r="L790">
        <f t="shared" si="36"/>
        <v>1</v>
      </c>
      <c r="M790">
        <f t="shared" si="37"/>
        <v>0</v>
      </c>
      <c r="N790">
        <f>VLOOKUP(A790,'passengers(revised service)_has'!A:V,13,FALSE)</f>
        <v>0</v>
      </c>
      <c r="O790">
        <f t="shared" si="38"/>
        <v>0</v>
      </c>
    </row>
    <row r="791" spans="1:15">
      <c r="A791" t="s">
        <v>501</v>
      </c>
      <c r="B791" t="s">
        <v>1418</v>
      </c>
      <c r="C791" t="s">
        <v>1407</v>
      </c>
      <c r="D791" t="s">
        <v>1407</v>
      </c>
      <c r="E791" t="s">
        <v>1407</v>
      </c>
      <c r="F791" t="s">
        <v>1407</v>
      </c>
      <c r="G791" t="s">
        <v>1407</v>
      </c>
      <c r="H791" t="s">
        <v>1407</v>
      </c>
      <c r="I791" t="s">
        <v>1407</v>
      </c>
      <c r="J791">
        <v>1.1000000000000001</v>
      </c>
      <c r="K791" t="b">
        <f>ISERROR(VLOOKUP(A791,'passengers(revised service)_has'!A:A,1,FALSE))</f>
        <v>0</v>
      </c>
      <c r="L791">
        <f t="shared" si="36"/>
        <v>0</v>
      </c>
      <c r="M791">
        <f t="shared" si="37"/>
        <v>1</v>
      </c>
      <c r="N791">
        <f>VLOOKUP(A791,'passengers(revised service)_has'!A:V,13,FALSE)</f>
        <v>1</v>
      </c>
      <c r="O791">
        <f t="shared" si="38"/>
        <v>0</v>
      </c>
    </row>
    <row r="792" spans="1:15">
      <c r="A792" t="s">
        <v>500</v>
      </c>
      <c r="B792" t="s">
        <v>1418</v>
      </c>
      <c r="C792" t="s">
        <v>1407</v>
      </c>
      <c r="D792" t="s">
        <v>1407</v>
      </c>
      <c r="E792" t="s">
        <v>1407</v>
      </c>
      <c r="F792" t="s">
        <v>1407</v>
      </c>
      <c r="G792" t="s">
        <v>1407</v>
      </c>
      <c r="H792" t="s">
        <v>1407</v>
      </c>
      <c r="I792" t="s">
        <v>1407</v>
      </c>
      <c r="J792">
        <v>13.5</v>
      </c>
      <c r="K792" t="b">
        <f>ISERROR(VLOOKUP(A792,'passengers(revised service)_has'!A:A,1,FALSE))</f>
        <v>0</v>
      </c>
      <c r="L792">
        <f t="shared" si="36"/>
        <v>0</v>
      </c>
      <c r="M792">
        <f t="shared" si="37"/>
        <v>1</v>
      </c>
      <c r="N792">
        <f>VLOOKUP(A792,'passengers(revised service)_has'!A:V,13,FALSE)</f>
        <v>1</v>
      </c>
      <c r="O792">
        <f t="shared" si="38"/>
        <v>0</v>
      </c>
    </row>
    <row r="793" spans="1:15">
      <c r="A793" t="s">
        <v>499</v>
      </c>
      <c r="B793" t="s">
        <v>1418</v>
      </c>
      <c r="C793" t="s">
        <v>1407</v>
      </c>
      <c r="D793" t="s">
        <v>1407</v>
      </c>
      <c r="E793" t="s">
        <v>1407</v>
      </c>
      <c r="F793" t="s">
        <v>1407</v>
      </c>
      <c r="G793" t="s">
        <v>1407</v>
      </c>
      <c r="H793" t="s">
        <v>1407</v>
      </c>
      <c r="I793" t="s">
        <v>1407</v>
      </c>
      <c r="J793">
        <v>17.2</v>
      </c>
      <c r="K793" t="b">
        <f>ISERROR(VLOOKUP(A793,'passengers(revised service)_has'!A:A,1,FALSE))</f>
        <v>0</v>
      </c>
      <c r="L793">
        <f t="shared" si="36"/>
        <v>0</v>
      </c>
      <c r="M793">
        <f t="shared" si="37"/>
        <v>1</v>
      </c>
      <c r="N793">
        <f>VLOOKUP(A793,'passengers(revised service)_has'!A:V,13,FALSE)</f>
        <v>1</v>
      </c>
      <c r="O793">
        <f t="shared" si="38"/>
        <v>0</v>
      </c>
    </row>
    <row r="794" spans="1:15">
      <c r="A794" t="s">
        <v>498</v>
      </c>
      <c r="B794" t="s">
        <v>1418</v>
      </c>
      <c r="C794" t="s">
        <v>1407</v>
      </c>
      <c r="D794" t="s">
        <v>1407</v>
      </c>
      <c r="E794" t="s">
        <v>1407</v>
      </c>
      <c r="F794" t="s">
        <v>1407</v>
      </c>
      <c r="G794" t="s">
        <v>1407</v>
      </c>
      <c r="H794" t="s">
        <v>1407</v>
      </c>
      <c r="I794" t="s">
        <v>1407</v>
      </c>
      <c r="J794">
        <v>23.2</v>
      </c>
      <c r="K794" t="b">
        <f>ISERROR(VLOOKUP(A794,'passengers(revised service)_has'!A:A,1,FALSE))</f>
        <v>0</v>
      </c>
      <c r="L794">
        <f t="shared" si="36"/>
        <v>0</v>
      </c>
      <c r="M794">
        <f t="shared" si="37"/>
        <v>1</v>
      </c>
      <c r="N794">
        <f>VLOOKUP(A794,'passengers(revised service)_has'!A:V,13,FALSE)</f>
        <v>1</v>
      </c>
      <c r="O794">
        <f t="shared" si="38"/>
        <v>0</v>
      </c>
    </row>
    <row r="795" spans="1:15">
      <c r="A795" t="s">
        <v>497</v>
      </c>
      <c r="B795" t="s">
        <v>1418</v>
      </c>
      <c r="C795" t="s">
        <v>1407</v>
      </c>
      <c r="D795" t="s">
        <v>1407</v>
      </c>
      <c r="E795" t="s">
        <v>1407</v>
      </c>
      <c r="F795" t="s">
        <v>1407</v>
      </c>
      <c r="G795" t="s">
        <v>1407</v>
      </c>
      <c r="H795" t="s">
        <v>1407</v>
      </c>
      <c r="I795" t="s">
        <v>1407</v>
      </c>
      <c r="J795">
        <v>21.8</v>
      </c>
      <c r="K795" t="b">
        <f>ISERROR(VLOOKUP(A795,'passengers(revised service)_has'!A:A,1,FALSE))</f>
        <v>0</v>
      </c>
      <c r="L795">
        <f t="shared" si="36"/>
        <v>0</v>
      </c>
      <c r="M795">
        <f t="shared" si="37"/>
        <v>1</v>
      </c>
      <c r="N795">
        <f>VLOOKUP(A795,'passengers(revised service)_has'!A:V,13,FALSE)</f>
        <v>1</v>
      </c>
      <c r="O795">
        <f t="shared" si="38"/>
        <v>0</v>
      </c>
    </row>
    <row r="796" spans="1:15">
      <c r="A796" t="s">
        <v>496</v>
      </c>
      <c r="B796" t="s">
        <v>1418</v>
      </c>
      <c r="C796" t="s">
        <v>1407</v>
      </c>
      <c r="D796" t="s">
        <v>1407</v>
      </c>
      <c r="E796" t="s">
        <v>1407</v>
      </c>
      <c r="F796" t="s">
        <v>1407</v>
      </c>
      <c r="G796" t="s">
        <v>1407</v>
      </c>
      <c r="H796" t="s">
        <v>1407</v>
      </c>
      <c r="I796" t="s">
        <v>1407</v>
      </c>
      <c r="J796">
        <v>17.7</v>
      </c>
      <c r="K796" t="b">
        <f>ISERROR(VLOOKUP(A796,'passengers(revised service)_has'!A:A,1,FALSE))</f>
        <v>0</v>
      </c>
      <c r="L796">
        <f t="shared" si="36"/>
        <v>0</v>
      </c>
      <c r="M796">
        <f t="shared" si="37"/>
        <v>1</v>
      </c>
      <c r="N796">
        <f>VLOOKUP(A796,'passengers(revised service)_has'!A:V,13,FALSE)</f>
        <v>1</v>
      </c>
      <c r="O796">
        <f t="shared" si="38"/>
        <v>0</v>
      </c>
    </row>
    <row r="797" spans="1:15">
      <c r="A797" t="s">
        <v>495</v>
      </c>
      <c r="B797" t="s">
        <v>1418</v>
      </c>
      <c r="C797" t="s">
        <v>1407</v>
      </c>
      <c r="D797" t="s">
        <v>1407</v>
      </c>
      <c r="E797" t="s">
        <v>1407</v>
      </c>
      <c r="F797" t="s">
        <v>1407</v>
      </c>
      <c r="G797" t="s">
        <v>1407</v>
      </c>
      <c r="H797" t="s">
        <v>1407</v>
      </c>
      <c r="I797" t="s">
        <v>1407</v>
      </c>
      <c r="J797">
        <v>17.8</v>
      </c>
      <c r="K797" t="b">
        <f>ISERROR(VLOOKUP(A797,'passengers(revised service)_has'!A:A,1,FALSE))</f>
        <v>0</v>
      </c>
      <c r="L797">
        <f t="shared" si="36"/>
        <v>0</v>
      </c>
      <c r="M797">
        <f t="shared" si="37"/>
        <v>1</v>
      </c>
      <c r="N797">
        <f>VLOOKUP(A797,'passengers(revised service)_has'!A:V,13,FALSE)</f>
        <v>1</v>
      </c>
      <c r="O797">
        <f t="shared" si="38"/>
        <v>0</v>
      </c>
    </row>
    <row r="798" spans="1:15">
      <c r="A798" t="s">
        <v>494</v>
      </c>
      <c r="B798" t="s">
        <v>1418</v>
      </c>
      <c r="C798" t="s">
        <v>1407</v>
      </c>
      <c r="D798" t="s">
        <v>1407</v>
      </c>
      <c r="E798" t="s">
        <v>1407</v>
      </c>
      <c r="F798" t="s">
        <v>1407</v>
      </c>
      <c r="G798" t="s">
        <v>1407</v>
      </c>
      <c r="H798" t="s">
        <v>1407</v>
      </c>
      <c r="I798" t="s">
        <v>1407</v>
      </c>
      <c r="J798">
        <v>25.2</v>
      </c>
      <c r="K798" t="b">
        <f>ISERROR(VLOOKUP(A798,'passengers(revised service)_has'!A:A,1,FALSE))</f>
        <v>0</v>
      </c>
      <c r="L798">
        <f t="shared" si="36"/>
        <v>0</v>
      </c>
      <c r="M798">
        <f t="shared" si="37"/>
        <v>1</v>
      </c>
      <c r="N798">
        <f>VLOOKUP(A798,'passengers(revised service)_has'!A:V,13,FALSE)</f>
        <v>1</v>
      </c>
      <c r="O798">
        <f t="shared" si="38"/>
        <v>0</v>
      </c>
    </row>
    <row r="799" spans="1:15">
      <c r="A799" t="s">
        <v>493</v>
      </c>
      <c r="B799" t="s">
        <v>1418</v>
      </c>
      <c r="C799" t="s">
        <v>1407</v>
      </c>
      <c r="D799" t="s">
        <v>1407</v>
      </c>
      <c r="E799" t="s">
        <v>1407</v>
      </c>
      <c r="F799" t="s">
        <v>1407</v>
      </c>
      <c r="G799" t="s">
        <v>1407</v>
      </c>
      <c r="H799" t="s">
        <v>1407</v>
      </c>
      <c r="I799" t="s">
        <v>1407</v>
      </c>
      <c r="J799">
        <v>22.3</v>
      </c>
      <c r="K799" t="b">
        <f>ISERROR(VLOOKUP(A799,'passengers(revised service)_has'!A:A,1,FALSE))</f>
        <v>0</v>
      </c>
      <c r="L799">
        <f t="shared" si="36"/>
        <v>0</v>
      </c>
      <c r="M799">
        <f t="shared" si="37"/>
        <v>1</v>
      </c>
      <c r="N799">
        <f>VLOOKUP(A799,'passengers(revised service)_has'!A:V,13,FALSE)</f>
        <v>1</v>
      </c>
      <c r="O799">
        <f t="shared" si="38"/>
        <v>0</v>
      </c>
    </row>
    <row r="800" spans="1:15">
      <c r="A800" t="s">
        <v>492</v>
      </c>
      <c r="B800" t="s">
        <v>1418</v>
      </c>
      <c r="C800" t="s">
        <v>1407</v>
      </c>
      <c r="D800" t="s">
        <v>1407</v>
      </c>
      <c r="E800" t="s">
        <v>1407</v>
      </c>
      <c r="F800" t="s">
        <v>1407</v>
      </c>
      <c r="G800" t="s">
        <v>1407</v>
      </c>
      <c r="H800" t="s">
        <v>1407</v>
      </c>
      <c r="I800" t="s">
        <v>1407</v>
      </c>
      <c r="J800">
        <v>19.600000000000001</v>
      </c>
      <c r="K800" t="b">
        <f>ISERROR(VLOOKUP(A800,'passengers(revised service)_has'!A:A,1,FALSE))</f>
        <v>0</v>
      </c>
      <c r="L800">
        <f t="shared" si="36"/>
        <v>0</v>
      </c>
      <c r="M800">
        <f t="shared" si="37"/>
        <v>1</v>
      </c>
      <c r="N800">
        <f>VLOOKUP(A800,'passengers(revised service)_has'!A:V,13,FALSE)</f>
        <v>1</v>
      </c>
      <c r="O800">
        <f t="shared" si="38"/>
        <v>0</v>
      </c>
    </row>
    <row r="801" spans="1:15">
      <c r="A801" t="s">
        <v>491</v>
      </c>
      <c r="B801" t="s">
        <v>1418</v>
      </c>
      <c r="C801" t="s">
        <v>1407</v>
      </c>
      <c r="D801">
        <v>6.9</v>
      </c>
      <c r="E801" t="s">
        <v>1407</v>
      </c>
      <c r="F801" t="s">
        <v>1407</v>
      </c>
      <c r="G801" t="s">
        <v>1407</v>
      </c>
      <c r="H801" t="s">
        <v>1407</v>
      </c>
      <c r="I801" t="s">
        <v>1407</v>
      </c>
      <c r="J801" t="s">
        <v>1407</v>
      </c>
      <c r="K801" t="b">
        <f>ISERROR(VLOOKUP(A801,'passengers(revised service)_has'!A:A,1,FALSE))</f>
        <v>0</v>
      </c>
      <c r="L801">
        <f t="shared" si="36"/>
        <v>1</v>
      </c>
      <c r="M801">
        <f t="shared" si="37"/>
        <v>0</v>
      </c>
      <c r="N801">
        <f>VLOOKUP(A801,'passengers(revised service)_has'!A:V,13,FALSE)</f>
        <v>0</v>
      </c>
      <c r="O801">
        <f t="shared" si="38"/>
        <v>0</v>
      </c>
    </row>
    <row r="802" spans="1:15">
      <c r="A802" t="s">
        <v>490</v>
      </c>
      <c r="B802" t="s">
        <v>1418</v>
      </c>
      <c r="C802" t="s">
        <v>1407</v>
      </c>
      <c r="D802" t="s">
        <v>1407</v>
      </c>
      <c r="E802" t="s">
        <v>1407</v>
      </c>
      <c r="F802">
        <v>1.8</v>
      </c>
      <c r="G802" t="s">
        <v>1407</v>
      </c>
      <c r="H802" t="s">
        <v>1407</v>
      </c>
      <c r="I802" t="s">
        <v>1407</v>
      </c>
      <c r="J802" t="s">
        <v>1407</v>
      </c>
      <c r="K802" t="b">
        <f>ISERROR(VLOOKUP(A802,'passengers(revised service)_has'!A:A,1,FALSE))</f>
        <v>0</v>
      </c>
      <c r="L802">
        <f t="shared" si="36"/>
        <v>1</v>
      </c>
      <c r="M802">
        <f t="shared" si="37"/>
        <v>0</v>
      </c>
      <c r="N802">
        <f>VLOOKUP(A802,'passengers(revised service)_has'!A:V,13,FALSE)</f>
        <v>0</v>
      </c>
      <c r="O802">
        <f t="shared" si="38"/>
        <v>0</v>
      </c>
    </row>
    <row r="803" spans="1:15">
      <c r="A803" t="s">
        <v>489</v>
      </c>
      <c r="B803" t="s">
        <v>1418</v>
      </c>
      <c r="C803" t="s">
        <v>1407</v>
      </c>
      <c r="D803" t="s">
        <v>1407</v>
      </c>
      <c r="E803" t="s">
        <v>1407</v>
      </c>
      <c r="F803">
        <v>1.8</v>
      </c>
      <c r="G803" t="s">
        <v>1407</v>
      </c>
      <c r="H803" t="s">
        <v>1407</v>
      </c>
      <c r="I803" t="s">
        <v>1407</v>
      </c>
      <c r="J803">
        <v>1.8</v>
      </c>
      <c r="K803" t="b">
        <f>ISERROR(VLOOKUP(A803,'passengers(revised service)_has'!A:A,1,FALSE))</f>
        <v>0</v>
      </c>
      <c r="L803">
        <f t="shared" si="36"/>
        <v>1</v>
      </c>
      <c r="M803">
        <f t="shared" si="37"/>
        <v>1</v>
      </c>
      <c r="N803">
        <f>VLOOKUP(A803,'passengers(revised service)_has'!A:V,13,FALSE)</f>
        <v>1</v>
      </c>
      <c r="O803">
        <f t="shared" si="38"/>
        <v>0</v>
      </c>
    </row>
    <row r="804" spans="1:15">
      <c r="A804" t="s">
        <v>488</v>
      </c>
      <c r="B804" t="s">
        <v>1418</v>
      </c>
      <c r="C804" t="s">
        <v>1407</v>
      </c>
      <c r="D804" t="s">
        <v>1407</v>
      </c>
      <c r="E804" t="s">
        <v>1407</v>
      </c>
      <c r="F804" t="s">
        <v>1407</v>
      </c>
      <c r="G804" t="s">
        <v>1407</v>
      </c>
      <c r="H804" t="s">
        <v>1407</v>
      </c>
      <c r="I804" t="s">
        <v>1407</v>
      </c>
      <c r="J804">
        <v>19.600000000000001</v>
      </c>
      <c r="K804" t="b">
        <f>ISERROR(VLOOKUP(A804,'passengers(revised service)_has'!A:A,1,FALSE))</f>
        <v>0</v>
      </c>
      <c r="L804">
        <f t="shared" si="36"/>
        <v>0</v>
      </c>
      <c r="M804">
        <f t="shared" si="37"/>
        <v>1</v>
      </c>
      <c r="N804">
        <f>VLOOKUP(A804,'passengers(revised service)_has'!A:V,13,FALSE)</f>
        <v>1</v>
      </c>
      <c r="O804">
        <f t="shared" si="38"/>
        <v>0</v>
      </c>
    </row>
    <row r="805" spans="1:15">
      <c r="A805" t="s">
        <v>487</v>
      </c>
      <c r="B805" t="s">
        <v>1418</v>
      </c>
      <c r="C805" t="s">
        <v>1407</v>
      </c>
      <c r="D805" t="s">
        <v>1407</v>
      </c>
      <c r="E805" t="s">
        <v>1407</v>
      </c>
      <c r="F805" t="s">
        <v>1407</v>
      </c>
      <c r="G805" t="s">
        <v>1407</v>
      </c>
      <c r="H805" t="s">
        <v>1407</v>
      </c>
      <c r="I805" t="s">
        <v>1407</v>
      </c>
      <c r="J805">
        <v>16.5</v>
      </c>
      <c r="K805" t="b">
        <f>ISERROR(VLOOKUP(A805,'passengers(revised service)_has'!A:A,1,FALSE))</f>
        <v>0</v>
      </c>
      <c r="L805">
        <f t="shared" si="36"/>
        <v>0</v>
      </c>
      <c r="M805">
        <f t="shared" si="37"/>
        <v>1</v>
      </c>
      <c r="N805">
        <f>VLOOKUP(A805,'passengers(revised service)_has'!A:V,13,FALSE)</f>
        <v>1</v>
      </c>
      <c r="O805">
        <f t="shared" si="38"/>
        <v>0</v>
      </c>
    </row>
    <row r="806" spans="1:15">
      <c r="A806" t="s">
        <v>486</v>
      </c>
      <c r="B806" t="s">
        <v>1418</v>
      </c>
      <c r="C806" t="s">
        <v>1407</v>
      </c>
      <c r="D806" t="s">
        <v>1407</v>
      </c>
      <c r="E806" t="s">
        <v>1407</v>
      </c>
      <c r="F806">
        <v>1.5</v>
      </c>
      <c r="G806" t="s">
        <v>1407</v>
      </c>
      <c r="H806" t="s">
        <v>1407</v>
      </c>
      <c r="I806" t="s">
        <v>1407</v>
      </c>
      <c r="J806" t="s">
        <v>1407</v>
      </c>
      <c r="K806" t="b">
        <f>ISERROR(VLOOKUP(A806,'passengers(revised service)_has'!A:A,1,FALSE))</f>
        <v>0</v>
      </c>
      <c r="L806">
        <f t="shared" si="36"/>
        <v>1</v>
      </c>
      <c r="M806">
        <f t="shared" si="37"/>
        <v>0</v>
      </c>
      <c r="N806">
        <f>VLOOKUP(A806,'passengers(revised service)_has'!A:V,13,FALSE)</f>
        <v>0</v>
      </c>
      <c r="O806">
        <f t="shared" si="38"/>
        <v>0</v>
      </c>
    </row>
    <row r="807" spans="1:15">
      <c r="A807" t="s">
        <v>485</v>
      </c>
      <c r="B807" t="s">
        <v>1418</v>
      </c>
      <c r="C807" t="s">
        <v>1407</v>
      </c>
      <c r="D807" t="s">
        <v>1407</v>
      </c>
      <c r="E807" t="s">
        <v>1407</v>
      </c>
      <c r="F807">
        <v>1.5</v>
      </c>
      <c r="G807" t="s">
        <v>1407</v>
      </c>
      <c r="H807" t="s">
        <v>1407</v>
      </c>
      <c r="I807" t="s">
        <v>1407</v>
      </c>
      <c r="J807">
        <v>1.5</v>
      </c>
      <c r="K807" t="b">
        <f>ISERROR(VLOOKUP(A807,'passengers(revised service)_has'!A:A,1,FALSE))</f>
        <v>0</v>
      </c>
      <c r="L807">
        <f t="shared" si="36"/>
        <v>1</v>
      </c>
      <c r="M807">
        <f t="shared" si="37"/>
        <v>1</v>
      </c>
      <c r="N807">
        <f>VLOOKUP(A807,'passengers(revised service)_has'!A:V,13,FALSE)</f>
        <v>1</v>
      </c>
      <c r="O807">
        <f t="shared" si="38"/>
        <v>0</v>
      </c>
    </row>
    <row r="808" spans="1:15">
      <c r="A808" t="s">
        <v>484</v>
      </c>
      <c r="B808" t="s">
        <v>1418</v>
      </c>
      <c r="C808" t="s">
        <v>1407</v>
      </c>
      <c r="D808" t="s">
        <v>1407</v>
      </c>
      <c r="E808" t="s">
        <v>1407</v>
      </c>
      <c r="F808" t="s">
        <v>1407</v>
      </c>
      <c r="G808" t="s">
        <v>1407</v>
      </c>
      <c r="H808" t="s">
        <v>1407</v>
      </c>
      <c r="I808" t="s">
        <v>1407</v>
      </c>
      <c r="J808">
        <v>13.7</v>
      </c>
      <c r="K808" t="b">
        <f>ISERROR(VLOOKUP(A808,'passengers(revised service)_has'!A:A,1,FALSE))</f>
        <v>0</v>
      </c>
      <c r="L808">
        <f t="shared" si="36"/>
        <v>0</v>
      </c>
      <c r="M808">
        <f t="shared" si="37"/>
        <v>1</v>
      </c>
      <c r="N808">
        <f>VLOOKUP(A808,'passengers(revised service)_has'!A:V,13,FALSE)</f>
        <v>1</v>
      </c>
      <c r="O808">
        <f t="shared" si="38"/>
        <v>0</v>
      </c>
    </row>
    <row r="809" spans="1:15">
      <c r="A809" t="s">
        <v>483</v>
      </c>
      <c r="B809" t="s">
        <v>1418</v>
      </c>
      <c r="C809" t="s">
        <v>1407</v>
      </c>
      <c r="D809" t="s">
        <v>1407</v>
      </c>
      <c r="E809" t="s">
        <v>1407</v>
      </c>
      <c r="F809" t="s">
        <v>1407</v>
      </c>
      <c r="G809" t="s">
        <v>1407</v>
      </c>
      <c r="H809" t="s">
        <v>1407</v>
      </c>
      <c r="I809" t="s">
        <v>1407</v>
      </c>
      <c r="J809">
        <v>21.5</v>
      </c>
      <c r="K809" t="b">
        <f>ISERROR(VLOOKUP(A809,'passengers(revised service)_has'!A:A,1,FALSE))</f>
        <v>0</v>
      </c>
      <c r="L809">
        <f t="shared" si="36"/>
        <v>0</v>
      </c>
      <c r="M809">
        <f t="shared" si="37"/>
        <v>1</v>
      </c>
      <c r="N809">
        <f>VLOOKUP(A809,'passengers(revised service)_has'!A:V,13,FALSE)</f>
        <v>1</v>
      </c>
      <c r="O809">
        <f t="shared" si="38"/>
        <v>0</v>
      </c>
    </row>
    <row r="810" spans="1:15">
      <c r="A810" t="s">
        <v>482</v>
      </c>
      <c r="B810" t="s">
        <v>1418</v>
      </c>
      <c r="C810" t="s">
        <v>1407</v>
      </c>
      <c r="D810" t="s">
        <v>1407</v>
      </c>
      <c r="E810" t="s">
        <v>1407</v>
      </c>
      <c r="F810" t="s">
        <v>1407</v>
      </c>
      <c r="G810" t="s">
        <v>1407</v>
      </c>
      <c r="H810" t="s">
        <v>1407</v>
      </c>
      <c r="I810" t="s">
        <v>1407</v>
      </c>
      <c r="J810">
        <v>17.600000000000001</v>
      </c>
      <c r="K810" t="b">
        <f>ISERROR(VLOOKUP(A810,'passengers(revised service)_has'!A:A,1,FALSE))</f>
        <v>0</v>
      </c>
      <c r="L810">
        <f t="shared" si="36"/>
        <v>0</v>
      </c>
      <c r="M810">
        <f t="shared" si="37"/>
        <v>1</v>
      </c>
      <c r="N810">
        <f>VLOOKUP(A810,'passengers(revised service)_has'!A:V,13,FALSE)</f>
        <v>1</v>
      </c>
      <c r="O810">
        <f t="shared" si="38"/>
        <v>0</v>
      </c>
    </row>
    <row r="811" spans="1:15">
      <c r="A811" t="s">
        <v>481</v>
      </c>
      <c r="B811" t="s">
        <v>1418</v>
      </c>
      <c r="C811" t="s">
        <v>1407</v>
      </c>
      <c r="D811" t="s">
        <v>1407</v>
      </c>
      <c r="E811" t="s">
        <v>1407</v>
      </c>
      <c r="F811" t="s">
        <v>1407</v>
      </c>
      <c r="G811" t="s">
        <v>1407</v>
      </c>
      <c r="H811" t="s">
        <v>1407</v>
      </c>
      <c r="I811" t="s">
        <v>1407</v>
      </c>
      <c r="J811">
        <v>16</v>
      </c>
      <c r="K811" t="b">
        <f>ISERROR(VLOOKUP(A811,'passengers(revised service)_has'!A:A,1,FALSE))</f>
        <v>0</v>
      </c>
      <c r="L811">
        <f t="shared" si="36"/>
        <v>0</v>
      </c>
      <c r="M811">
        <f t="shared" si="37"/>
        <v>1</v>
      </c>
      <c r="N811">
        <f>VLOOKUP(A811,'passengers(revised service)_has'!A:V,13,FALSE)</f>
        <v>1</v>
      </c>
      <c r="O811">
        <f t="shared" si="38"/>
        <v>0</v>
      </c>
    </row>
    <row r="812" spans="1:15">
      <c r="A812" t="s">
        <v>480</v>
      </c>
      <c r="B812" t="s">
        <v>1418</v>
      </c>
      <c r="C812" t="s">
        <v>1407</v>
      </c>
      <c r="D812" t="s">
        <v>1407</v>
      </c>
      <c r="E812" t="s">
        <v>1407</v>
      </c>
      <c r="F812" t="s">
        <v>1407</v>
      </c>
      <c r="G812" t="s">
        <v>1407</v>
      </c>
      <c r="H812" t="s">
        <v>1407</v>
      </c>
      <c r="I812" t="s">
        <v>1407</v>
      </c>
      <c r="J812">
        <v>15.9</v>
      </c>
      <c r="K812" t="b">
        <f>ISERROR(VLOOKUP(A812,'passengers(revised service)_has'!A:A,1,FALSE))</f>
        <v>0</v>
      </c>
      <c r="L812">
        <f t="shared" si="36"/>
        <v>0</v>
      </c>
      <c r="M812">
        <f t="shared" si="37"/>
        <v>1</v>
      </c>
      <c r="N812">
        <f>VLOOKUP(A812,'passengers(revised service)_has'!A:V,13,FALSE)</f>
        <v>1</v>
      </c>
      <c r="O812">
        <f t="shared" si="38"/>
        <v>0</v>
      </c>
    </row>
    <row r="813" spans="1:15">
      <c r="A813" t="s">
        <v>479</v>
      </c>
      <c r="B813" t="s">
        <v>1418</v>
      </c>
      <c r="C813" t="s">
        <v>1407</v>
      </c>
      <c r="D813" t="s">
        <v>1407</v>
      </c>
      <c r="E813" t="s">
        <v>1407</v>
      </c>
      <c r="F813" t="s">
        <v>1407</v>
      </c>
      <c r="G813" t="s">
        <v>1407</v>
      </c>
      <c r="H813" t="s">
        <v>1407</v>
      </c>
      <c r="I813" t="s">
        <v>1407</v>
      </c>
      <c r="J813">
        <v>40.1</v>
      </c>
      <c r="K813" t="b">
        <f>ISERROR(VLOOKUP(A813,'passengers(revised service)_has'!A:A,1,FALSE))</f>
        <v>0</v>
      </c>
      <c r="L813">
        <f t="shared" si="36"/>
        <v>0</v>
      </c>
      <c r="M813">
        <f t="shared" si="37"/>
        <v>1</v>
      </c>
      <c r="N813">
        <f>VLOOKUP(A813,'passengers(revised service)_has'!A:V,13,FALSE)</f>
        <v>1</v>
      </c>
      <c r="O813">
        <f t="shared" si="38"/>
        <v>0</v>
      </c>
    </row>
    <row r="814" spans="1:15">
      <c r="A814" t="s">
        <v>478</v>
      </c>
      <c r="B814" t="s">
        <v>1418</v>
      </c>
      <c r="C814" t="s">
        <v>1407</v>
      </c>
      <c r="D814" t="s">
        <v>1407</v>
      </c>
      <c r="E814" t="s">
        <v>1407</v>
      </c>
      <c r="F814" t="s">
        <v>1407</v>
      </c>
      <c r="G814" t="s">
        <v>1407</v>
      </c>
      <c r="H814" t="s">
        <v>1407</v>
      </c>
      <c r="I814" t="s">
        <v>1407</v>
      </c>
      <c r="J814">
        <v>21.8</v>
      </c>
      <c r="K814" t="b">
        <f>ISERROR(VLOOKUP(A814,'passengers(revised service)_has'!A:A,1,FALSE))</f>
        <v>0</v>
      </c>
      <c r="L814">
        <f t="shared" si="36"/>
        <v>0</v>
      </c>
      <c r="M814">
        <f t="shared" si="37"/>
        <v>1</v>
      </c>
      <c r="N814">
        <f>VLOOKUP(A814,'passengers(revised service)_has'!A:V,13,FALSE)</f>
        <v>1</v>
      </c>
      <c r="O814">
        <f t="shared" si="38"/>
        <v>0</v>
      </c>
    </row>
    <row r="815" spans="1:15">
      <c r="A815" t="s">
        <v>477</v>
      </c>
      <c r="B815" t="s">
        <v>1418</v>
      </c>
      <c r="C815" t="s">
        <v>1407</v>
      </c>
      <c r="D815" t="s">
        <v>1407</v>
      </c>
      <c r="E815" t="s">
        <v>1407</v>
      </c>
      <c r="F815" t="s">
        <v>1407</v>
      </c>
      <c r="G815" t="s">
        <v>1407</v>
      </c>
      <c r="H815" t="s">
        <v>1407</v>
      </c>
      <c r="I815" t="s">
        <v>1407</v>
      </c>
      <c r="J815">
        <v>17.899999999999999</v>
      </c>
      <c r="K815" t="b">
        <f>ISERROR(VLOOKUP(A815,'passengers(revised service)_has'!A:A,1,FALSE))</f>
        <v>0</v>
      </c>
      <c r="L815">
        <f t="shared" si="36"/>
        <v>0</v>
      </c>
      <c r="M815">
        <f t="shared" si="37"/>
        <v>1</v>
      </c>
      <c r="N815">
        <f>VLOOKUP(A815,'passengers(revised service)_has'!A:V,13,FALSE)</f>
        <v>1</v>
      </c>
      <c r="O815">
        <f t="shared" si="38"/>
        <v>0</v>
      </c>
    </row>
    <row r="816" spans="1:15">
      <c r="A816" t="s">
        <v>476</v>
      </c>
      <c r="B816" t="s">
        <v>1418</v>
      </c>
      <c r="C816" t="s">
        <v>1407</v>
      </c>
      <c r="D816" t="s">
        <v>1407</v>
      </c>
      <c r="E816" t="s">
        <v>1407</v>
      </c>
      <c r="F816" t="s">
        <v>1407</v>
      </c>
      <c r="G816" t="s">
        <v>1407</v>
      </c>
      <c r="H816" t="s">
        <v>1407</v>
      </c>
      <c r="I816" t="s">
        <v>1407</v>
      </c>
      <c r="J816">
        <v>30.6</v>
      </c>
      <c r="K816" t="b">
        <f>ISERROR(VLOOKUP(A816,'passengers(revised service)_has'!A:A,1,FALSE))</f>
        <v>0</v>
      </c>
      <c r="L816">
        <f t="shared" si="36"/>
        <v>0</v>
      </c>
      <c r="M816">
        <f t="shared" si="37"/>
        <v>1</v>
      </c>
      <c r="N816">
        <f>VLOOKUP(A816,'passengers(revised service)_has'!A:V,13,FALSE)</f>
        <v>1</v>
      </c>
      <c r="O816">
        <f t="shared" si="38"/>
        <v>0</v>
      </c>
    </row>
    <row r="817" spans="1:15">
      <c r="A817" t="s">
        <v>475</v>
      </c>
      <c r="B817" t="s">
        <v>1418</v>
      </c>
      <c r="C817" t="s">
        <v>1407</v>
      </c>
      <c r="D817" t="s">
        <v>1407</v>
      </c>
      <c r="E817" t="s">
        <v>1407</v>
      </c>
      <c r="F817" t="s">
        <v>1407</v>
      </c>
      <c r="G817" t="s">
        <v>1407</v>
      </c>
      <c r="H817" t="s">
        <v>1407</v>
      </c>
      <c r="I817" t="s">
        <v>1407</v>
      </c>
      <c r="J817">
        <v>26.9</v>
      </c>
      <c r="K817" t="b">
        <f>ISERROR(VLOOKUP(A817,'passengers(revised service)_has'!A:A,1,FALSE))</f>
        <v>0</v>
      </c>
      <c r="L817">
        <f t="shared" si="36"/>
        <v>0</v>
      </c>
      <c r="M817">
        <f t="shared" si="37"/>
        <v>1</v>
      </c>
      <c r="N817">
        <f>VLOOKUP(A817,'passengers(revised service)_has'!A:V,13,FALSE)</f>
        <v>1</v>
      </c>
      <c r="O817">
        <f t="shared" si="38"/>
        <v>0</v>
      </c>
    </row>
    <row r="818" spans="1:15">
      <c r="A818" t="s">
        <v>474</v>
      </c>
      <c r="B818" t="s">
        <v>1418</v>
      </c>
      <c r="C818" t="s">
        <v>1407</v>
      </c>
      <c r="D818" t="s">
        <v>1407</v>
      </c>
      <c r="E818" t="s">
        <v>1407</v>
      </c>
      <c r="F818" t="s">
        <v>1407</v>
      </c>
      <c r="G818" t="s">
        <v>1407</v>
      </c>
      <c r="H818" t="s">
        <v>1407</v>
      </c>
      <c r="I818" t="s">
        <v>1407</v>
      </c>
      <c r="J818">
        <v>39</v>
      </c>
      <c r="K818" t="b">
        <f>ISERROR(VLOOKUP(A818,'passengers(revised service)_has'!A:A,1,FALSE))</f>
        <v>0</v>
      </c>
      <c r="L818">
        <f t="shared" si="36"/>
        <v>0</v>
      </c>
      <c r="M818">
        <f t="shared" si="37"/>
        <v>1</v>
      </c>
      <c r="N818">
        <f>VLOOKUP(A818,'passengers(revised service)_has'!A:V,13,FALSE)</f>
        <v>1</v>
      </c>
      <c r="O818">
        <f t="shared" si="38"/>
        <v>0</v>
      </c>
    </row>
    <row r="819" spans="1:15">
      <c r="A819" t="s">
        <v>473</v>
      </c>
      <c r="B819" t="s">
        <v>1418</v>
      </c>
      <c r="C819" t="s">
        <v>1407</v>
      </c>
      <c r="D819" t="s">
        <v>1407</v>
      </c>
      <c r="E819" t="s">
        <v>1407</v>
      </c>
      <c r="F819" t="s">
        <v>1407</v>
      </c>
      <c r="G819" t="s">
        <v>1407</v>
      </c>
      <c r="H819" t="s">
        <v>1407</v>
      </c>
      <c r="I819" t="s">
        <v>1407</v>
      </c>
      <c r="J819">
        <v>36.5</v>
      </c>
      <c r="K819" t="b">
        <f>ISERROR(VLOOKUP(A819,'passengers(revised service)_has'!A:A,1,FALSE))</f>
        <v>0</v>
      </c>
      <c r="L819">
        <f t="shared" si="36"/>
        <v>0</v>
      </c>
      <c r="M819">
        <f t="shared" si="37"/>
        <v>1</v>
      </c>
      <c r="N819">
        <f>VLOOKUP(A819,'passengers(revised service)_has'!A:V,13,FALSE)</f>
        <v>1</v>
      </c>
      <c r="O819">
        <f t="shared" si="38"/>
        <v>0</v>
      </c>
    </row>
    <row r="820" spans="1:15">
      <c r="A820" t="s">
        <v>472</v>
      </c>
      <c r="B820" t="s">
        <v>1418</v>
      </c>
      <c r="C820" t="s">
        <v>1407</v>
      </c>
      <c r="D820" t="s">
        <v>1407</v>
      </c>
      <c r="E820" t="s">
        <v>1407</v>
      </c>
      <c r="F820" t="s">
        <v>1407</v>
      </c>
      <c r="G820" t="s">
        <v>1407</v>
      </c>
      <c r="H820" t="s">
        <v>1407</v>
      </c>
      <c r="I820" t="s">
        <v>1407</v>
      </c>
      <c r="J820">
        <v>10.3</v>
      </c>
      <c r="K820" t="b">
        <f>ISERROR(VLOOKUP(A820,'passengers(revised service)_has'!A:A,1,FALSE))</f>
        <v>0</v>
      </c>
      <c r="L820">
        <f t="shared" si="36"/>
        <v>0</v>
      </c>
      <c r="M820">
        <f t="shared" si="37"/>
        <v>1</v>
      </c>
      <c r="N820">
        <f>VLOOKUP(A820,'passengers(revised service)_has'!A:V,13,FALSE)</f>
        <v>1</v>
      </c>
      <c r="O820">
        <f t="shared" si="38"/>
        <v>0</v>
      </c>
    </row>
    <row r="821" spans="1:15">
      <c r="A821" t="s">
        <v>471</v>
      </c>
      <c r="B821" t="s">
        <v>1418</v>
      </c>
      <c r="C821" t="s">
        <v>1407</v>
      </c>
      <c r="D821" t="s">
        <v>1407</v>
      </c>
      <c r="E821" t="s">
        <v>1407</v>
      </c>
      <c r="F821" t="s">
        <v>1407</v>
      </c>
      <c r="G821" t="s">
        <v>1407</v>
      </c>
      <c r="H821" t="s">
        <v>1407</v>
      </c>
      <c r="I821" t="s">
        <v>1407</v>
      </c>
      <c r="J821">
        <v>34.799999999999997</v>
      </c>
      <c r="K821" t="b">
        <f>ISERROR(VLOOKUP(A821,'passengers(revised service)_has'!A:A,1,FALSE))</f>
        <v>0</v>
      </c>
      <c r="L821">
        <f t="shared" si="36"/>
        <v>0</v>
      </c>
      <c r="M821">
        <f t="shared" si="37"/>
        <v>1</v>
      </c>
      <c r="N821">
        <f>VLOOKUP(A821,'passengers(revised service)_has'!A:V,13,FALSE)</f>
        <v>1</v>
      </c>
      <c r="O821">
        <f t="shared" si="38"/>
        <v>0</v>
      </c>
    </row>
    <row r="822" spans="1:15">
      <c r="A822" t="s">
        <v>470</v>
      </c>
      <c r="B822" t="s">
        <v>1418</v>
      </c>
      <c r="C822" t="s">
        <v>1407</v>
      </c>
      <c r="D822" t="s">
        <v>1407</v>
      </c>
      <c r="E822" t="s">
        <v>1407</v>
      </c>
      <c r="F822" t="s">
        <v>1407</v>
      </c>
      <c r="G822" t="s">
        <v>1407</v>
      </c>
      <c r="H822" t="s">
        <v>1407</v>
      </c>
      <c r="I822" t="s">
        <v>1407</v>
      </c>
      <c r="J822">
        <v>31.9</v>
      </c>
      <c r="K822" t="b">
        <f>ISERROR(VLOOKUP(A822,'passengers(revised service)_has'!A:A,1,FALSE))</f>
        <v>0</v>
      </c>
      <c r="L822">
        <f t="shared" si="36"/>
        <v>0</v>
      </c>
      <c r="M822">
        <f t="shared" si="37"/>
        <v>1</v>
      </c>
      <c r="N822">
        <f>VLOOKUP(A822,'passengers(revised service)_has'!A:V,13,FALSE)</f>
        <v>1</v>
      </c>
      <c r="O822">
        <f t="shared" si="38"/>
        <v>0</v>
      </c>
    </row>
    <row r="823" spans="1:15">
      <c r="A823" t="s">
        <v>469</v>
      </c>
      <c r="B823" t="s">
        <v>1418</v>
      </c>
      <c r="C823" t="s">
        <v>1407</v>
      </c>
      <c r="D823" t="s">
        <v>1407</v>
      </c>
      <c r="E823" t="s">
        <v>1407</v>
      </c>
      <c r="F823" t="s">
        <v>1407</v>
      </c>
      <c r="G823" t="s">
        <v>1407</v>
      </c>
      <c r="H823" t="s">
        <v>1407</v>
      </c>
      <c r="I823" t="s">
        <v>1407</v>
      </c>
      <c r="J823">
        <v>27.8</v>
      </c>
      <c r="K823" t="b">
        <f>ISERROR(VLOOKUP(A823,'passengers(revised service)_has'!A:A,1,FALSE))</f>
        <v>0</v>
      </c>
      <c r="L823">
        <f t="shared" si="36"/>
        <v>0</v>
      </c>
      <c r="M823">
        <f t="shared" si="37"/>
        <v>1</v>
      </c>
      <c r="N823">
        <f>VLOOKUP(A823,'passengers(revised service)_has'!A:V,13,FALSE)</f>
        <v>1</v>
      </c>
      <c r="O823">
        <f t="shared" si="38"/>
        <v>0</v>
      </c>
    </row>
    <row r="824" spans="1:15">
      <c r="A824" t="s">
        <v>468</v>
      </c>
      <c r="B824" t="s">
        <v>1418</v>
      </c>
      <c r="C824" t="s">
        <v>1407</v>
      </c>
      <c r="D824" t="s">
        <v>1407</v>
      </c>
      <c r="E824" t="s">
        <v>1407</v>
      </c>
      <c r="F824" t="s">
        <v>1407</v>
      </c>
      <c r="G824" t="s">
        <v>1407</v>
      </c>
      <c r="H824" t="s">
        <v>1407</v>
      </c>
      <c r="I824" t="s">
        <v>1407</v>
      </c>
      <c r="J824">
        <v>24.1</v>
      </c>
      <c r="K824" t="b">
        <f>ISERROR(VLOOKUP(A824,'passengers(revised service)_has'!A:A,1,FALSE))</f>
        <v>0</v>
      </c>
      <c r="L824">
        <f t="shared" si="36"/>
        <v>0</v>
      </c>
      <c r="M824">
        <f t="shared" si="37"/>
        <v>1</v>
      </c>
      <c r="N824">
        <f>VLOOKUP(A824,'passengers(revised service)_has'!A:V,13,FALSE)</f>
        <v>1</v>
      </c>
      <c r="O824">
        <f t="shared" si="38"/>
        <v>0</v>
      </c>
    </row>
    <row r="825" spans="1:15">
      <c r="A825" t="s">
        <v>467</v>
      </c>
      <c r="B825" t="s">
        <v>1418</v>
      </c>
      <c r="C825" t="s">
        <v>1407</v>
      </c>
      <c r="D825" t="s">
        <v>1407</v>
      </c>
      <c r="E825" t="s">
        <v>1407</v>
      </c>
      <c r="F825" t="s">
        <v>1407</v>
      </c>
      <c r="G825" t="s">
        <v>1407</v>
      </c>
      <c r="H825" t="s">
        <v>1407</v>
      </c>
      <c r="I825" t="s">
        <v>1407</v>
      </c>
      <c r="J825">
        <v>25.5</v>
      </c>
      <c r="K825" t="b">
        <f>ISERROR(VLOOKUP(A825,'passengers(revised service)_has'!A:A,1,FALSE))</f>
        <v>0</v>
      </c>
      <c r="L825">
        <f t="shared" si="36"/>
        <v>0</v>
      </c>
      <c r="M825">
        <f t="shared" si="37"/>
        <v>1</v>
      </c>
      <c r="N825">
        <f>VLOOKUP(A825,'passengers(revised service)_has'!A:V,13,FALSE)</f>
        <v>1</v>
      </c>
      <c r="O825">
        <f t="shared" si="38"/>
        <v>0</v>
      </c>
    </row>
    <row r="826" spans="1:15">
      <c r="A826" t="s">
        <v>466</v>
      </c>
      <c r="B826" t="s">
        <v>1418</v>
      </c>
      <c r="C826" t="s">
        <v>1407</v>
      </c>
      <c r="D826" t="s">
        <v>1407</v>
      </c>
      <c r="E826" t="s">
        <v>1407</v>
      </c>
      <c r="F826" t="s">
        <v>1407</v>
      </c>
      <c r="G826" t="s">
        <v>1407</v>
      </c>
      <c r="H826" t="s">
        <v>1407</v>
      </c>
      <c r="I826" t="s">
        <v>1407</v>
      </c>
      <c r="J826">
        <v>25.2</v>
      </c>
      <c r="K826" t="b">
        <f>ISERROR(VLOOKUP(A826,'passengers(revised service)_has'!A:A,1,FALSE))</f>
        <v>0</v>
      </c>
      <c r="L826">
        <f t="shared" si="36"/>
        <v>0</v>
      </c>
      <c r="M826">
        <f t="shared" si="37"/>
        <v>1</v>
      </c>
      <c r="N826">
        <f>VLOOKUP(A826,'passengers(revised service)_has'!A:V,13,FALSE)</f>
        <v>1</v>
      </c>
      <c r="O826">
        <f t="shared" si="38"/>
        <v>0</v>
      </c>
    </row>
    <row r="827" spans="1:15">
      <c r="A827" t="s">
        <v>465</v>
      </c>
      <c r="B827" t="s">
        <v>1418</v>
      </c>
      <c r="C827" t="s">
        <v>1407</v>
      </c>
      <c r="D827" t="s">
        <v>1407</v>
      </c>
      <c r="E827" t="s">
        <v>1407</v>
      </c>
      <c r="F827" t="s">
        <v>1407</v>
      </c>
      <c r="G827" t="s">
        <v>1407</v>
      </c>
      <c r="H827" t="s">
        <v>1407</v>
      </c>
      <c r="I827" t="s">
        <v>1407</v>
      </c>
      <c r="J827">
        <v>17.899999999999999</v>
      </c>
      <c r="K827" t="b">
        <f>ISERROR(VLOOKUP(A827,'passengers(revised service)_has'!A:A,1,FALSE))</f>
        <v>0</v>
      </c>
      <c r="L827">
        <f t="shared" si="36"/>
        <v>0</v>
      </c>
      <c r="M827">
        <f t="shared" si="37"/>
        <v>1</v>
      </c>
      <c r="N827">
        <f>VLOOKUP(A827,'passengers(revised service)_has'!A:V,13,FALSE)</f>
        <v>1</v>
      </c>
      <c r="O827">
        <f t="shared" si="38"/>
        <v>0</v>
      </c>
    </row>
    <row r="828" spans="1:15">
      <c r="A828" t="s">
        <v>464</v>
      </c>
      <c r="B828" t="s">
        <v>1418</v>
      </c>
      <c r="C828" t="s">
        <v>1407</v>
      </c>
      <c r="D828" t="s">
        <v>1407</v>
      </c>
      <c r="E828" t="s">
        <v>1407</v>
      </c>
      <c r="F828" t="s">
        <v>1407</v>
      </c>
      <c r="G828" t="s">
        <v>1407</v>
      </c>
      <c r="H828" t="s">
        <v>1407</v>
      </c>
      <c r="I828" t="s">
        <v>1407</v>
      </c>
      <c r="J828">
        <v>10.7</v>
      </c>
      <c r="K828" t="b">
        <f>ISERROR(VLOOKUP(A828,'passengers(revised service)_has'!A:A,1,FALSE))</f>
        <v>0</v>
      </c>
      <c r="L828">
        <f t="shared" si="36"/>
        <v>0</v>
      </c>
      <c r="M828">
        <f t="shared" si="37"/>
        <v>1</v>
      </c>
      <c r="N828">
        <f>VLOOKUP(A828,'passengers(revised service)_has'!A:V,13,FALSE)</f>
        <v>1</v>
      </c>
      <c r="O828">
        <f t="shared" si="38"/>
        <v>0</v>
      </c>
    </row>
    <row r="829" spans="1:15">
      <c r="A829" t="s">
        <v>463</v>
      </c>
      <c r="B829" t="s">
        <v>1418</v>
      </c>
      <c r="C829" t="s">
        <v>1407</v>
      </c>
      <c r="D829" t="s">
        <v>1407</v>
      </c>
      <c r="E829" t="s">
        <v>1407</v>
      </c>
      <c r="F829" t="s">
        <v>1407</v>
      </c>
      <c r="G829" t="s">
        <v>1407</v>
      </c>
      <c r="H829" t="s">
        <v>1407</v>
      </c>
      <c r="I829" t="s">
        <v>1407</v>
      </c>
      <c r="J829">
        <v>15</v>
      </c>
      <c r="K829" t="b">
        <f>ISERROR(VLOOKUP(A829,'passengers(revised service)_has'!A:A,1,FALSE))</f>
        <v>0</v>
      </c>
      <c r="L829">
        <f t="shared" si="36"/>
        <v>0</v>
      </c>
      <c r="M829">
        <f t="shared" si="37"/>
        <v>1</v>
      </c>
      <c r="N829">
        <f>VLOOKUP(A829,'passengers(revised service)_has'!A:V,13,FALSE)</f>
        <v>1</v>
      </c>
      <c r="O829">
        <f t="shared" si="38"/>
        <v>0</v>
      </c>
    </row>
    <row r="830" spans="1:15">
      <c r="A830" t="s">
        <v>462</v>
      </c>
      <c r="B830" t="s">
        <v>1418</v>
      </c>
      <c r="C830" t="s">
        <v>1407</v>
      </c>
      <c r="D830" t="s">
        <v>1407</v>
      </c>
      <c r="E830" t="s">
        <v>1407</v>
      </c>
      <c r="F830" t="s">
        <v>1407</v>
      </c>
      <c r="G830" t="s">
        <v>1407</v>
      </c>
      <c r="H830" t="s">
        <v>1407</v>
      </c>
      <c r="I830" t="s">
        <v>1407</v>
      </c>
      <c r="J830">
        <v>14.8</v>
      </c>
      <c r="K830" t="b">
        <f>ISERROR(VLOOKUP(A830,'passengers(revised service)_has'!A:A,1,FALSE))</f>
        <v>0</v>
      </c>
      <c r="L830">
        <f t="shared" si="36"/>
        <v>0</v>
      </c>
      <c r="M830">
        <f t="shared" si="37"/>
        <v>1</v>
      </c>
      <c r="N830">
        <f>VLOOKUP(A830,'passengers(revised service)_has'!A:V,13,FALSE)</f>
        <v>1</v>
      </c>
      <c r="O830">
        <f t="shared" si="38"/>
        <v>0</v>
      </c>
    </row>
    <row r="831" spans="1:15">
      <c r="A831" t="s">
        <v>461</v>
      </c>
      <c r="B831" t="s">
        <v>1418</v>
      </c>
      <c r="C831" t="s">
        <v>1407</v>
      </c>
      <c r="D831" t="s">
        <v>1407</v>
      </c>
      <c r="E831" t="s">
        <v>1407</v>
      </c>
      <c r="F831" t="s">
        <v>1407</v>
      </c>
      <c r="G831" t="s">
        <v>1407</v>
      </c>
      <c r="H831" t="s">
        <v>1407</v>
      </c>
      <c r="I831" t="s">
        <v>1407</v>
      </c>
      <c r="J831">
        <v>20.6</v>
      </c>
      <c r="K831" t="b">
        <f>ISERROR(VLOOKUP(A831,'passengers(revised service)_has'!A:A,1,FALSE))</f>
        <v>0</v>
      </c>
      <c r="L831">
        <f t="shared" si="36"/>
        <v>0</v>
      </c>
      <c r="M831">
        <f t="shared" si="37"/>
        <v>1</v>
      </c>
      <c r="N831">
        <f>VLOOKUP(A831,'passengers(revised service)_has'!A:V,13,FALSE)</f>
        <v>1</v>
      </c>
      <c r="O831">
        <f t="shared" si="38"/>
        <v>0</v>
      </c>
    </row>
    <row r="832" spans="1:15">
      <c r="A832" t="s">
        <v>460</v>
      </c>
      <c r="B832" t="s">
        <v>1418</v>
      </c>
      <c r="C832" t="s">
        <v>1407</v>
      </c>
      <c r="D832" t="s">
        <v>1407</v>
      </c>
      <c r="E832" t="s">
        <v>1407</v>
      </c>
      <c r="F832" t="s">
        <v>1407</v>
      </c>
      <c r="G832" t="s">
        <v>1407</v>
      </c>
      <c r="H832" t="s">
        <v>1407</v>
      </c>
      <c r="I832" t="s">
        <v>1407</v>
      </c>
      <c r="J832">
        <v>23.1</v>
      </c>
      <c r="K832" t="b">
        <f>ISERROR(VLOOKUP(A832,'passengers(revised service)_has'!A:A,1,FALSE))</f>
        <v>0</v>
      </c>
      <c r="L832">
        <f t="shared" si="36"/>
        <v>0</v>
      </c>
      <c r="M832">
        <f t="shared" si="37"/>
        <v>1</v>
      </c>
      <c r="N832">
        <f>VLOOKUP(A832,'passengers(revised service)_has'!A:V,13,FALSE)</f>
        <v>1</v>
      </c>
      <c r="O832">
        <f t="shared" si="38"/>
        <v>0</v>
      </c>
    </row>
    <row r="833" spans="1:15">
      <c r="A833" t="s">
        <v>459</v>
      </c>
      <c r="B833" t="s">
        <v>1418</v>
      </c>
      <c r="C833" t="s">
        <v>1407</v>
      </c>
      <c r="D833" t="s">
        <v>1407</v>
      </c>
      <c r="E833" t="s">
        <v>1407</v>
      </c>
      <c r="F833" t="s">
        <v>1407</v>
      </c>
      <c r="G833" t="s">
        <v>1407</v>
      </c>
      <c r="H833" t="s">
        <v>1407</v>
      </c>
      <c r="I833" t="s">
        <v>1407</v>
      </c>
      <c r="J833">
        <v>20.5</v>
      </c>
      <c r="K833" t="b">
        <f>ISERROR(VLOOKUP(A833,'passengers(revised service)_has'!A:A,1,FALSE))</f>
        <v>0</v>
      </c>
      <c r="L833">
        <f t="shared" si="36"/>
        <v>0</v>
      </c>
      <c r="M833">
        <f t="shared" si="37"/>
        <v>1</v>
      </c>
      <c r="N833">
        <f>VLOOKUP(A833,'passengers(revised service)_has'!A:V,13,FALSE)</f>
        <v>1</v>
      </c>
      <c r="O833">
        <f t="shared" si="38"/>
        <v>0</v>
      </c>
    </row>
    <row r="834" spans="1:15">
      <c r="A834" t="s">
        <v>458</v>
      </c>
      <c r="B834" t="s">
        <v>1418</v>
      </c>
      <c r="C834" t="s">
        <v>1407</v>
      </c>
      <c r="D834" t="s">
        <v>1407</v>
      </c>
      <c r="E834" t="s">
        <v>1407</v>
      </c>
      <c r="F834" t="s">
        <v>1407</v>
      </c>
      <c r="G834" t="s">
        <v>1407</v>
      </c>
      <c r="H834" t="s">
        <v>1407</v>
      </c>
      <c r="I834" t="s">
        <v>1407</v>
      </c>
      <c r="J834">
        <v>21.2</v>
      </c>
      <c r="K834" t="b">
        <f>ISERROR(VLOOKUP(A834,'passengers(revised service)_has'!A:A,1,FALSE))</f>
        <v>0</v>
      </c>
      <c r="L834">
        <f t="shared" si="36"/>
        <v>0</v>
      </c>
      <c r="M834">
        <f t="shared" si="37"/>
        <v>1</v>
      </c>
      <c r="N834">
        <f>VLOOKUP(A834,'passengers(revised service)_has'!A:V,13,FALSE)</f>
        <v>1</v>
      </c>
      <c r="O834">
        <f t="shared" si="38"/>
        <v>0</v>
      </c>
    </row>
    <row r="835" spans="1:15">
      <c r="A835" t="s">
        <v>457</v>
      </c>
      <c r="B835" t="s">
        <v>1418</v>
      </c>
      <c r="C835" t="s">
        <v>1407</v>
      </c>
      <c r="D835" t="s">
        <v>1407</v>
      </c>
      <c r="E835" t="s">
        <v>1407</v>
      </c>
      <c r="F835" t="s">
        <v>1407</v>
      </c>
      <c r="G835" t="s">
        <v>1407</v>
      </c>
      <c r="H835" t="s">
        <v>1407</v>
      </c>
      <c r="I835" t="s">
        <v>1407</v>
      </c>
      <c r="J835">
        <v>17.5</v>
      </c>
      <c r="K835" t="b">
        <f>ISERROR(VLOOKUP(A835,'passengers(revised service)_has'!A:A,1,FALSE))</f>
        <v>0</v>
      </c>
      <c r="L835">
        <f t="shared" ref="L835:L837" si="39">IF(IF(ISERROR(SEARCH("*no*",C835)), 0,1)+IF(ISERROR(SEARCH("*no*",D835)), 0,1)+IF(ISERROR(SEARCH("*no*",E835)), 0,1)+IF(ISERROR(SEARCH("*no*",F835)), 0,1)+IF(ISERROR(SEARCH("*no*",G835)), 0,1)+IF(ISERROR(SEARCH("*no*",H835)), 0,1)+IF(ISERROR(SEARCH("*no*",I835)), 0,1)=7,0,1)</f>
        <v>0</v>
      </c>
      <c r="M835">
        <f t="shared" ref="M835:M837" si="40">IF(ISNUMBER(J835),1,0)</f>
        <v>1</v>
      </c>
      <c r="N835">
        <f>VLOOKUP(A835,'passengers(revised service)_has'!A:V,13,FALSE)</f>
        <v>1</v>
      </c>
      <c r="O835">
        <f t="shared" ref="O835:O837" si="41">IF(M835=N835,0,1)</f>
        <v>0</v>
      </c>
    </row>
    <row r="836" spans="1:15">
      <c r="A836" t="s">
        <v>456</v>
      </c>
      <c r="B836" t="s">
        <v>1418</v>
      </c>
      <c r="C836" t="s">
        <v>1407</v>
      </c>
      <c r="D836" t="s">
        <v>1407</v>
      </c>
      <c r="E836" t="s">
        <v>1407</v>
      </c>
      <c r="F836" t="s">
        <v>1407</v>
      </c>
      <c r="G836" t="s">
        <v>1407</v>
      </c>
      <c r="H836" t="s">
        <v>1407</v>
      </c>
      <c r="I836" t="s">
        <v>1407</v>
      </c>
      <c r="J836">
        <v>21.9</v>
      </c>
      <c r="K836" t="b">
        <f>ISERROR(VLOOKUP(A836,'passengers(revised service)_has'!A:A,1,FALSE))</f>
        <v>0</v>
      </c>
      <c r="L836">
        <f t="shared" si="39"/>
        <v>0</v>
      </c>
      <c r="M836">
        <f t="shared" si="40"/>
        <v>1</v>
      </c>
      <c r="N836">
        <f>VLOOKUP(A836,'passengers(revised service)_has'!A:V,13,FALSE)</f>
        <v>1</v>
      </c>
      <c r="O836">
        <f t="shared" si="41"/>
        <v>0</v>
      </c>
    </row>
    <row r="837" spans="1:15">
      <c r="A837" t="s">
        <v>455</v>
      </c>
      <c r="B837" t="s">
        <v>1418</v>
      </c>
      <c r="C837" t="s">
        <v>1407</v>
      </c>
      <c r="D837" t="s">
        <v>1407</v>
      </c>
      <c r="E837" t="s">
        <v>1407</v>
      </c>
      <c r="F837" t="s">
        <v>1407</v>
      </c>
      <c r="G837" t="s">
        <v>1407</v>
      </c>
      <c r="H837" t="s">
        <v>1407</v>
      </c>
      <c r="I837" t="s">
        <v>1407</v>
      </c>
      <c r="J837">
        <v>18</v>
      </c>
      <c r="K837" t="b">
        <f>ISERROR(VLOOKUP(A837,'passengers(revised service)_has'!A:A,1,FALSE))</f>
        <v>0</v>
      </c>
      <c r="L837">
        <f t="shared" si="39"/>
        <v>0</v>
      </c>
      <c r="M837">
        <f t="shared" si="40"/>
        <v>1</v>
      </c>
      <c r="N837">
        <f>VLOOKUP(A837,'passengers(revised service)_has'!A:V,13,FALSE)</f>
        <v>1</v>
      </c>
      <c r="O837">
        <f t="shared" si="41"/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6"/>
  <sheetViews>
    <sheetView topLeftCell="A337" workbookViewId="0">
      <selection activeCell="A341" sqref="A341:XFD341"/>
    </sheetView>
  </sheetViews>
  <sheetFormatPr baseColWidth="10" defaultColWidth="8.83203125" defaultRowHeight="14" x14ac:dyDescent="0"/>
  <cols>
    <col min="1" max="1" width="45.6640625" customWidth="1"/>
    <col min="4" max="4" width="22.6640625" customWidth="1"/>
    <col min="15" max="15" width="20.5" customWidth="1"/>
    <col min="16" max="16" width="17" customWidth="1"/>
    <col min="17" max="17" width="20.1640625" customWidth="1"/>
    <col min="18" max="18" width="14.5" customWidth="1"/>
    <col min="20" max="20" width="14.83203125" customWidth="1"/>
    <col min="22" max="22" width="16" customWidth="1"/>
  </cols>
  <sheetData>
    <row r="1" spans="1:22">
      <c r="A1" t="s">
        <v>0</v>
      </c>
      <c r="B1" t="s">
        <v>1416</v>
      </c>
      <c r="C1" t="s">
        <v>1</v>
      </c>
      <c r="D1" t="s">
        <v>1415</v>
      </c>
      <c r="E1" t="s">
        <v>1414</v>
      </c>
      <c r="F1" t="s">
        <v>1413</v>
      </c>
      <c r="G1" t="s">
        <v>1412</v>
      </c>
      <c r="H1" t="s">
        <v>1411</v>
      </c>
      <c r="I1" t="s">
        <v>1410</v>
      </c>
      <c r="J1" t="s">
        <v>1409</v>
      </c>
      <c r="K1" t="s">
        <v>1417</v>
      </c>
      <c r="L1" t="s">
        <v>1422</v>
      </c>
      <c r="M1" t="s">
        <v>1420</v>
      </c>
      <c r="N1" t="s">
        <v>1421</v>
      </c>
      <c r="O1" t="s">
        <v>1423</v>
      </c>
      <c r="P1" t="s">
        <v>1424</v>
      </c>
      <c r="Q1" t="s">
        <v>1425</v>
      </c>
      <c r="R1" t="s">
        <v>1426</v>
      </c>
      <c r="S1" t="s">
        <v>1427</v>
      </c>
      <c r="T1" t="s">
        <v>1428</v>
      </c>
      <c r="U1" t="s">
        <v>1429</v>
      </c>
      <c r="V1" t="s">
        <v>1430</v>
      </c>
    </row>
    <row r="2" spans="1:22">
      <c r="A2" t="s">
        <v>1283</v>
      </c>
      <c r="B2" t="s">
        <v>1418</v>
      </c>
      <c r="C2" t="s">
        <v>1407</v>
      </c>
      <c r="D2" t="s">
        <v>1407</v>
      </c>
      <c r="E2" t="s">
        <v>1407</v>
      </c>
      <c r="F2" t="s">
        <v>1407</v>
      </c>
      <c r="G2" t="s">
        <v>1407</v>
      </c>
      <c r="H2" t="s">
        <v>1407</v>
      </c>
      <c r="I2">
        <v>7</v>
      </c>
      <c r="J2">
        <v>9.8000000000000007</v>
      </c>
      <c r="K2" t="b">
        <f>ISERROR(VLOOKUP(A2,'passengers(base term)_has_optio'!A10:A845,1,FALSE))</f>
        <v>0</v>
      </c>
      <c r="L2">
        <f>IF(IF(ISERROR(SEARCH("*no*",C2)), 0,1)+IF(ISERROR(SEARCH("*no*",D2)), 0,1)+IF(ISERROR(SEARCH("*no*",E2)), 0,1)+IF(ISERROR(SEARCH("*no*",F2)), 0,1)+IF(ISERROR(SEARCH("*no*",G2)), 0,1)+IF(ISERROR(SEARCH("*no*",H2)), 0,1)+IF(ISERROR(SEARCH("*no*",I2)), 0,1)=7,1,0)</f>
        <v>0</v>
      </c>
      <c r="M2">
        <f t="shared" ref="M2:M65" si="0">IF(ISNUMBER(J2),1,0)</f>
        <v>1</v>
      </c>
      <c r="N2">
        <f t="shared" ref="N2:N65" si="1">L2*M2</f>
        <v>0</v>
      </c>
      <c r="O2">
        <f>IF(IF(ISERROR(SEARCH("*no*",VLOOKUP(A2,'passengers(base term)_has_optio'!A:J,3,FALSE))), 0,1)+IF(ISERROR(SEARCH("*no*",VLOOKUP(A2,'passengers(base term)_has_optio'!A:J,34,FALSE))), 0,1)+IF(ISERROR(SEARCH("*no*",VLOOKUP(A2,'passengers(base term)_has_optio'!A:J,5,FALSE))), 0,1)+IF(ISERROR(SEARCH("*no*",VLOOKUP(A2,'passengers(base term)_has_optio'!A:J,6,FALSE))), 0,1)+IF(ISERROR(SEARCH("*no*",VLOOKUP(A2,'passengers(base term)_has_optio'!A:J,7,FALSE))), 0,1)+IF(ISERROR(SEARCH("*no*",VLOOKUP(A2,'passengers(base term)_has_optio'!A:J,8,FALSE))), 0,1)+IF(ISERROR(SEARCH("*no*",VLOOKUP(A2,'passengers(base term)_has_optio'!A:J,9,FALSE))), 0,1)=7,1,0)</f>
        <v>0</v>
      </c>
      <c r="P2">
        <f>IF(ISNUMBER(VLOOKUP(A2,'passengers(base term)_has_optio'!A:J,10)),1,0)</f>
        <v>1</v>
      </c>
      <c r="Q2">
        <f>O2*P2</f>
        <v>0</v>
      </c>
      <c r="R2">
        <f>IF(L2=O2,0,1)</f>
        <v>0</v>
      </c>
      <c r="S2">
        <f>IF(M2=P2,0,1)</f>
        <v>0</v>
      </c>
      <c r="T2">
        <f>N2*Q2</f>
        <v>0</v>
      </c>
      <c r="U2">
        <f>IF(AND(L2 =0,M2=0,O2=0,P2=0),1,0)</f>
        <v>0</v>
      </c>
      <c r="V2">
        <f>IF(AND(L2=0,M2=0),1,0)</f>
        <v>0</v>
      </c>
    </row>
    <row r="3" spans="1:22">
      <c r="A3" t="s">
        <v>1282</v>
      </c>
      <c r="B3" t="s">
        <v>1418</v>
      </c>
      <c r="C3" t="s">
        <v>1407</v>
      </c>
      <c r="D3" t="s">
        <v>1407</v>
      </c>
      <c r="E3" t="s">
        <v>1407</v>
      </c>
      <c r="F3" t="s">
        <v>1407</v>
      </c>
      <c r="G3" t="s">
        <v>1407</v>
      </c>
      <c r="H3" t="s">
        <v>1407</v>
      </c>
      <c r="I3">
        <v>7</v>
      </c>
      <c r="J3">
        <v>7</v>
      </c>
      <c r="K3" t="b">
        <f>ISERROR(VLOOKUP(A3,'passengers(base term)_has_optio'!A11:A846,1,FALSE))</f>
        <v>0</v>
      </c>
      <c r="L3">
        <f t="shared" ref="L3:L66" si="2">IF(IF(ISERROR(SEARCH("*no*",C3)), 0,1)+IF(ISERROR(SEARCH("*no*",D3)), 0,1)+IF(ISERROR(SEARCH("*no*",E3)), 0,1)+IF(ISERROR(SEARCH("*no*",F3)), 0,1)+IF(ISERROR(SEARCH("*no*",G3)), 0,1)+IF(ISERROR(SEARCH("*no*",H3)), 0,1)+IF(ISERROR(SEARCH("*no*",I3)), 0,1)=7,1,0)</f>
        <v>0</v>
      </c>
      <c r="M3">
        <f t="shared" si="0"/>
        <v>1</v>
      </c>
      <c r="N3">
        <f t="shared" si="1"/>
        <v>0</v>
      </c>
      <c r="O3">
        <f>IF(IF(ISERROR(SEARCH("*no*",VLOOKUP(A3,'passengers(base term)_has_optio'!A:J,3,FALSE))), 0,1)+IF(ISERROR(SEARCH("*no*",VLOOKUP(A3,'passengers(base term)_has_optio'!A:J,34,FALSE))), 0,1)+IF(ISERROR(SEARCH("*no*",VLOOKUP(A3,'passengers(base term)_has_optio'!A:J,5,FALSE))), 0,1)+IF(ISERROR(SEARCH("*no*",VLOOKUP(A3,'passengers(base term)_has_optio'!A:J,6,FALSE))), 0,1)+IF(ISERROR(SEARCH("*no*",VLOOKUP(A3,'passengers(base term)_has_optio'!A:J,7,FALSE))), 0,1)+IF(ISERROR(SEARCH("*no*",VLOOKUP(A3,'passengers(base term)_has_optio'!A:J,8,FALSE))), 0,1)+IF(ISERROR(SEARCH("*no*",VLOOKUP(A3,'passengers(base term)_has_optio'!A:J,9,FALSE))), 0,1)=7,1,0)</f>
        <v>0</v>
      </c>
      <c r="P3">
        <f>IF(ISNUMBER(VLOOKUP(A3,'passengers(base term)_has_optio'!A:J,10)),1,0)</f>
        <v>1</v>
      </c>
      <c r="Q3">
        <f t="shared" ref="Q3:Q66" si="3">O3*P3</f>
        <v>0</v>
      </c>
      <c r="R3">
        <f t="shared" ref="R3:R66" si="4">IF(L3=O3,0,1)</f>
        <v>0</v>
      </c>
      <c r="S3">
        <f t="shared" ref="S3:S66" si="5">IF(M3=P3,0,1)</f>
        <v>0</v>
      </c>
      <c r="T3">
        <f t="shared" ref="T3:T66" si="6">N3*Q3</f>
        <v>0</v>
      </c>
      <c r="U3">
        <f t="shared" ref="U3:U66" si="7">IF(AND(L3 =0,M3=0,O3=0,P3=0),1,0)</f>
        <v>0</v>
      </c>
      <c r="V3">
        <f t="shared" ref="V3:V66" si="8">IF(AND(L3=0,M3=0),1,0)</f>
        <v>0</v>
      </c>
    </row>
    <row r="4" spans="1:22">
      <c r="A4" t="s">
        <v>1281</v>
      </c>
      <c r="B4" t="s">
        <v>1418</v>
      </c>
      <c r="C4" t="s">
        <v>1407</v>
      </c>
      <c r="D4" t="s">
        <v>1407</v>
      </c>
      <c r="E4" t="s">
        <v>1407</v>
      </c>
      <c r="F4" t="s">
        <v>1407</v>
      </c>
      <c r="G4" t="s">
        <v>1407</v>
      </c>
      <c r="H4" t="s">
        <v>1407</v>
      </c>
      <c r="I4">
        <v>3.1</v>
      </c>
      <c r="J4">
        <v>2.9</v>
      </c>
      <c r="K4" t="b">
        <f>ISERROR(VLOOKUP(A4,'passengers(base term)_has_optio'!A12:A847,1,FALSE))</f>
        <v>0</v>
      </c>
      <c r="L4">
        <f t="shared" si="2"/>
        <v>0</v>
      </c>
      <c r="M4">
        <f t="shared" si="0"/>
        <v>1</v>
      </c>
      <c r="N4">
        <f t="shared" si="1"/>
        <v>0</v>
      </c>
      <c r="O4">
        <f>IF(IF(ISERROR(SEARCH("*no*",VLOOKUP(A4,'passengers(base term)_has_optio'!A:J,3,FALSE))), 0,1)+IF(ISERROR(SEARCH("*no*",VLOOKUP(A4,'passengers(base term)_has_optio'!A:J,34,FALSE))), 0,1)+IF(ISERROR(SEARCH("*no*",VLOOKUP(A4,'passengers(base term)_has_optio'!A:J,5,FALSE))), 0,1)+IF(ISERROR(SEARCH("*no*",VLOOKUP(A4,'passengers(base term)_has_optio'!A:J,6,FALSE))), 0,1)+IF(ISERROR(SEARCH("*no*",VLOOKUP(A4,'passengers(base term)_has_optio'!A:J,7,FALSE))), 0,1)+IF(ISERROR(SEARCH("*no*",VLOOKUP(A4,'passengers(base term)_has_optio'!A:J,8,FALSE))), 0,1)+IF(ISERROR(SEARCH("*no*",VLOOKUP(A4,'passengers(base term)_has_optio'!A:J,9,FALSE))), 0,1)=7,1,0)</f>
        <v>0</v>
      </c>
      <c r="P4">
        <f>IF(ISNUMBER(VLOOKUP(A4,'passengers(base term)_has_optio'!A:J,10)),1,0)</f>
        <v>0</v>
      </c>
      <c r="Q4">
        <f t="shared" si="3"/>
        <v>0</v>
      </c>
      <c r="R4">
        <f t="shared" si="4"/>
        <v>0</v>
      </c>
      <c r="S4">
        <f t="shared" si="5"/>
        <v>1</v>
      </c>
      <c r="T4">
        <f t="shared" si="6"/>
        <v>0</v>
      </c>
      <c r="U4">
        <f t="shared" si="7"/>
        <v>0</v>
      </c>
      <c r="V4">
        <f t="shared" si="8"/>
        <v>0</v>
      </c>
    </row>
    <row r="5" spans="1:22">
      <c r="A5" t="s">
        <v>1280</v>
      </c>
      <c r="B5" t="s">
        <v>1418</v>
      </c>
      <c r="C5" t="s">
        <v>1407</v>
      </c>
      <c r="D5" t="s">
        <v>1407</v>
      </c>
      <c r="E5" t="s">
        <v>1407</v>
      </c>
      <c r="F5" t="s">
        <v>1407</v>
      </c>
      <c r="G5" t="s">
        <v>1407</v>
      </c>
      <c r="H5" t="s">
        <v>1407</v>
      </c>
      <c r="I5">
        <v>3.1</v>
      </c>
      <c r="J5">
        <v>3.1</v>
      </c>
      <c r="K5" t="b">
        <f>ISERROR(VLOOKUP(A5,'passengers(base term)_has_optio'!A13:A848,1,FALSE))</f>
        <v>0</v>
      </c>
      <c r="L5">
        <f t="shared" si="2"/>
        <v>0</v>
      </c>
      <c r="M5">
        <f t="shared" si="0"/>
        <v>1</v>
      </c>
      <c r="N5">
        <f t="shared" si="1"/>
        <v>0</v>
      </c>
      <c r="O5">
        <f>IF(IF(ISERROR(SEARCH("*no*",VLOOKUP(A5,'passengers(base term)_has_optio'!A:J,3,FALSE))), 0,1)+IF(ISERROR(SEARCH("*no*",VLOOKUP(A5,'passengers(base term)_has_optio'!A:J,34,FALSE))), 0,1)+IF(ISERROR(SEARCH("*no*",VLOOKUP(A5,'passengers(base term)_has_optio'!A:J,5,FALSE))), 0,1)+IF(ISERROR(SEARCH("*no*",VLOOKUP(A5,'passengers(base term)_has_optio'!A:J,6,FALSE))), 0,1)+IF(ISERROR(SEARCH("*no*",VLOOKUP(A5,'passengers(base term)_has_optio'!A:J,7,FALSE))), 0,1)+IF(ISERROR(SEARCH("*no*",VLOOKUP(A5,'passengers(base term)_has_optio'!A:J,8,FALSE))), 0,1)+IF(ISERROR(SEARCH("*no*",VLOOKUP(A5,'passengers(base term)_has_optio'!A:J,9,FALSE))), 0,1)=7,1,0)</f>
        <v>0</v>
      </c>
      <c r="P5">
        <f>IF(ISNUMBER(VLOOKUP(A5,'passengers(base term)_has_optio'!A:J,10)),1,0)</f>
        <v>0</v>
      </c>
      <c r="Q5">
        <f t="shared" si="3"/>
        <v>0</v>
      </c>
      <c r="R5">
        <f t="shared" si="4"/>
        <v>0</v>
      </c>
      <c r="S5">
        <f t="shared" si="5"/>
        <v>1</v>
      </c>
      <c r="T5">
        <f t="shared" si="6"/>
        <v>0</v>
      </c>
      <c r="U5">
        <f t="shared" si="7"/>
        <v>0</v>
      </c>
      <c r="V5">
        <f t="shared" si="8"/>
        <v>0</v>
      </c>
    </row>
    <row r="6" spans="1:22">
      <c r="A6" t="s">
        <v>1277</v>
      </c>
      <c r="B6" t="s">
        <v>1418</v>
      </c>
      <c r="C6" t="s">
        <v>1407</v>
      </c>
      <c r="D6" t="s">
        <v>1407</v>
      </c>
      <c r="E6" t="s">
        <v>1407</v>
      </c>
      <c r="F6" t="s">
        <v>1407</v>
      </c>
      <c r="G6" t="s">
        <v>1407</v>
      </c>
      <c r="H6" t="s">
        <v>1407</v>
      </c>
      <c r="I6">
        <v>3.1</v>
      </c>
      <c r="J6">
        <v>3</v>
      </c>
      <c r="K6" t="b">
        <f>ISERROR(VLOOKUP(A6,'passengers(base term)_has_optio'!A16:A851,1,FALSE))</f>
        <v>0</v>
      </c>
      <c r="L6">
        <f t="shared" si="2"/>
        <v>0</v>
      </c>
      <c r="M6">
        <f t="shared" si="0"/>
        <v>1</v>
      </c>
      <c r="N6">
        <f t="shared" si="1"/>
        <v>0</v>
      </c>
      <c r="O6">
        <f>IF(IF(ISERROR(SEARCH("*no*",VLOOKUP(A6,'passengers(base term)_has_optio'!A:J,3,FALSE))), 0,1)+IF(ISERROR(SEARCH("*no*",VLOOKUP(A6,'passengers(base term)_has_optio'!A:J,34,FALSE))), 0,1)+IF(ISERROR(SEARCH("*no*",VLOOKUP(A6,'passengers(base term)_has_optio'!A:J,5,FALSE))), 0,1)+IF(ISERROR(SEARCH("*no*",VLOOKUP(A6,'passengers(base term)_has_optio'!A:J,6,FALSE))), 0,1)+IF(ISERROR(SEARCH("*no*",VLOOKUP(A6,'passengers(base term)_has_optio'!A:J,7,FALSE))), 0,1)+IF(ISERROR(SEARCH("*no*",VLOOKUP(A6,'passengers(base term)_has_optio'!A:J,8,FALSE))), 0,1)+IF(ISERROR(SEARCH("*no*",VLOOKUP(A6,'passengers(base term)_has_optio'!A:J,9,FALSE))), 0,1)=7,1,0)</f>
        <v>0</v>
      </c>
      <c r="P6">
        <f>IF(ISNUMBER(VLOOKUP(A6,'passengers(base term)_has_optio'!A:J,10)),1,0)</f>
        <v>0</v>
      </c>
      <c r="Q6">
        <f t="shared" si="3"/>
        <v>0</v>
      </c>
      <c r="R6">
        <f t="shared" si="4"/>
        <v>0</v>
      </c>
      <c r="S6">
        <f t="shared" si="5"/>
        <v>1</v>
      </c>
      <c r="T6">
        <f t="shared" si="6"/>
        <v>0</v>
      </c>
      <c r="U6">
        <f t="shared" si="7"/>
        <v>0</v>
      </c>
      <c r="V6">
        <f t="shared" si="8"/>
        <v>0</v>
      </c>
    </row>
    <row r="7" spans="1:22">
      <c r="A7" t="s">
        <v>1276</v>
      </c>
      <c r="B7" t="s">
        <v>1418</v>
      </c>
      <c r="C7" t="s">
        <v>1407</v>
      </c>
      <c r="D7" t="s">
        <v>1407</v>
      </c>
      <c r="E7" t="s">
        <v>1407</v>
      </c>
      <c r="F7" t="s">
        <v>1407</v>
      </c>
      <c r="G7" t="s">
        <v>1407</v>
      </c>
      <c r="H7" t="s">
        <v>1407</v>
      </c>
      <c r="I7">
        <v>3.1</v>
      </c>
      <c r="J7">
        <v>3.1</v>
      </c>
      <c r="K7" t="b">
        <f>ISERROR(VLOOKUP(A7,'passengers(base term)_has_optio'!A17:A852,1,FALSE))</f>
        <v>0</v>
      </c>
      <c r="L7">
        <f t="shared" si="2"/>
        <v>0</v>
      </c>
      <c r="M7">
        <f t="shared" si="0"/>
        <v>1</v>
      </c>
      <c r="N7">
        <f t="shared" si="1"/>
        <v>0</v>
      </c>
      <c r="O7">
        <f>IF(IF(ISERROR(SEARCH("*no*",VLOOKUP(A7,'passengers(base term)_has_optio'!A:J,3,FALSE))), 0,1)+IF(ISERROR(SEARCH("*no*",VLOOKUP(A7,'passengers(base term)_has_optio'!A:J,34,FALSE))), 0,1)+IF(ISERROR(SEARCH("*no*",VLOOKUP(A7,'passengers(base term)_has_optio'!A:J,5,FALSE))), 0,1)+IF(ISERROR(SEARCH("*no*",VLOOKUP(A7,'passengers(base term)_has_optio'!A:J,6,FALSE))), 0,1)+IF(ISERROR(SEARCH("*no*",VLOOKUP(A7,'passengers(base term)_has_optio'!A:J,7,FALSE))), 0,1)+IF(ISERROR(SEARCH("*no*",VLOOKUP(A7,'passengers(base term)_has_optio'!A:J,8,FALSE))), 0,1)+IF(ISERROR(SEARCH("*no*",VLOOKUP(A7,'passengers(base term)_has_optio'!A:J,9,FALSE))), 0,1)=7,1,0)</f>
        <v>0</v>
      </c>
      <c r="P7">
        <f>IF(ISNUMBER(VLOOKUP(A7,'passengers(base term)_has_optio'!A:J,10)),1,0)</f>
        <v>0</v>
      </c>
      <c r="Q7">
        <f t="shared" si="3"/>
        <v>0</v>
      </c>
      <c r="R7">
        <f t="shared" si="4"/>
        <v>0</v>
      </c>
      <c r="S7">
        <f t="shared" si="5"/>
        <v>1</v>
      </c>
      <c r="T7">
        <f t="shared" si="6"/>
        <v>0</v>
      </c>
      <c r="U7">
        <f t="shared" si="7"/>
        <v>0</v>
      </c>
      <c r="V7">
        <f t="shared" si="8"/>
        <v>0</v>
      </c>
    </row>
    <row r="8" spans="1:22">
      <c r="A8" t="s">
        <v>1275</v>
      </c>
      <c r="B8" t="s">
        <v>1418</v>
      </c>
      <c r="C8" t="s">
        <v>1407</v>
      </c>
      <c r="D8" t="s">
        <v>1407</v>
      </c>
      <c r="E8" t="s">
        <v>1407</v>
      </c>
      <c r="F8" t="s">
        <v>1407</v>
      </c>
      <c r="G8" t="s">
        <v>1407</v>
      </c>
      <c r="H8" t="s">
        <v>1407</v>
      </c>
      <c r="I8">
        <v>7.9</v>
      </c>
      <c r="J8">
        <v>9</v>
      </c>
      <c r="K8" t="b">
        <f>ISERROR(VLOOKUP(A8,'passengers(base term)_has_optio'!A18:A853,1,FALSE))</f>
        <v>0</v>
      </c>
      <c r="L8">
        <f t="shared" si="2"/>
        <v>0</v>
      </c>
      <c r="M8">
        <f t="shared" si="0"/>
        <v>1</v>
      </c>
      <c r="N8">
        <f t="shared" si="1"/>
        <v>0</v>
      </c>
      <c r="O8">
        <f>IF(IF(ISERROR(SEARCH("*no*",VLOOKUP(A8,'passengers(base term)_has_optio'!A:J,3,FALSE))), 0,1)+IF(ISERROR(SEARCH("*no*",VLOOKUP(A8,'passengers(base term)_has_optio'!A:J,34,FALSE))), 0,1)+IF(ISERROR(SEARCH("*no*",VLOOKUP(A8,'passengers(base term)_has_optio'!A:J,5,FALSE))), 0,1)+IF(ISERROR(SEARCH("*no*",VLOOKUP(A8,'passengers(base term)_has_optio'!A:J,6,FALSE))), 0,1)+IF(ISERROR(SEARCH("*no*",VLOOKUP(A8,'passengers(base term)_has_optio'!A:J,7,FALSE))), 0,1)+IF(ISERROR(SEARCH("*no*",VLOOKUP(A8,'passengers(base term)_has_optio'!A:J,8,FALSE))), 0,1)+IF(ISERROR(SEARCH("*no*",VLOOKUP(A8,'passengers(base term)_has_optio'!A:J,9,FALSE))), 0,1)=7,1,0)</f>
        <v>0</v>
      </c>
      <c r="P8">
        <f>IF(ISNUMBER(VLOOKUP(A8,'passengers(base term)_has_optio'!A:J,10)),1,0)</f>
        <v>1</v>
      </c>
      <c r="Q8">
        <f t="shared" si="3"/>
        <v>0</v>
      </c>
      <c r="R8">
        <f t="shared" si="4"/>
        <v>0</v>
      </c>
      <c r="S8">
        <f t="shared" si="5"/>
        <v>0</v>
      </c>
      <c r="T8">
        <f t="shared" si="6"/>
        <v>0</v>
      </c>
      <c r="U8">
        <f t="shared" si="7"/>
        <v>0</v>
      </c>
      <c r="V8">
        <f t="shared" si="8"/>
        <v>0</v>
      </c>
    </row>
    <row r="9" spans="1:22">
      <c r="A9" t="s">
        <v>1274</v>
      </c>
      <c r="B9" t="s">
        <v>1418</v>
      </c>
      <c r="C9" t="s">
        <v>1407</v>
      </c>
      <c r="D9" t="s">
        <v>1407</v>
      </c>
      <c r="E9" t="s">
        <v>1407</v>
      </c>
      <c r="F9" t="s">
        <v>1407</v>
      </c>
      <c r="G9" t="s">
        <v>1407</v>
      </c>
      <c r="H9" t="s">
        <v>1407</v>
      </c>
      <c r="I9">
        <v>7.9</v>
      </c>
      <c r="J9">
        <v>7.9</v>
      </c>
      <c r="K9" t="b">
        <f>ISERROR(VLOOKUP(A9,'passengers(base term)_has_optio'!A19:A854,1,FALSE))</f>
        <v>0</v>
      </c>
      <c r="L9">
        <f t="shared" si="2"/>
        <v>0</v>
      </c>
      <c r="M9">
        <f t="shared" si="0"/>
        <v>1</v>
      </c>
      <c r="N9">
        <f t="shared" si="1"/>
        <v>0</v>
      </c>
      <c r="O9">
        <f>IF(IF(ISERROR(SEARCH("*no*",VLOOKUP(A9,'passengers(base term)_has_optio'!A:J,3,FALSE))), 0,1)+IF(ISERROR(SEARCH("*no*",VLOOKUP(A9,'passengers(base term)_has_optio'!A:J,34,FALSE))), 0,1)+IF(ISERROR(SEARCH("*no*",VLOOKUP(A9,'passengers(base term)_has_optio'!A:J,5,FALSE))), 0,1)+IF(ISERROR(SEARCH("*no*",VLOOKUP(A9,'passengers(base term)_has_optio'!A:J,6,FALSE))), 0,1)+IF(ISERROR(SEARCH("*no*",VLOOKUP(A9,'passengers(base term)_has_optio'!A:J,7,FALSE))), 0,1)+IF(ISERROR(SEARCH("*no*",VLOOKUP(A9,'passengers(base term)_has_optio'!A:J,8,FALSE))), 0,1)+IF(ISERROR(SEARCH("*no*",VLOOKUP(A9,'passengers(base term)_has_optio'!A:J,9,FALSE))), 0,1)=7,1,0)</f>
        <v>0</v>
      </c>
      <c r="P9">
        <f>IF(ISNUMBER(VLOOKUP(A9,'passengers(base term)_has_optio'!A:J,10)),1,0)</f>
        <v>1</v>
      </c>
      <c r="Q9">
        <f t="shared" si="3"/>
        <v>0</v>
      </c>
      <c r="R9">
        <f t="shared" si="4"/>
        <v>0</v>
      </c>
      <c r="S9">
        <f t="shared" si="5"/>
        <v>0</v>
      </c>
      <c r="T9">
        <f t="shared" si="6"/>
        <v>0</v>
      </c>
      <c r="U9">
        <f t="shared" si="7"/>
        <v>0</v>
      </c>
      <c r="V9">
        <f t="shared" si="8"/>
        <v>0</v>
      </c>
    </row>
    <row r="10" spans="1:22">
      <c r="A10" t="s">
        <v>1273</v>
      </c>
      <c r="B10" t="s">
        <v>1418</v>
      </c>
      <c r="C10" t="s">
        <v>1407</v>
      </c>
      <c r="D10" t="s">
        <v>1407</v>
      </c>
      <c r="E10" t="s">
        <v>1407</v>
      </c>
      <c r="F10" t="s">
        <v>1407</v>
      </c>
      <c r="G10" t="s">
        <v>1407</v>
      </c>
      <c r="H10" t="s">
        <v>1407</v>
      </c>
      <c r="I10">
        <v>2.7</v>
      </c>
      <c r="J10" t="s">
        <v>1407</v>
      </c>
      <c r="K10" t="b">
        <f>ISERROR(VLOOKUP(A10,'passengers(base term)_has_optio'!A20:A855,1,FALSE))</f>
        <v>0</v>
      </c>
      <c r="L10">
        <f t="shared" si="2"/>
        <v>0</v>
      </c>
      <c r="M10">
        <f t="shared" si="0"/>
        <v>0</v>
      </c>
      <c r="N10">
        <f t="shared" si="1"/>
        <v>0</v>
      </c>
      <c r="O10">
        <f>IF(IF(ISERROR(SEARCH("*no*",VLOOKUP(A10,'passengers(base term)_has_optio'!A:J,3,FALSE))), 0,1)+IF(ISERROR(SEARCH("*no*",VLOOKUP(A10,'passengers(base term)_has_optio'!A:J,34,FALSE))), 0,1)+IF(ISERROR(SEARCH("*no*",VLOOKUP(A10,'passengers(base term)_has_optio'!A:J,5,FALSE))), 0,1)+IF(ISERROR(SEARCH("*no*",VLOOKUP(A10,'passengers(base term)_has_optio'!A:J,6,FALSE))), 0,1)+IF(ISERROR(SEARCH("*no*",VLOOKUP(A10,'passengers(base term)_has_optio'!A:J,7,FALSE))), 0,1)+IF(ISERROR(SEARCH("*no*",VLOOKUP(A10,'passengers(base term)_has_optio'!A:J,8,FALSE))), 0,1)+IF(ISERROR(SEARCH("*no*",VLOOKUP(A10,'passengers(base term)_has_optio'!A:J,9,FALSE))), 0,1)=7,1,0)</f>
        <v>0</v>
      </c>
      <c r="P10">
        <f>IF(ISNUMBER(VLOOKUP(A10,'passengers(base term)_has_optio'!A:J,10)),1,0)</f>
        <v>1</v>
      </c>
      <c r="Q10">
        <f t="shared" si="3"/>
        <v>0</v>
      </c>
      <c r="R10">
        <f t="shared" si="4"/>
        <v>0</v>
      </c>
      <c r="S10">
        <f t="shared" si="5"/>
        <v>1</v>
      </c>
      <c r="T10">
        <f t="shared" si="6"/>
        <v>0</v>
      </c>
      <c r="U10">
        <f t="shared" si="7"/>
        <v>0</v>
      </c>
      <c r="V10">
        <f t="shared" si="8"/>
        <v>1</v>
      </c>
    </row>
    <row r="11" spans="1:22">
      <c r="A11" t="s">
        <v>1272</v>
      </c>
      <c r="B11" t="s">
        <v>1418</v>
      </c>
      <c r="C11" t="s">
        <v>1407</v>
      </c>
      <c r="D11" t="s">
        <v>1407</v>
      </c>
      <c r="E11" t="s">
        <v>1407</v>
      </c>
      <c r="F11" t="s">
        <v>1407</v>
      </c>
      <c r="G11" t="s">
        <v>1407</v>
      </c>
      <c r="H11" t="s">
        <v>1407</v>
      </c>
      <c r="I11">
        <v>2.7</v>
      </c>
      <c r="J11">
        <v>2.7</v>
      </c>
      <c r="K11" t="b">
        <f>ISERROR(VLOOKUP(A11,'passengers(base term)_has_optio'!A21:A856,1,FALSE))</f>
        <v>0</v>
      </c>
      <c r="L11">
        <f t="shared" si="2"/>
        <v>0</v>
      </c>
      <c r="M11">
        <f t="shared" si="0"/>
        <v>1</v>
      </c>
      <c r="N11">
        <f t="shared" si="1"/>
        <v>0</v>
      </c>
      <c r="O11">
        <f>IF(IF(ISERROR(SEARCH("*no*",VLOOKUP(A11,'passengers(base term)_has_optio'!A:J,3,FALSE))), 0,1)+IF(ISERROR(SEARCH("*no*",VLOOKUP(A11,'passengers(base term)_has_optio'!A:J,34,FALSE))), 0,1)+IF(ISERROR(SEARCH("*no*",VLOOKUP(A11,'passengers(base term)_has_optio'!A:J,5,FALSE))), 0,1)+IF(ISERROR(SEARCH("*no*",VLOOKUP(A11,'passengers(base term)_has_optio'!A:J,6,FALSE))), 0,1)+IF(ISERROR(SEARCH("*no*",VLOOKUP(A11,'passengers(base term)_has_optio'!A:J,7,FALSE))), 0,1)+IF(ISERROR(SEARCH("*no*",VLOOKUP(A11,'passengers(base term)_has_optio'!A:J,8,FALSE))), 0,1)+IF(ISERROR(SEARCH("*no*",VLOOKUP(A11,'passengers(base term)_has_optio'!A:J,9,FALSE))), 0,1)=7,1,0)</f>
        <v>0</v>
      </c>
      <c r="P11">
        <f>IF(ISNUMBER(VLOOKUP(A11,'passengers(base term)_has_optio'!A:J,10)),1,0)</f>
        <v>1</v>
      </c>
      <c r="Q11">
        <f t="shared" si="3"/>
        <v>0</v>
      </c>
      <c r="R11">
        <f t="shared" si="4"/>
        <v>0</v>
      </c>
      <c r="S11">
        <f t="shared" si="5"/>
        <v>0</v>
      </c>
      <c r="T11">
        <f t="shared" si="6"/>
        <v>0</v>
      </c>
      <c r="U11">
        <f t="shared" si="7"/>
        <v>0</v>
      </c>
      <c r="V11">
        <f t="shared" si="8"/>
        <v>0</v>
      </c>
    </row>
    <row r="12" spans="1:22">
      <c r="A12" t="s">
        <v>1271</v>
      </c>
      <c r="B12" t="s">
        <v>1418</v>
      </c>
      <c r="C12" t="s">
        <v>1407</v>
      </c>
      <c r="D12" t="s">
        <v>1407</v>
      </c>
      <c r="E12" t="s">
        <v>1407</v>
      </c>
      <c r="F12" t="s">
        <v>1407</v>
      </c>
      <c r="G12" t="s">
        <v>1407</v>
      </c>
      <c r="H12" t="s">
        <v>1407</v>
      </c>
      <c r="I12">
        <v>2.2000000000000002</v>
      </c>
      <c r="J12">
        <v>3.1</v>
      </c>
      <c r="K12" t="b">
        <f>ISERROR(VLOOKUP(A12,'passengers(base term)_has_optio'!A22:A857,1,FALSE))</f>
        <v>0</v>
      </c>
      <c r="L12">
        <f t="shared" si="2"/>
        <v>0</v>
      </c>
      <c r="M12">
        <f t="shared" si="0"/>
        <v>1</v>
      </c>
      <c r="N12">
        <f t="shared" si="1"/>
        <v>0</v>
      </c>
      <c r="O12">
        <f>IF(IF(ISERROR(SEARCH("*no*",VLOOKUP(A12,'passengers(base term)_has_optio'!A:J,3,FALSE))), 0,1)+IF(ISERROR(SEARCH("*no*",VLOOKUP(A12,'passengers(base term)_has_optio'!A:J,34,FALSE))), 0,1)+IF(ISERROR(SEARCH("*no*",VLOOKUP(A12,'passengers(base term)_has_optio'!A:J,5,FALSE))), 0,1)+IF(ISERROR(SEARCH("*no*",VLOOKUP(A12,'passengers(base term)_has_optio'!A:J,6,FALSE))), 0,1)+IF(ISERROR(SEARCH("*no*",VLOOKUP(A12,'passengers(base term)_has_optio'!A:J,7,FALSE))), 0,1)+IF(ISERROR(SEARCH("*no*",VLOOKUP(A12,'passengers(base term)_has_optio'!A:J,8,FALSE))), 0,1)+IF(ISERROR(SEARCH("*no*",VLOOKUP(A12,'passengers(base term)_has_optio'!A:J,9,FALSE))), 0,1)=7,1,0)</f>
        <v>0</v>
      </c>
      <c r="P12">
        <f>IF(ISNUMBER(VLOOKUP(A12,'passengers(base term)_has_optio'!A:J,10)),1,0)</f>
        <v>1</v>
      </c>
      <c r="Q12">
        <f t="shared" si="3"/>
        <v>0</v>
      </c>
      <c r="R12">
        <f t="shared" si="4"/>
        <v>0</v>
      </c>
      <c r="S12">
        <f t="shared" si="5"/>
        <v>0</v>
      </c>
      <c r="T12">
        <f t="shared" si="6"/>
        <v>0</v>
      </c>
      <c r="U12">
        <f t="shared" si="7"/>
        <v>0</v>
      </c>
      <c r="V12">
        <f t="shared" si="8"/>
        <v>0</v>
      </c>
    </row>
    <row r="13" spans="1:22">
      <c r="A13" t="s">
        <v>1270</v>
      </c>
      <c r="B13" t="s">
        <v>1418</v>
      </c>
      <c r="C13" t="s">
        <v>1407</v>
      </c>
      <c r="D13" t="s">
        <v>1407</v>
      </c>
      <c r="E13" t="s">
        <v>1407</v>
      </c>
      <c r="F13" t="s">
        <v>1407</v>
      </c>
      <c r="G13" t="s">
        <v>1407</v>
      </c>
      <c r="H13" t="s">
        <v>1407</v>
      </c>
      <c r="I13">
        <v>2.2000000000000002</v>
      </c>
      <c r="J13">
        <v>2.2000000000000002</v>
      </c>
      <c r="K13" t="b">
        <f>ISERROR(VLOOKUP(A13,'passengers(base term)_has_optio'!A23:A858,1,FALSE))</f>
        <v>0</v>
      </c>
      <c r="L13">
        <f t="shared" si="2"/>
        <v>0</v>
      </c>
      <c r="M13">
        <f t="shared" si="0"/>
        <v>1</v>
      </c>
      <c r="N13">
        <f t="shared" si="1"/>
        <v>0</v>
      </c>
      <c r="O13">
        <f>IF(IF(ISERROR(SEARCH("*no*",VLOOKUP(A13,'passengers(base term)_has_optio'!A:J,3,FALSE))), 0,1)+IF(ISERROR(SEARCH("*no*",VLOOKUP(A13,'passengers(base term)_has_optio'!A:J,34,FALSE))), 0,1)+IF(ISERROR(SEARCH("*no*",VLOOKUP(A13,'passengers(base term)_has_optio'!A:J,5,FALSE))), 0,1)+IF(ISERROR(SEARCH("*no*",VLOOKUP(A13,'passengers(base term)_has_optio'!A:J,6,FALSE))), 0,1)+IF(ISERROR(SEARCH("*no*",VLOOKUP(A13,'passengers(base term)_has_optio'!A:J,7,FALSE))), 0,1)+IF(ISERROR(SEARCH("*no*",VLOOKUP(A13,'passengers(base term)_has_optio'!A:J,8,FALSE))), 0,1)+IF(ISERROR(SEARCH("*no*",VLOOKUP(A13,'passengers(base term)_has_optio'!A:J,9,FALSE))), 0,1)=7,1,0)</f>
        <v>0</v>
      </c>
      <c r="P13">
        <f>IF(ISNUMBER(VLOOKUP(A13,'passengers(base term)_has_optio'!A:J,10)),1,0)</f>
        <v>1</v>
      </c>
      <c r="Q13">
        <f t="shared" si="3"/>
        <v>0</v>
      </c>
      <c r="R13">
        <f t="shared" si="4"/>
        <v>0</v>
      </c>
      <c r="S13">
        <f t="shared" si="5"/>
        <v>0</v>
      </c>
      <c r="T13">
        <f t="shared" si="6"/>
        <v>0</v>
      </c>
      <c r="U13">
        <f t="shared" si="7"/>
        <v>0</v>
      </c>
      <c r="V13">
        <f t="shared" si="8"/>
        <v>0</v>
      </c>
    </row>
    <row r="14" spans="1:22">
      <c r="A14" t="s">
        <v>1264</v>
      </c>
      <c r="B14" t="s">
        <v>1418</v>
      </c>
      <c r="C14" t="s">
        <v>1407</v>
      </c>
      <c r="D14" t="s">
        <v>1407</v>
      </c>
      <c r="E14" t="s">
        <v>1407</v>
      </c>
      <c r="F14" t="s">
        <v>1407</v>
      </c>
      <c r="G14" t="s">
        <v>1407</v>
      </c>
      <c r="H14" t="s">
        <v>1407</v>
      </c>
      <c r="I14">
        <v>6.6</v>
      </c>
      <c r="J14">
        <v>18.899999999999999</v>
      </c>
      <c r="K14" t="b">
        <f>ISERROR(VLOOKUP(A14,'passengers(base term)_has_optio'!A29:A864,1,FALSE))</f>
        <v>0</v>
      </c>
      <c r="L14">
        <f t="shared" si="2"/>
        <v>0</v>
      </c>
      <c r="M14">
        <f t="shared" si="0"/>
        <v>1</v>
      </c>
      <c r="N14">
        <f t="shared" si="1"/>
        <v>0</v>
      </c>
      <c r="O14">
        <f>IF(IF(ISERROR(SEARCH("*no*",VLOOKUP(A14,'passengers(base term)_has_optio'!A:J,3,FALSE))), 0,1)+IF(ISERROR(SEARCH("*no*",VLOOKUP(A14,'passengers(base term)_has_optio'!A:J,34,FALSE))), 0,1)+IF(ISERROR(SEARCH("*no*",VLOOKUP(A14,'passengers(base term)_has_optio'!A:J,5,FALSE))), 0,1)+IF(ISERROR(SEARCH("*no*",VLOOKUP(A14,'passengers(base term)_has_optio'!A:J,6,FALSE))), 0,1)+IF(ISERROR(SEARCH("*no*",VLOOKUP(A14,'passengers(base term)_has_optio'!A:J,7,FALSE))), 0,1)+IF(ISERROR(SEARCH("*no*",VLOOKUP(A14,'passengers(base term)_has_optio'!A:J,8,FALSE))), 0,1)+IF(ISERROR(SEARCH("*no*",VLOOKUP(A14,'passengers(base term)_has_optio'!A:J,9,FALSE))), 0,1)=7,1,0)</f>
        <v>0</v>
      </c>
      <c r="P14">
        <f>IF(ISNUMBER(VLOOKUP(A14,'passengers(base term)_has_optio'!A:J,10)),1,0)</f>
        <v>0</v>
      </c>
      <c r="Q14">
        <f t="shared" si="3"/>
        <v>0</v>
      </c>
      <c r="R14">
        <f t="shared" si="4"/>
        <v>0</v>
      </c>
      <c r="S14">
        <f t="shared" si="5"/>
        <v>1</v>
      </c>
      <c r="T14">
        <f t="shared" si="6"/>
        <v>0</v>
      </c>
      <c r="U14">
        <f t="shared" si="7"/>
        <v>0</v>
      </c>
      <c r="V14">
        <f t="shared" si="8"/>
        <v>0</v>
      </c>
    </row>
    <row r="15" spans="1:22">
      <c r="A15" t="s">
        <v>1263</v>
      </c>
      <c r="B15" t="s">
        <v>1418</v>
      </c>
      <c r="C15" t="s">
        <v>1407</v>
      </c>
      <c r="D15" t="s">
        <v>1407</v>
      </c>
      <c r="E15" t="s">
        <v>1407</v>
      </c>
      <c r="F15" t="s">
        <v>1407</v>
      </c>
      <c r="G15" t="s">
        <v>1407</v>
      </c>
      <c r="H15" t="s">
        <v>1407</v>
      </c>
      <c r="I15">
        <v>6.6</v>
      </c>
      <c r="J15">
        <v>6.6</v>
      </c>
      <c r="K15" t="b">
        <f>ISERROR(VLOOKUP(A15,'passengers(base term)_has_optio'!A30:A865,1,FALSE))</f>
        <v>0</v>
      </c>
      <c r="L15">
        <f t="shared" si="2"/>
        <v>0</v>
      </c>
      <c r="M15">
        <f t="shared" si="0"/>
        <v>1</v>
      </c>
      <c r="N15">
        <f t="shared" si="1"/>
        <v>0</v>
      </c>
      <c r="O15">
        <f>IF(IF(ISERROR(SEARCH("*no*",VLOOKUP(A15,'passengers(base term)_has_optio'!A:J,3,FALSE))), 0,1)+IF(ISERROR(SEARCH("*no*",VLOOKUP(A15,'passengers(base term)_has_optio'!A:J,34,FALSE))), 0,1)+IF(ISERROR(SEARCH("*no*",VLOOKUP(A15,'passengers(base term)_has_optio'!A:J,5,FALSE))), 0,1)+IF(ISERROR(SEARCH("*no*",VLOOKUP(A15,'passengers(base term)_has_optio'!A:J,6,FALSE))), 0,1)+IF(ISERROR(SEARCH("*no*",VLOOKUP(A15,'passengers(base term)_has_optio'!A:J,7,FALSE))), 0,1)+IF(ISERROR(SEARCH("*no*",VLOOKUP(A15,'passengers(base term)_has_optio'!A:J,8,FALSE))), 0,1)+IF(ISERROR(SEARCH("*no*",VLOOKUP(A15,'passengers(base term)_has_optio'!A:J,9,FALSE))), 0,1)=7,1,0)</f>
        <v>0</v>
      </c>
      <c r="P15">
        <f>IF(ISNUMBER(VLOOKUP(A15,'passengers(base term)_has_optio'!A:J,10)),1,0)</f>
        <v>0</v>
      </c>
      <c r="Q15">
        <f t="shared" si="3"/>
        <v>0</v>
      </c>
      <c r="R15">
        <f t="shared" si="4"/>
        <v>0</v>
      </c>
      <c r="S15">
        <f t="shared" si="5"/>
        <v>1</v>
      </c>
      <c r="T15">
        <f t="shared" si="6"/>
        <v>0</v>
      </c>
      <c r="U15">
        <f t="shared" si="7"/>
        <v>0</v>
      </c>
      <c r="V15">
        <f t="shared" si="8"/>
        <v>0</v>
      </c>
    </row>
    <row r="16" spans="1:22">
      <c r="A16" t="s">
        <v>1262</v>
      </c>
      <c r="B16" t="s">
        <v>1418</v>
      </c>
      <c r="C16" t="s">
        <v>1407</v>
      </c>
      <c r="D16" t="s">
        <v>1407</v>
      </c>
      <c r="E16" t="s">
        <v>1407</v>
      </c>
      <c r="F16" t="s">
        <v>1407</v>
      </c>
      <c r="G16" t="s">
        <v>1407</v>
      </c>
      <c r="H16" t="s">
        <v>1407</v>
      </c>
      <c r="I16">
        <v>8</v>
      </c>
      <c r="J16">
        <v>9</v>
      </c>
      <c r="K16" t="b">
        <f>ISERROR(VLOOKUP(A16,'passengers(base term)_has_optio'!A31:A866,1,FALSE))</f>
        <v>0</v>
      </c>
      <c r="L16">
        <f t="shared" si="2"/>
        <v>0</v>
      </c>
      <c r="M16">
        <f t="shared" si="0"/>
        <v>1</v>
      </c>
      <c r="N16">
        <f t="shared" si="1"/>
        <v>0</v>
      </c>
      <c r="O16">
        <f>IF(IF(ISERROR(SEARCH("*no*",VLOOKUP(A16,'passengers(base term)_has_optio'!A:J,3,FALSE))), 0,1)+IF(ISERROR(SEARCH("*no*",VLOOKUP(A16,'passengers(base term)_has_optio'!A:J,34,FALSE))), 0,1)+IF(ISERROR(SEARCH("*no*",VLOOKUP(A16,'passengers(base term)_has_optio'!A:J,5,FALSE))), 0,1)+IF(ISERROR(SEARCH("*no*",VLOOKUP(A16,'passengers(base term)_has_optio'!A:J,6,FALSE))), 0,1)+IF(ISERROR(SEARCH("*no*",VLOOKUP(A16,'passengers(base term)_has_optio'!A:J,7,FALSE))), 0,1)+IF(ISERROR(SEARCH("*no*",VLOOKUP(A16,'passengers(base term)_has_optio'!A:J,8,FALSE))), 0,1)+IF(ISERROR(SEARCH("*no*",VLOOKUP(A16,'passengers(base term)_has_optio'!A:J,9,FALSE))), 0,1)=7,1,0)</f>
        <v>0</v>
      </c>
      <c r="P16">
        <f>IF(ISNUMBER(VLOOKUP(A16,'passengers(base term)_has_optio'!A:J,10)),1,0)</f>
        <v>0</v>
      </c>
      <c r="Q16">
        <f t="shared" si="3"/>
        <v>0</v>
      </c>
      <c r="R16">
        <f t="shared" si="4"/>
        <v>0</v>
      </c>
      <c r="S16">
        <f t="shared" si="5"/>
        <v>1</v>
      </c>
      <c r="T16">
        <f t="shared" si="6"/>
        <v>0</v>
      </c>
      <c r="U16">
        <f t="shared" si="7"/>
        <v>0</v>
      </c>
      <c r="V16">
        <f t="shared" si="8"/>
        <v>0</v>
      </c>
    </row>
    <row r="17" spans="1:22">
      <c r="A17" t="s">
        <v>1261</v>
      </c>
      <c r="B17" t="s">
        <v>1418</v>
      </c>
      <c r="C17" t="s">
        <v>1407</v>
      </c>
      <c r="D17" t="s">
        <v>1407</v>
      </c>
      <c r="E17" t="s">
        <v>1407</v>
      </c>
      <c r="F17" t="s">
        <v>1407</v>
      </c>
      <c r="G17" t="s">
        <v>1407</v>
      </c>
      <c r="H17" t="s">
        <v>1407</v>
      </c>
      <c r="I17">
        <v>8</v>
      </c>
      <c r="J17">
        <v>8</v>
      </c>
      <c r="K17" t="b">
        <f>ISERROR(VLOOKUP(A17,'passengers(base term)_has_optio'!A32:A867,1,FALSE))</f>
        <v>0</v>
      </c>
      <c r="L17">
        <f t="shared" si="2"/>
        <v>0</v>
      </c>
      <c r="M17">
        <f t="shared" si="0"/>
        <v>1</v>
      </c>
      <c r="N17">
        <f t="shared" si="1"/>
        <v>0</v>
      </c>
      <c r="O17">
        <f>IF(IF(ISERROR(SEARCH("*no*",VLOOKUP(A17,'passengers(base term)_has_optio'!A:J,3,FALSE))), 0,1)+IF(ISERROR(SEARCH("*no*",VLOOKUP(A17,'passengers(base term)_has_optio'!A:J,34,FALSE))), 0,1)+IF(ISERROR(SEARCH("*no*",VLOOKUP(A17,'passengers(base term)_has_optio'!A:J,5,FALSE))), 0,1)+IF(ISERROR(SEARCH("*no*",VLOOKUP(A17,'passengers(base term)_has_optio'!A:J,6,FALSE))), 0,1)+IF(ISERROR(SEARCH("*no*",VLOOKUP(A17,'passengers(base term)_has_optio'!A:J,7,FALSE))), 0,1)+IF(ISERROR(SEARCH("*no*",VLOOKUP(A17,'passengers(base term)_has_optio'!A:J,8,FALSE))), 0,1)+IF(ISERROR(SEARCH("*no*",VLOOKUP(A17,'passengers(base term)_has_optio'!A:J,9,FALSE))), 0,1)=7,1,0)</f>
        <v>0</v>
      </c>
      <c r="P17">
        <f>IF(ISNUMBER(VLOOKUP(A17,'passengers(base term)_has_optio'!A:J,10)),1,0)</f>
        <v>0</v>
      </c>
      <c r="Q17">
        <f t="shared" si="3"/>
        <v>0</v>
      </c>
      <c r="R17">
        <f t="shared" si="4"/>
        <v>0</v>
      </c>
      <c r="S17">
        <f t="shared" si="5"/>
        <v>1</v>
      </c>
      <c r="T17">
        <f t="shared" si="6"/>
        <v>0</v>
      </c>
      <c r="U17">
        <f t="shared" si="7"/>
        <v>0</v>
      </c>
      <c r="V17">
        <f t="shared" si="8"/>
        <v>0</v>
      </c>
    </row>
    <row r="18" spans="1:22">
      <c r="A18" t="s">
        <v>1260</v>
      </c>
      <c r="B18" t="s">
        <v>1418</v>
      </c>
      <c r="C18" t="s">
        <v>1407</v>
      </c>
      <c r="D18" t="s">
        <v>1407</v>
      </c>
      <c r="E18" t="s">
        <v>1407</v>
      </c>
      <c r="F18" t="s">
        <v>1407</v>
      </c>
      <c r="G18" t="s">
        <v>1407</v>
      </c>
      <c r="H18" t="s">
        <v>1407</v>
      </c>
      <c r="I18">
        <v>0.6</v>
      </c>
      <c r="J18" t="s">
        <v>1407</v>
      </c>
      <c r="K18" t="b">
        <f>ISERROR(VLOOKUP(A18,'passengers(base term)_has_optio'!A33:A868,1,FALSE))</f>
        <v>0</v>
      </c>
      <c r="L18">
        <f t="shared" si="2"/>
        <v>0</v>
      </c>
      <c r="M18">
        <f t="shared" si="0"/>
        <v>0</v>
      </c>
      <c r="N18">
        <f t="shared" si="1"/>
        <v>0</v>
      </c>
      <c r="O18">
        <f>IF(IF(ISERROR(SEARCH("*no*",VLOOKUP(A18,'passengers(base term)_has_optio'!A:J,3,FALSE))), 0,1)+IF(ISERROR(SEARCH("*no*",VLOOKUP(A18,'passengers(base term)_has_optio'!A:J,34,FALSE))), 0,1)+IF(ISERROR(SEARCH("*no*",VLOOKUP(A18,'passengers(base term)_has_optio'!A:J,5,FALSE))), 0,1)+IF(ISERROR(SEARCH("*no*",VLOOKUP(A18,'passengers(base term)_has_optio'!A:J,6,FALSE))), 0,1)+IF(ISERROR(SEARCH("*no*",VLOOKUP(A18,'passengers(base term)_has_optio'!A:J,7,FALSE))), 0,1)+IF(ISERROR(SEARCH("*no*",VLOOKUP(A18,'passengers(base term)_has_optio'!A:J,8,FALSE))), 0,1)+IF(ISERROR(SEARCH("*no*",VLOOKUP(A18,'passengers(base term)_has_optio'!A:J,9,FALSE))), 0,1)=7,1,0)</f>
        <v>0</v>
      </c>
      <c r="P18">
        <f>IF(ISNUMBER(VLOOKUP(A18,'passengers(base term)_has_optio'!A:J,10)),1,0)</f>
        <v>0</v>
      </c>
      <c r="Q18">
        <f t="shared" si="3"/>
        <v>0</v>
      </c>
      <c r="R18">
        <f t="shared" si="4"/>
        <v>0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</row>
    <row r="19" spans="1:22">
      <c r="A19" t="s">
        <v>1259</v>
      </c>
      <c r="B19" t="s">
        <v>1418</v>
      </c>
      <c r="C19" t="s">
        <v>1407</v>
      </c>
      <c r="D19" t="s">
        <v>1407</v>
      </c>
      <c r="E19" t="s">
        <v>1407</v>
      </c>
      <c r="F19" t="s">
        <v>1407</v>
      </c>
      <c r="G19" t="s">
        <v>1407</v>
      </c>
      <c r="H19" t="s">
        <v>1407</v>
      </c>
      <c r="I19">
        <v>0.6</v>
      </c>
      <c r="J19" t="s">
        <v>1407</v>
      </c>
      <c r="K19" t="b">
        <f>ISERROR(VLOOKUP(A19,'passengers(base term)_has_optio'!A34:A869,1,FALSE))</f>
        <v>0</v>
      </c>
      <c r="L19">
        <f t="shared" si="2"/>
        <v>0</v>
      </c>
      <c r="M19">
        <f t="shared" si="0"/>
        <v>0</v>
      </c>
      <c r="N19">
        <f t="shared" si="1"/>
        <v>0</v>
      </c>
      <c r="O19">
        <f>IF(IF(ISERROR(SEARCH("*no*",VLOOKUP(A19,'passengers(base term)_has_optio'!A:J,3,FALSE))), 0,1)+IF(ISERROR(SEARCH("*no*",VLOOKUP(A19,'passengers(base term)_has_optio'!A:J,34,FALSE))), 0,1)+IF(ISERROR(SEARCH("*no*",VLOOKUP(A19,'passengers(base term)_has_optio'!A:J,5,FALSE))), 0,1)+IF(ISERROR(SEARCH("*no*",VLOOKUP(A19,'passengers(base term)_has_optio'!A:J,6,FALSE))), 0,1)+IF(ISERROR(SEARCH("*no*",VLOOKUP(A19,'passengers(base term)_has_optio'!A:J,7,FALSE))), 0,1)+IF(ISERROR(SEARCH("*no*",VLOOKUP(A19,'passengers(base term)_has_optio'!A:J,8,FALSE))), 0,1)+IF(ISERROR(SEARCH("*no*",VLOOKUP(A19,'passengers(base term)_has_optio'!A:J,9,FALSE))), 0,1)=7,1,0)</f>
        <v>0</v>
      </c>
      <c r="P19">
        <f>IF(ISNUMBER(VLOOKUP(A19,'passengers(base term)_has_optio'!A:J,10)),1,0)</f>
        <v>0</v>
      </c>
      <c r="Q19">
        <f t="shared" si="3"/>
        <v>0</v>
      </c>
      <c r="R19">
        <f t="shared" si="4"/>
        <v>0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</row>
    <row r="20" spans="1:22">
      <c r="A20" t="s">
        <v>1258</v>
      </c>
      <c r="B20" t="s">
        <v>1418</v>
      </c>
      <c r="C20" t="s">
        <v>1407</v>
      </c>
      <c r="D20" t="s">
        <v>1407</v>
      </c>
      <c r="E20" t="s">
        <v>1407</v>
      </c>
      <c r="F20" t="s">
        <v>1407</v>
      </c>
      <c r="G20" t="s">
        <v>1407</v>
      </c>
      <c r="H20" t="s">
        <v>1407</v>
      </c>
      <c r="I20">
        <v>8.3000000000000007</v>
      </c>
      <c r="J20" t="s">
        <v>1407</v>
      </c>
      <c r="K20" t="b">
        <f>ISERROR(VLOOKUP(A20,'passengers(base term)_has_optio'!A35:A870,1,FALSE))</f>
        <v>0</v>
      </c>
      <c r="L20">
        <f t="shared" si="2"/>
        <v>0</v>
      </c>
      <c r="M20">
        <f t="shared" si="0"/>
        <v>0</v>
      </c>
      <c r="N20">
        <f t="shared" si="1"/>
        <v>0</v>
      </c>
      <c r="O20">
        <f>IF(IF(ISERROR(SEARCH("*no*",VLOOKUP(A20,'passengers(base term)_has_optio'!A:J,3,FALSE))), 0,1)+IF(ISERROR(SEARCH("*no*",VLOOKUP(A20,'passengers(base term)_has_optio'!A:J,34,FALSE))), 0,1)+IF(ISERROR(SEARCH("*no*",VLOOKUP(A20,'passengers(base term)_has_optio'!A:J,5,FALSE))), 0,1)+IF(ISERROR(SEARCH("*no*",VLOOKUP(A20,'passengers(base term)_has_optio'!A:J,6,FALSE))), 0,1)+IF(ISERROR(SEARCH("*no*",VLOOKUP(A20,'passengers(base term)_has_optio'!A:J,7,FALSE))), 0,1)+IF(ISERROR(SEARCH("*no*",VLOOKUP(A20,'passengers(base term)_has_optio'!A:J,8,FALSE))), 0,1)+IF(ISERROR(SEARCH("*no*",VLOOKUP(A20,'passengers(base term)_has_optio'!A:J,9,FALSE))), 0,1)=7,1,0)</f>
        <v>0</v>
      </c>
      <c r="P20">
        <f>IF(ISNUMBER(VLOOKUP(A20,'passengers(base term)_has_optio'!A:J,10)),1,0)</f>
        <v>0</v>
      </c>
      <c r="Q20">
        <f t="shared" si="3"/>
        <v>0</v>
      </c>
      <c r="R20">
        <f t="shared" si="4"/>
        <v>0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</row>
    <row r="21" spans="1:22">
      <c r="A21" t="s">
        <v>1257</v>
      </c>
      <c r="B21" t="s">
        <v>1418</v>
      </c>
      <c r="C21" t="s">
        <v>1407</v>
      </c>
      <c r="D21" t="s">
        <v>1407</v>
      </c>
      <c r="E21" t="s">
        <v>1407</v>
      </c>
      <c r="F21" t="s">
        <v>1407</v>
      </c>
      <c r="G21" t="s">
        <v>1407</v>
      </c>
      <c r="H21" t="s">
        <v>1407</v>
      </c>
      <c r="I21">
        <v>8.3000000000000007</v>
      </c>
      <c r="J21" t="s">
        <v>1407</v>
      </c>
      <c r="K21" t="b">
        <f>ISERROR(VLOOKUP(A21,'passengers(base term)_has_optio'!A36:A871,1,FALSE))</f>
        <v>0</v>
      </c>
      <c r="L21">
        <f t="shared" si="2"/>
        <v>0</v>
      </c>
      <c r="M21">
        <f t="shared" si="0"/>
        <v>0</v>
      </c>
      <c r="N21">
        <f t="shared" si="1"/>
        <v>0</v>
      </c>
      <c r="O21">
        <f>IF(IF(ISERROR(SEARCH("*no*",VLOOKUP(A21,'passengers(base term)_has_optio'!A:J,3,FALSE))), 0,1)+IF(ISERROR(SEARCH("*no*",VLOOKUP(A21,'passengers(base term)_has_optio'!A:J,34,FALSE))), 0,1)+IF(ISERROR(SEARCH("*no*",VLOOKUP(A21,'passengers(base term)_has_optio'!A:J,5,FALSE))), 0,1)+IF(ISERROR(SEARCH("*no*",VLOOKUP(A21,'passengers(base term)_has_optio'!A:J,6,FALSE))), 0,1)+IF(ISERROR(SEARCH("*no*",VLOOKUP(A21,'passengers(base term)_has_optio'!A:J,7,FALSE))), 0,1)+IF(ISERROR(SEARCH("*no*",VLOOKUP(A21,'passengers(base term)_has_optio'!A:J,8,FALSE))), 0,1)+IF(ISERROR(SEARCH("*no*",VLOOKUP(A21,'passengers(base term)_has_optio'!A:J,9,FALSE))), 0,1)=7,1,0)</f>
        <v>0</v>
      </c>
      <c r="P21">
        <f>IF(ISNUMBER(VLOOKUP(A21,'passengers(base term)_has_optio'!A:J,10)),1,0)</f>
        <v>0</v>
      </c>
      <c r="Q21">
        <f t="shared" si="3"/>
        <v>0</v>
      </c>
      <c r="R21">
        <f t="shared" si="4"/>
        <v>0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</row>
    <row r="22" spans="1:22">
      <c r="A22" t="s">
        <v>1256</v>
      </c>
      <c r="B22" t="s">
        <v>1418</v>
      </c>
      <c r="C22" t="s">
        <v>1407</v>
      </c>
      <c r="D22" t="s">
        <v>1407</v>
      </c>
      <c r="E22" t="s">
        <v>1407</v>
      </c>
      <c r="F22" t="s">
        <v>1407</v>
      </c>
      <c r="G22" t="s">
        <v>1407</v>
      </c>
      <c r="H22" t="s">
        <v>1407</v>
      </c>
      <c r="I22">
        <v>0.7</v>
      </c>
      <c r="J22" t="s">
        <v>1407</v>
      </c>
      <c r="K22" t="b">
        <f>ISERROR(VLOOKUP(A22,'passengers(base term)_has_optio'!A37:A872,1,FALSE))</f>
        <v>0</v>
      </c>
      <c r="L22">
        <f t="shared" si="2"/>
        <v>0</v>
      </c>
      <c r="M22">
        <f t="shared" si="0"/>
        <v>0</v>
      </c>
      <c r="N22">
        <f t="shared" si="1"/>
        <v>0</v>
      </c>
      <c r="O22">
        <f>IF(IF(ISERROR(SEARCH("*no*",VLOOKUP(A22,'passengers(base term)_has_optio'!A:J,3,FALSE))), 0,1)+IF(ISERROR(SEARCH("*no*",VLOOKUP(A22,'passengers(base term)_has_optio'!A:J,34,FALSE))), 0,1)+IF(ISERROR(SEARCH("*no*",VLOOKUP(A22,'passengers(base term)_has_optio'!A:J,5,FALSE))), 0,1)+IF(ISERROR(SEARCH("*no*",VLOOKUP(A22,'passengers(base term)_has_optio'!A:J,6,FALSE))), 0,1)+IF(ISERROR(SEARCH("*no*",VLOOKUP(A22,'passengers(base term)_has_optio'!A:J,7,FALSE))), 0,1)+IF(ISERROR(SEARCH("*no*",VLOOKUP(A22,'passengers(base term)_has_optio'!A:J,8,FALSE))), 0,1)+IF(ISERROR(SEARCH("*no*",VLOOKUP(A22,'passengers(base term)_has_optio'!A:J,9,FALSE))), 0,1)=7,1,0)</f>
        <v>0</v>
      </c>
      <c r="P22">
        <f>IF(ISNUMBER(VLOOKUP(A22,'passengers(base term)_has_optio'!A:J,10)),1,0)</f>
        <v>1</v>
      </c>
      <c r="Q22">
        <f t="shared" si="3"/>
        <v>0</v>
      </c>
      <c r="R22">
        <f t="shared" si="4"/>
        <v>0</v>
      </c>
      <c r="S22">
        <f t="shared" si="5"/>
        <v>1</v>
      </c>
      <c r="T22">
        <f t="shared" si="6"/>
        <v>0</v>
      </c>
      <c r="U22">
        <f t="shared" si="7"/>
        <v>0</v>
      </c>
      <c r="V22">
        <f t="shared" si="8"/>
        <v>1</v>
      </c>
    </row>
    <row r="23" spans="1:22">
      <c r="A23" t="s">
        <v>1255</v>
      </c>
      <c r="B23" t="s">
        <v>1418</v>
      </c>
      <c r="C23" t="s">
        <v>1407</v>
      </c>
      <c r="D23" t="s">
        <v>1407</v>
      </c>
      <c r="E23" t="s">
        <v>1407</v>
      </c>
      <c r="F23" t="s">
        <v>1407</v>
      </c>
      <c r="G23" t="s">
        <v>1407</v>
      </c>
      <c r="H23" t="s">
        <v>1407</v>
      </c>
      <c r="I23">
        <v>0.7</v>
      </c>
      <c r="J23" t="s">
        <v>1407</v>
      </c>
      <c r="K23" t="b">
        <f>ISERROR(VLOOKUP(A23,'passengers(base term)_has_optio'!A38:A873,1,FALSE))</f>
        <v>0</v>
      </c>
      <c r="L23">
        <f t="shared" si="2"/>
        <v>0</v>
      </c>
      <c r="M23">
        <f t="shared" si="0"/>
        <v>0</v>
      </c>
      <c r="N23">
        <f t="shared" si="1"/>
        <v>0</v>
      </c>
      <c r="O23">
        <f>IF(IF(ISERROR(SEARCH("*no*",VLOOKUP(A23,'passengers(base term)_has_optio'!A:J,3,FALSE))), 0,1)+IF(ISERROR(SEARCH("*no*",VLOOKUP(A23,'passengers(base term)_has_optio'!A:J,34,FALSE))), 0,1)+IF(ISERROR(SEARCH("*no*",VLOOKUP(A23,'passengers(base term)_has_optio'!A:J,5,FALSE))), 0,1)+IF(ISERROR(SEARCH("*no*",VLOOKUP(A23,'passengers(base term)_has_optio'!A:J,6,FALSE))), 0,1)+IF(ISERROR(SEARCH("*no*",VLOOKUP(A23,'passengers(base term)_has_optio'!A:J,7,FALSE))), 0,1)+IF(ISERROR(SEARCH("*no*",VLOOKUP(A23,'passengers(base term)_has_optio'!A:J,8,FALSE))), 0,1)+IF(ISERROR(SEARCH("*no*",VLOOKUP(A23,'passengers(base term)_has_optio'!A:J,9,FALSE))), 0,1)=7,1,0)</f>
        <v>0</v>
      </c>
      <c r="P23">
        <f>IF(ISNUMBER(VLOOKUP(A23,'passengers(base term)_has_optio'!A:J,10)),1,0)</f>
        <v>1</v>
      </c>
      <c r="Q23">
        <f t="shared" si="3"/>
        <v>0</v>
      </c>
      <c r="R23">
        <f t="shared" si="4"/>
        <v>0</v>
      </c>
      <c r="S23">
        <f t="shared" si="5"/>
        <v>1</v>
      </c>
      <c r="T23">
        <f t="shared" si="6"/>
        <v>0</v>
      </c>
      <c r="U23">
        <f t="shared" si="7"/>
        <v>0</v>
      </c>
      <c r="V23">
        <f t="shared" si="8"/>
        <v>1</v>
      </c>
    </row>
    <row r="24" spans="1:22">
      <c r="A24" t="s">
        <v>1254</v>
      </c>
      <c r="B24" t="s">
        <v>1418</v>
      </c>
      <c r="C24" t="s">
        <v>1407</v>
      </c>
      <c r="D24" t="s">
        <v>1407</v>
      </c>
      <c r="E24" t="s">
        <v>1407</v>
      </c>
      <c r="F24" t="s">
        <v>1407</v>
      </c>
      <c r="G24" t="s">
        <v>1407</v>
      </c>
      <c r="H24" t="s">
        <v>1407</v>
      </c>
      <c r="I24">
        <v>1</v>
      </c>
      <c r="J24" t="s">
        <v>1407</v>
      </c>
      <c r="K24" t="b">
        <f>ISERROR(VLOOKUP(A24,'passengers(base term)_has_optio'!A39:A874,1,FALSE))</f>
        <v>0</v>
      </c>
      <c r="L24">
        <f t="shared" si="2"/>
        <v>0</v>
      </c>
      <c r="M24">
        <f t="shared" si="0"/>
        <v>0</v>
      </c>
      <c r="N24">
        <f t="shared" si="1"/>
        <v>0</v>
      </c>
      <c r="O24">
        <f>IF(IF(ISERROR(SEARCH("*no*",VLOOKUP(A24,'passengers(base term)_has_optio'!A:J,3,FALSE))), 0,1)+IF(ISERROR(SEARCH("*no*",VLOOKUP(A24,'passengers(base term)_has_optio'!A:J,34,FALSE))), 0,1)+IF(ISERROR(SEARCH("*no*",VLOOKUP(A24,'passengers(base term)_has_optio'!A:J,5,FALSE))), 0,1)+IF(ISERROR(SEARCH("*no*",VLOOKUP(A24,'passengers(base term)_has_optio'!A:J,6,FALSE))), 0,1)+IF(ISERROR(SEARCH("*no*",VLOOKUP(A24,'passengers(base term)_has_optio'!A:J,7,FALSE))), 0,1)+IF(ISERROR(SEARCH("*no*",VLOOKUP(A24,'passengers(base term)_has_optio'!A:J,8,FALSE))), 0,1)+IF(ISERROR(SEARCH("*no*",VLOOKUP(A24,'passengers(base term)_has_optio'!A:J,9,FALSE))), 0,1)=7,1,0)</f>
        <v>0</v>
      </c>
      <c r="P24">
        <f>IF(ISNUMBER(VLOOKUP(A24,'passengers(base term)_has_optio'!A:J,10)),1,0)</f>
        <v>1</v>
      </c>
      <c r="Q24">
        <f t="shared" si="3"/>
        <v>0</v>
      </c>
      <c r="R24">
        <f t="shared" si="4"/>
        <v>0</v>
      </c>
      <c r="S24">
        <f t="shared" si="5"/>
        <v>1</v>
      </c>
      <c r="T24">
        <f t="shared" si="6"/>
        <v>0</v>
      </c>
      <c r="U24">
        <f t="shared" si="7"/>
        <v>0</v>
      </c>
      <c r="V24">
        <f t="shared" si="8"/>
        <v>1</v>
      </c>
    </row>
    <row r="25" spans="1:22">
      <c r="A25" t="s">
        <v>1253</v>
      </c>
      <c r="B25" t="s">
        <v>1418</v>
      </c>
      <c r="C25" t="s">
        <v>1407</v>
      </c>
      <c r="D25" t="s">
        <v>1407</v>
      </c>
      <c r="E25" t="s">
        <v>1407</v>
      </c>
      <c r="F25" t="s">
        <v>1407</v>
      </c>
      <c r="G25" t="s">
        <v>1407</v>
      </c>
      <c r="H25" t="s">
        <v>1407</v>
      </c>
      <c r="I25">
        <v>1</v>
      </c>
      <c r="J25">
        <v>1</v>
      </c>
      <c r="K25" t="b">
        <f>ISERROR(VLOOKUP(A25,'passengers(base term)_has_optio'!A40:A875,1,FALSE))</f>
        <v>0</v>
      </c>
      <c r="L25">
        <f t="shared" si="2"/>
        <v>0</v>
      </c>
      <c r="M25">
        <f t="shared" si="0"/>
        <v>1</v>
      </c>
      <c r="N25">
        <f t="shared" si="1"/>
        <v>0</v>
      </c>
      <c r="O25">
        <f>IF(IF(ISERROR(SEARCH("*no*",VLOOKUP(A25,'passengers(base term)_has_optio'!A:J,3,FALSE))), 0,1)+IF(ISERROR(SEARCH("*no*",VLOOKUP(A25,'passengers(base term)_has_optio'!A:J,34,FALSE))), 0,1)+IF(ISERROR(SEARCH("*no*",VLOOKUP(A25,'passengers(base term)_has_optio'!A:J,5,FALSE))), 0,1)+IF(ISERROR(SEARCH("*no*",VLOOKUP(A25,'passengers(base term)_has_optio'!A:J,6,FALSE))), 0,1)+IF(ISERROR(SEARCH("*no*",VLOOKUP(A25,'passengers(base term)_has_optio'!A:J,7,FALSE))), 0,1)+IF(ISERROR(SEARCH("*no*",VLOOKUP(A25,'passengers(base term)_has_optio'!A:J,8,FALSE))), 0,1)+IF(ISERROR(SEARCH("*no*",VLOOKUP(A25,'passengers(base term)_has_optio'!A:J,9,FALSE))), 0,1)=7,1,0)</f>
        <v>0</v>
      </c>
      <c r="P25">
        <f>IF(ISNUMBER(VLOOKUP(A25,'passengers(base term)_has_optio'!A:J,10)),1,0)</f>
        <v>1</v>
      </c>
      <c r="Q25">
        <f t="shared" si="3"/>
        <v>0</v>
      </c>
      <c r="R25">
        <f t="shared" si="4"/>
        <v>0</v>
      </c>
      <c r="S25">
        <f t="shared" si="5"/>
        <v>0</v>
      </c>
      <c r="T25">
        <f t="shared" si="6"/>
        <v>0</v>
      </c>
      <c r="U25">
        <f t="shared" si="7"/>
        <v>0</v>
      </c>
      <c r="V25">
        <f t="shared" si="8"/>
        <v>0</v>
      </c>
    </row>
    <row r="26" spans="1:22">
      <c r="A26" t="s">
        <v>1247</v>
      </c>
      <c r="B26" t="s">
        <v>1418</v>
      </c>
      <c r="C26" t="s">
        <v>1407</v>
      </c>
      <c r="D26" t="s">
        <v>1407</v>
      </c>
      <c r="E26" t="s">
        <v>1407</v>
      </c>
      <c r="F26" t="s">
        <v>1407</v>
      </c>
      <c r="G26" t="s">
        <v>1407</v>
      </c>
      <c r="H26" t="s">
        <v>1407</v>
      </c>
      <c r="I26">
        <v>8.1999999999999993</v>
      </c>
      <c r="J26">
        <v>9.1</v>
      </c>
      <c r="K26" t="b">
        <f>ISERROR(VLOOKUP(A26,'passengers(base term)_has_optio'!A46:A881,1,FALSE))</f>
        <v>0</v>
      </c>
      <c r="L26">
        <f t="shared" si="2"/>
        <v>0</v>
      </c>
      <c r="M26">
        <f t="shared" si="0"/>
        <v>1</v>
      </c>
      <c r="N26">
        <f t="shared" si="1"/>
        <v>0</v>
      </c>
      <c r="O26">
        <f>IF(IF(ISERROR(SEARCH("*no*",VLOOKUP(A26,'passengers(base term)_has_optio'!A:J,3,FALSE))), 0,1)+IF(ISERROR(SEARCH("*no*",VLOOKUP(A26,'passengers(base term)_has_optio'!A:J,34,FALSE))), 0,1)+IF(ISERROR(SEARCH("*no*",VLOOKUP(A26,'passengers(base term)_has_optio'!A:J,5,FALSE))), 0,1)+IF(ISERROR(SEARCH("*no*",VLOOKUP(A26,'passengers(base term)_has_optio'!A:J,6,FALSE))), 0,1)+IF(ISERROR(SEARCH("*no*",VLOOKUP(A26,'passengers(base term)_has_optio'!A:J,7,FALSE))), 0,1)+IF(ISERROR(SEARCH("*no*",VLOOKUP(A26,'passengers(base term)_has_optio'!A:J,8,FALSE))), 0,1)+IF(ISERROR(SEARCH("*no*",VLOOKUP(A26,'passengers(base term)_has_optio'!A:J,9,FALSE))), 0,1)=7,1,0)</f>
        <v>0</v>
      </c>
      <c r="P26">
        <f>IF(ISNUMBER(VLOOKUP(A26,'passengers(base term)_has_optio'!A:J,10)),1,0)</f>
        <v>0</v>
      </c>
      <c r="Q26">
        <f t="shared" si="3"/>
        <v>0</v>
      </c>
      <c r="R26">
        <f t="shared" si="4"/>
        <v>0</v>
      </c>
      <c r="S26">
        <f t="shared" si="5"/>
        <v>1</v>
      </c>
      <c r="T26">
        <f t="shared" si="6"/>
        <v>0</v>
      </c>
      <c r="U26">
        <f t="shared" si="7"/>
        <v>0</v>
      </c>
      <c r="V26">
        <f t="shared" si="8"/>
        <v>0</v>
      </c>
    </row>
    <row r="27" spans="1:22">
      <c r="A27" t="s">
        <v>1246</v>
      </c>
      <c r="B27" t="s">
        <v>1418</v>
      </c>
      <c r="C27" t="s">
        <v>1407</v>
      </c>
      <c r="D27" t="s">
        <v>1407</v>
      </c>
      <c r="E27" t="s">
        <v>1407</v>
      </c>
      <c r="F27" t="s">
        <v>1407</v>
      </c>
      <c r="G27" t="s">
        <v>1407</v>
      </c>
      <c r="H27" t="s">
        <v>1407</v>
      </c>
      <c r="I27">
        <v>8.1999999999999993</v>
      </c>
      <c r="J27">
        <v>8.1999999999999993</v>
      </c>
      <c r="K27" t="b">
        <f>ISERROR(VLOOKUP(A27,'passengers(base term)_has_optio'!A47:A882,1,FALSE))</f>
        <v>0</v>
      </c>
      <c r="L27">
        <f t="shared" si="2"/>
        <v>0</v>
      </c>
      <c r="M27">
        <f t="shared" si="0"/>
        <v>1</v>
      </c>
      <c r="N27">
        <f t="shared" si="1"/>
        <v>0</v>
      </c>
      <c r="O27">
        <f>IF(IF(ISERROR(SEARCH("*no*",VLOOKUP(A27,'passengers(base term)_has_optio'!A:J,3,FALSE))), 0,1)+IF(ISERROR(SEARCH("*no*",VLOOKUP(A27,'passengers(base term)_has_optio'!A:J,34,FALSE))), 0,1)+IF(ISERROR(SEARCH("*no*",VLOOKUP(A27,'passengers(base term)_has_optio'!A:J,5,FALSE))), 0,1)+IF(ISERROR(SEARCH("*no*",VLOOKUP(A27,'passengers(base term)_has_optio'!A:J,6,FALSE))), 0,1)+IF(ISERROR(SEARCH("*no*",VLOOKUP(A27,'passengers(base term)_has_optio'!A:J,7,FALSE))), 0,1)+IF(ISERROR(SEARCH("*no*",VLOOKUP(A27,'passengers(base term)_has_optio'!A:J,8,FALSE))), 0,1)+IF(ISERROR(SEARCH("*no*",VLOOKUP(A27,'passengers(base term)_has_optio'!A:J,9,FALSE))), 0,1)=7,1,0)</f>
        <v>0</v>
      </c>
      <c r="P27">
        <f>IF(ISNUMBER(VLOOKUP(A27,'passengers(base term)_has_optio'!A:J,10)),1,0)</f>
        <v>0</v>
      </c>
      <c r="Q27">
        <f t="shared" si="3"/>
        <v>0</v>
      </c>
      <c r="R27">
        <f t="shared" si="4"/>
        <v>0</v>
      </c>
      <c r="S27">
        <f t="shared" si="5"/>
        <v>1</v>
      </c>
      <c r="T27">
        <f t="shared" si="6"/>
        <v>0</v>
      </c>
      <c r="U27">
        <f t="shared" si="7"/>
        <v>0</v>
      </c>
      <c r="V27">
        <f t="shared" si="8"/>
        <v>0</v>
      </c>
    </row>
    <row r="28" spans="1:22">
      <c r="A28" t="s">
        <v>1245</v>
      </c>
      <c r="B28" t="s">
        <v>1418</v>
      </c>
      <c r="C28" t="s">
        <v>1407</v>
      </c>
      <c r="D28" t="s">
        <v>1407</v>
      </c>
      <c r="E28" t="s">
        <v>1407</v>
      </c>
      <c r="F28" t="s">
        <v>1407</v>
      </c>
      <c r="G28" t="s">
        <v>1407</v>
      </c>
      <c r="H28" t="s">
        <v>1407</v>
      </c>
      <c r="I28">
        <v>4.5999999999999996</v>
      </c>
      <c r="J28" t="s">
        <v>1407</v>
      </c>
      <c r="K28" t="b">
        <f>ISERROR(VLOOKUP(A28,'passengers(base term)_has_optio'!A48:A883,1,FALSE))</f>
        <v>0</v>
      </c>
      <c r="L28">
        <f t="shared" si="2"/>
        <v>0</v>
      </c>
      <c r="M28">
        <f t="shared" si="0"/>
        <v>0</v>
      </c>
      <c r="N28">
        <f t="shared" si="1"/>
        <v>0</v>
      </c>
      <c r="O28">
        <f>IF(IF(ISERROR(SEARCH("*no*",VLOOKUP(A28,'passengers(base term)_has_optio'!A:J,3,FALSE))), 0,1)+IF(ISERROR(SEARCH("*no*",VLOOKUP(A28,'passengers(base term)_has_optio'!A:J,34,FALSE))), 0,1)+IF(ISERROR(SEARCH("*no*",VLOOKUP(A28,'passengers(base term)_has_optio'!A:J,5,FALSE))), 0,1)+IF(ISERROR(SEARCH("*no*",VLOOKUP(A28,'passengers(base term)_has_optio'!A:J,6,FALSE))), 0,1)+IF(ISERROR(SEARCH("*no*",VLOOKUP(A28,'passengers(base term)_has_optio'!A:J,7,FALSE))), 0,1)+IF(ISERROR(SEARCH("*no*",VLOOKUP(A28,'passengers(base term)_has_optio'!A:J,8,FALSE))), 0,1)+IF(ISERROR(SEARCH("*no*",VLOOKUP(A28,'passengers(base term)_has_optio'!A:J,9,FALSE))), 0,1)=7,1,0)</f>
        <v>0</v>
      </c>
      <c r="P28">
        <f>IF(ISNUMBER(VLOOKUP(A28,'passengers(base term)_has_optio'!A:J,10)),1,0)</f>
        <v>0</v>
      </c>
      <c r="Q28">
        <f t="shared" si="3"/>
        <v>0</v>
      </c>
      <c r="R28">
        <f t="shared" si="4"/>
        <v>0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</row>
    <row r="29" spans="1:22">
      <c r="A29" t="s">
        <v>1244</v>
      </c>
      <c r="B29" t="s">
        <v>1418</v>
      </c>
      <c r="C29" t="s">
        <v>1407</v>
      </c>
      <c r="D29" t="s">
        <v>1407</v>
      </c>
      <c r="E29" t="s">
        <v>1407</v>
      </c>
      <c r="F29" t="s">
        <v>1407</v>
      </c>
      <c r="G29" t="s">
        <v>1407</v>
      </c>
      <c r="H29" t="s">
        <v>1407</v>
      </c>
      <c r="I29">
        <v>4.5999999999999996</v>
      </c>
      <c r="J29" t="s">
        <v>1407</v>
      </c>
      <c r="K29" t="b">
        <f>ISERROR(VLOOKUP(A29,'passengers(base term)_has_optio'!A49:A884,1,FALSE))</f>
        <v>0</v>
      </c>
      <c r="L29">
        <f t="shared" si="2"/>
        <v>0</v>
      </c>
      <c r="M29">
        <f t="shared" si="0"/>
        <v>0</v>
      </c>
      <c r="N29">
        <f t="shared" si="1"/>
        <v>0</v>
      </c>
      <c r="O29">
        <f>IF(IF(ISERROR(SEARCH("*no*",VLOOKUP(A29,'passengers(base term)_has_optio'!A:J,3,FALSE))), 0,1)+IF(ISERROR(SEARCH("*no*",VLOOKUP(A29,'passengers(base term)_has_optio'!A:J,34,FALSE))), 0,1)+IF(ISERROR(SEARCH("*no*",VLOOKUP(A29,'passengers(base term)_has_optio'!A:J,5,FALSE))), 0,1)+IF(ISERROR(SEARCH("*no*",VLOOKUP(A29,'passengers(base term)_has_optio'!A:J,6,FALSE))), 0,1)+IF(ISERROR(SEARCH("*no*",VLOOKUP(A29,'passengers(base term)_has_optio'!A:J,7,FALSE))), 0,1)+IF(ISERROR(SEARCH("*no*",VLOOKUP(A29,'passengers(base term)_has_optio'!A:J,8,FALSE))), 0,1)+IF(ISERROR(SEARCH("*no*",VLOOKUP(A29,'passengers(base term)_has_optio'!A:J,9,FALSE))), 0,1)=7,1,0)</f>
        <v>0</v>
      </c>
      <c r="P29">
        <f>IF(ISNUMBER(VLOOKUP(A29,'passengers(base term)_has_optio'!A:J,10)),1,0)</f>
        <v>0</v>
      </c>
      <c r="Q29">
        <f t="shared" si="3"/>
        <v>0</v>
      </c>
      <c r="R29">
        <f t="shared" si="4"/>
        <v>0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</row>
    <row r="30" spans="1:22">
      <c r="A30" t="s">
        <v>1243</v>
      </c>
      <c r="B30" t="s">
        <v>1418</v>
      </c>
      <c r="C30" t="s">
        <v>1407</v>
      </c>
      <c r="D30" t="s">
        <v>1407</v>
      </c>
      <c r="E30" t="s">
        <v>1407</v>
      </c>
      <c r="F30" t="s">
        <v>1407</v>
      </c>
      <c r="G30" t="s">
        <v>1407</v>
      </c>
      <c r="H30" t="s">
        <v>1407</v>
      </c>
      <c r="I30">
        <v>5.7</v>
      </c>
      <c r="J30" t="s">
        <v>1407</v>
      </c>
      <c r="K30" t="b">
        <f>ISERROR(VLOOKUP(A30,'passengers(base term)_has_optio'!A50:A885,1,FALSE))</f>
        <v>0</v>
      </c>
      <c r="L30">
        <f t="shared" si="2"/>
        <v>0</v>
      </c>
      <c r="M30">
        <f t="shared" si="0"/>
        <v>0</v>
      </c>
      <c r="N30">
        <f t="shared" si="1"/>
        <v>0</v>
      </c>
      <c r="O30">
        <f>IF(IF(ISERROR(SEARCH("*no*",VLOOKUP(A30,'passengers(base term)_has_optio'!A:J,3,FALSE))), 0,1)+IF(ISERROR(SEARCH("*no*",VLOOKUP(A30,'passengers(base term)_has_optio'!A:J,34,FALSE))), 0,1)+IF(ISERROR(SEARCH("*no*",VLOOKUP(A30,'passengers(base term)_has_optio'!A:J,5,FALSE))), 0,1)+IF(ISERROR(SEARCH("*no*",VLOOKUP(A30,'passengers(base term)_has_optio'!A:J,6,FALSE))), 0,1)+IF(ISERROR(SEARCH("*no*",VLOOKUP(A30,'passengers(base term)_has_optio'!A:J,7,FALSE))), 0,1)+IF(ISERROR(SEARCH("*no*",VLOOKUP(A30,'passengers(base term)_has_optio'!A:J,8,FALSE))), 0,1)+IF(ISERROR(SEARCH("*no*",VLOOKUP(A30,'passengers(base term)_has_optio'!A:J,9,FALSE))), 0,1)=7,1,0)</f>
        <v>0</v>
      </c>
      <c r="P30">
        <f>IF(ISNUMBER(VLOOKUP(A30,'passengers(base term)_has_optio'!A:J,10)),1,0)</f>
        <v>0</v>
      </c>
      <c r="Q30">
        <f t="shared" si="3"/>
        <v>0</v>
      </c>
      <c r="R30">
        <f t="shared" si="4"/>
        <v>0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</row>
    <row r="31" spans="1:22">
      <c r="A31" t="s">
        <v>1242</v>
      </c>
      <c r="B31" t="s">
        <v>1418</v>
      </c>
      <c r="C31" t="s">
        <v>1407</v>
      </c>
      <c r="D31" t="s">
        <v>1407</v>
      </c>
      <c r="E31" t="s">
        <v>1407</v>
      </c>
      <c r="F31" t="s">
        <v>1407</v>
      </c>
      <c r="G31" t="s">
        <v>1407</v>
      </c>
      <c r="H31" t="s">
        <v>1407</v>
      </c>
      <c r="I31">
        <v>5.7</v>
      </c>
      <c r="J31">
        <v>5.7</v>
      </c>
      <c r="K31" t="b">
        <f>ISERROR(VLOOKUP(A31,'passengers(base term)_has_optio'!A51:A886,1,FALSE))</f>
        <v>0</v>
      </c>
      <c r="L31">
        <f t="shared" si="2"/>
        <v>0</v>
      </c>
      <c r="M31">
        <f t="shared" si="0"/>
        <v>1</v>
      </c>
      <c r="N31">
        <f t="shared" si="1"/>
        <v>0</v>
      </c>
      <c r="O31">
        <f>IF(IF(ISERROR(SEARCH("*no*",VLOOKUP(A31,'passengers(base term)_has_optio'!A:J,3,FALSE))), 0,1)+IF(ISERROR(SEARCH("*no*",VLOOKUP(A31,'passengers(base term)_has_optio'!A:J,34,FALSE))), 0,1)+IF(ISERROR(SEARCH("*no*",VLOOKUP(A31,'passengers(base term)_has_optio'!A:J,5,FALSE))), 0,1)+IF(ISERROR(SEARCH("*no*",VLOOKUP(A31,'passengers(base term)_has_optio'!A:J,6,FALSE))), 0,1)+IF(ISERROR(SEARCH("*no*",VLOOKUP(A31,'passengers(base term)_has_optio'!A:J,7,FALSE))), 0,1)+IF(ISERROR(SEARCH("*no*",VLOOKUP(A31,'passengers(base term)_has_optio'!A:J,8,FALSE))), 0,1)+IF(ISERROR(SEARCH("*no*",VLOOKUP(A31,'passengers(base term)_has_optio'!A:J,9,FALSE))), 0,1)=7,1,0)</f>
        <v>0</v>
      </c>
      <c r="P31">
        <f>IF(ISNUMBER(VLOOKUP(A31,'passengers(base term)_has_optio'!A:J,10)),1,0)</f>
        <v>0</v>
      </c>
      <c r="Q31">
        <f t="shared" si="3"/>
        <v>0</v>
      </c>
      <c r="R31">
        <f t="shared" si="4"/>
        <v>0</v>
      </c>
      <c r="S31">
        <f t="shared" si="5"/>
        <v>1</v>
      </c>
      <c r="T31">
        <f t="shared" si="6"/>
        <v>0</v>
      </c>
      <c r="U31">
        <f t="shared" si="7"/>
        <v>0</v>
      </c>
      <c r="V31">
        <f t="shared" si="8"/>
        <v>0</v>
      </c>
    </row>
    <row r="32" spans="1:22">
      <c r="A32" t="s">
        <v>1241</v>
      </c>
      <c r="B32" t="s">
        <v>1418</v>
      </c>
      <c r="C32" t="s">
        <v>1407</v>
      </c>
      <c r="D32" t="s">
        <v>1407</v>
      </c>
      <c r="E32" t="s">
        <v>1407</v>
      </c>
      <c r="F32" t="s">
        <v>1407</v>
      </c>
      <c r="G32" t="s">
        <v>1407</v>
      </c>
      <c r="H32" t="s">
        <v>1407</v>
      </c>
      <c r="I32">
        <v>10.8</v>
      </c>
      <c r="J32" t="s">
        <v>1407</v>
      </c>
      <c r="K32" t="b">
        <f>ISERROR(VLOOKUP(A32,'passengers(base term)_has_optio'!A52:A887,1,FALSE))</f>
        <v>0</v>
      </c>
      <c r="L32">
        <f t="shared" si="2"/>
        <v>0</v>
      </c>
      <c r="M32">
        <f t="shared" si="0"/>
        <v>0</v>
      </c>
      <c r="N32">
        <f t="shared" si="1"/>
        <v>0</v>
      </c>
      <c r="O32">
        <f>IF(IF(ISERROR(SEARCH("*no*",VLOOKUP(A32,'passengers(base term)_has_optio'!A:J,3,FALSE))), 0,1)+IF(ISERROR(SEARCH("*no*",VLOOKUP(A32,'passengers(base term)_has_optio'!A:J,34,FALSE))), 0,1)+IF(ISERROR(SEARCH("*no*",VLOOKUP(A32,'passengers(base term)_has_optio'!A:J,5,FALSE))), 0,1)+IF(ISERROR(SEARCH("*no*",VLOOKUP(A32,'passengers(base term)_has_optio'!A:J,6,FALSE))), 0,1)+IF(ISERROR(SEARCH("*no*",VLOOKUP(A32,'passengers(base term)_has_optio'!A:J,7,FALSE))), 0,1)+IF(ISERROR(SEARCH("*no*",VLOOKUP(A32,'passengers(base term)_has_optio'!A:J,8,FALSE))), 0,1)+IF(ISERROR(SEARCH("*no*",VLOOKUP(A32,'passengers(base term)_has_optio'!A:J,9,FALSE))), 0,1)=7,1,0)</f>
        <v>0</v>
      </c>
      <c r="P32">
        <f>IF(ISNUMBER(VLOOKUP(A32,'passengers(base term)_has_optio'!A:J,10)),1,0)</f>
        <v>0</v>
      </c>
      <c r="Q32">
        <f t="shared" si="3"/>
        <v>0</v>
      </c>
      <c r="R32">
        <f t="shared" si="4"/>
        <v>0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</row>
    <row r="33" spans="1:22">
      <c r="A33" t="s">
        <v>1240</v>
      </c>
      <c r="B33" t="s">
        <v>1418</v>
      </c>
      <c r="C33" t="s">
        <v>1407</v>
      </c>
      <c r="D33" t="s">
        <v>1407</v>
      </c>
      <c r="E33" t="s">
        <v>1407</v>
      </c>
      <c r="F33" t="s">
        <v>1407</v>
      </c>
      <c r="G33" t="s">
        <v>1407</v>
      </c>
      <c r="H33" t="s">
        <v>1407</v>
      </c>
      <c r="I33">
        <v>10.8</v>
      </c>
      <c r="J33">
        <v>10.8</v>
      </c>
      <c r="K33" t="b">
        <f>ISERROR(VLOOKUP(A33,'passengers(base term)_has_optio'!A53:A888,1,FALSE))</f>
        <v>0</v>
      </c>
      <c r="L33">
        <f t="shared" si="2"/>
        <v>0</v>
      </c>
      <c r="M33">
        <f t="shared" si="0"/>
        <v>1</v>
      </c>
      <c r="N33">
        <f t="shared" si="1"/>
        <v>0</v>
      </c>
      <c r="O33">
        <f>IF(IF(ISERROR(SEARCH("*no*",VLOOKUP(A33,'passengers(base term)_has_optio'!A:J,3,FALSE))), 0,1)+IF(ISERROR(SEARCH("*no*",VLOOKUP(A33,'passengers(base term)_has_optio'!A:J,34,FALSE))), 0,1)+IF(ISERROR(SEARCH("*no*",VLOOKUP(A33,'passengers(base term)_has_optio'!A:J,5,FALSE))), 0,1)+IF(ISERROR(SEARCH("*no*",VLOOKUP(A33,'passengers(base term)_has_optio'!A:J,6,FALSE))), 0,1)+IF(ISERROR(SEARCH("*no*",VLOOKUP(A33,'passengers(base term)_has_optio'!A:J,7,FALSE))), 0,1)+IF(ISERROR(SEARCH("*no*",VLOOKUP(A33,'passengers(base term)_has_optio'!A:J,8,FALSE))), 0,1)+IF(ISERROR(SEARCH("*no*",VLOOKUP(A33,'passengers(base term)_has_optio'!A:J,9,FALSE))), 0,1)=7,1,0)</f>
        <v>0</v>
      </c>
      <c r="P33">
        <f>IF(ISNUMBER(VLOOKUP(A33,'passengers(base term)_has_optio'!A:J,10)),1,0)</f>
        <v>0</v>
      </c>
      <c r="Q33">
        <f t="shared" si="3"/>
        <v>0</v>
      </c>
      <c r="R33">
        <f t="shared" si="4"/>
        <v>0</v>
      </c>
      <c r="S33">
        <f t="shared" si="5"/>
        <v>1</v>
      </c>
      <c r="T33">
        <f t="shared" si="6"/>
        <v>0</v>
      </c>
      <c r="U33">
        <f t="shared" si="7"/>
        <v>0</v>
      </c>
      <c r="V33">
        <f t="shared" si="8"/>
        <v>0</v>
      </c>
    </row>
    <row r="34" spans="1:22">
      <c r="A34" t="s">
        <v>1239</v>
      </c>
      <c r="B34" t="s">
        <v>1418</v>
      </c>
      <c r="C34" t="s">
        <v>1407</v>
      </c>
      <c r="D34" t="s">
        <v>1407</v>
      </c>
      <c r="E34" t="s">
        <v>1407</v>
      </c>
      <c r="F34" t="s">
        <v>1407</v>
      </c>
      <c r="G34" t="s">
        <v>1407</v>
      </c>
      <c r="H34" t="s">
        <v>1407</v>
      </c>
      <c r="I34">
        <v>0.2</v>
      </c>
      <c r="J34" t="s">
        <v>1407</v>
      </c>
      <c r="K34" t="b">
        <f>ISERROR(VLOOKUP(A34,'passengers(base term)_has_optio'!A54:A889,1,FALSE))</f>
        <v>0</v>
      </c>
      <c r="L34">
        <f t="shared" si="2"/>
        <v>0</v>
      </c>
      <c r="M34">
        <f t="shared" si="0"/>
        <v>0</v>
      </c>
      <c r="N34">
        <f t="shared" si="1"/>
        <v>0</v>
      </c>
      <c r="O34">
        <f>IF(IF(ISERROR(SEARCH("*no*",VLOOKUP(A34,'passengers(base term)_has_optio'!A:J,3,FALSE))), 0,1)+IF(ISERROR(SEARCH("*no*",VLOOKUP(A34,'passengers(base term)_has_optio'!A:J,34,FALSE))), 0,1)+IF(ISERROR(SEARCH("*no*",VLOOKUP(A34,'passengers(base term)_has_optio'!A:J,5,FALSE))), 0,1)+IF(ISERROR(SEARCH("*no*",VLOOKUP(A34,'passengers(base term)_has_optio'!A:J,6,FALSE))), 0,1)+IF(ISERROR(SEARCH("*no*",VLOOKUP(A34,'passengers(base term)_has_optio'!A:J,7,FALSE))), 0,1)+IF(ISERROR(SEARCH("*no*",VLOOKUP(A34,'passengers(base term)_has_optio'!A:J,8,FALSE))), 0,1)+IF(ISERROR(SEARCH("*no*",VLOOKUP(A34,'passengers(base term)_has_optio'!A:J,9,FALSE))), 0,1)=7,1,0)</f>
        <v>0</v>
      </c>
      <c r="P34">
        <f>IF(ISNUMBER(VLOOKUP(A34,'passengers(base term)_has_optio'!A:J,10)),1,0)</f>
        <v>1</v>
      </c>
      <c r="Q34">
        <f t="shared" si="3"/>
        <v>0</v>
      </c>
      <c r="R34">
        <f t="shared" si="4"/>
        <v>0</v>
      </c>
      <c r="S34">
        <f t="shared" si="5"/>
        <v>1</v>
      </c>
      <c r="T34">
        <f t="shared" si="6"/>
        <v>0</v>
      </c>
      <c r="U34">
        <f t="shared" si="7"/>
        <v>0</v>
      </c>
      <c r="V34">
        <f t="shared" si="8"/>
        <v>1</v>
      </c>
    </row>
    <row r="35" spans="1:22">
      <c r="A35" t="s">
        <v>1238</v>
      </c>
      <c r="B35" t="s">
        <v>1418</v>
      </c>
      <c r="C35" t="s">
        <v>1407</v>
      </c>
      <c r="D35" t="s">
        <v>1407</v>
      </c>
      <c r="E35" t="s">
        <v>1407</v>
      </c>
      <c r="F35" t="s">
        <v>1407</v>
      </c>
      <c r="G35" t="s">
        <v>1407</v>
      </c>
      <c r="H35" t="s">
        <v>1407</v>
      </c>
      <c r="I35">
        <v>0.2</v>
      </c>
      <c r="J35" t="s">
        <v>1407</v>
      </c>
      <c r="K35" t="b">
        <f>ISERROR(VLOOKUP(A35,'passengers(base term)_has_optio'!A55:A890,1,FALSE))</f>
        <v>0</v>
      </c>
      <c r="L35">
        <f t="shared" si="2"/>
        <v>0</v>
      </c>
      <c r="M35">
        <f t="shared" si="0"/>
        <v>0</v>
      </c>
      <c r="N35">
        <f t="shared" si="1"/>
        <v>0</v>
      </c>
      <c r="O35">
        <f>IF(IF(ISERROR(SEARCH("*no*",VLOOKUP(A35,'passengers(base term)_has_optio'!A:J,3,FALSE))), 0,1)+IF(ISERROR(SEARCH("*no*",VLOOKUP(A35,'passengers(base term)_has_optio'!A:J,34,FALSE))), 0,1)+IF(ISERROR(SEARCH("*no*",VLOOKUP(A35,'passengers(base term)_has_optio'!A:J,5,FALSE))), 0,1)+IF(ISERROR(SEARCH("*no*",VLOOKUP(A35,'passengers(base term)_has_optio'!A:J,6,FALSE))), 0,1)+IF(ISERROR(SEARCH("*no*",VLOOKUP(A35,'passengers(base term)_has_optio'!A:J,7,FALSE))), 0,1)+IF(ISERROR(SEARCH("*no*",VLOOKUP(A35,'passengers(base term)_has_optio'!A:J,8,FALSE))), 0,1)+IF(ISERROR(SEARCH("*no*",VLOOKUP(A35,'passengers(base term)_has_optio'!A:J,9,FALSE))), 0,1)=7,1,0)</f>
        <v>0</v>
      </c>
      <c r="P35">
        <f>IF(ISNUMBER(VLOOKUP(A35,'passengers(base term)_has_optio'!A:J,10)),1,0)</f>
        <v>1</v>
      </c>
      <c r="Q35">
        <f t="shared" si="3"/>
        <v>0</v>
      </c>
      <c r="R35">
        <f t="shared" si="4"/>
        <v>0</v>
      </c>
      <c r="S35">
        <f t="shared" si="5"/>
        <v>1</v>
      </c>
      <c r="T35">
        <f t="shared" si="6"/>
        <v>0</v>
      </c>
      <c r="U35">
        <f t="shared" si="7"/>
        <v>0</v>
      </c>
      <c r="V35">
        <f t="shared" si="8"/>
        <v>1</v>
      </c>
    </row>
    <row r="36" spans="1:22">
      <c r="A36" t="s">
        <v>1237</v>
      </c>
      <c r="B36" t="s">
        <v>1418</v>
      </c>
      <c r="C36" t="s">
        <v>1407</v>
      </c>
      <c r="D36" t="s">
        <v>1407</v>
      </c>
      <c r="E36" t="s">
        <v>1407</v>
      </c>
      <c r="F36" t="s">
        <v>1407</v>
      </c>
      <c r="G36" t="s">
        <v>1407</v>
      </c>
      <c r="H36" t="s">
        <v>1407</v>
      </c>
      <c r="I36">
        <v>6.7</v>
      </c>
      <c r="J36">
        <v>7.9</v>
      </c>
      <c r="K36" t="b">
        <f>ISERROR(VLOOKUP(A36,'passengers(base term)_has_optio'!A56:A891,1,FALSE))</f>
        <v>0</v>
      </c>
      <c r="L36">
        <f t="shared" si="2"/>
        <v>0</v>
      </c>
      <c r="M36">
        <f t="shared" si="0"/>
        <v>1</v>
      </c>
      <c r="N36">
        <f t="shared" si="1"/>
        <v>0</v>
      </c>
      <c r="O36">
        <f>IF(IF(ISERROR(SEARCH("*no*",VLOOKUP(A36,'passengers(base term)_has_optio'!A:J,3,FALSE))), 0,1)+IF(ISERROR(SEARCH("*no*",VLOOKUP(A36,'passengers(base term)_has_optio'!A:J,34,FALSE))), 0,1)+IF(ISERROR(SEARCH("*no*",VLOOKUP(A36,'passengers(base term)_has_optio'!A:J,5,FALSE))), 0,1)+IF(ISERROR(SEARCH("*no*",VLOOKUP(A36,'passengers(base term)_has_optio'!A:J,6,FALSE))), 0,1)+IF(ISERROR(SEARCH("*no*",VLOOKUP(A36,'passengers(base term)_has_optio'!A:J,7,FALSE))), 0,1)+IF(ISERROR(SEARCH("*no*",VLOOKUP(A36,'passengers(base term)_has_optio'!A:J,8,FALSE))), 0,1)+IF(ISERROR(SEARCH("*no*",VLOOKUP(A36,'passengers(base term)_has_optio'!A:J,9,FALSE))), 0,1)=7,1,0)</f>
        <v>0</v>
      </c>
      <c r="P36">
        <f>IF(ISNUMBER(VLOOKUP(A36,'passengers(base term)_has_optio'!A:J,10)),1,0)</f>
        <v>1</v>
      </c>
      <c r="Q36">
        <f t="shared" si="3"/>
        <v>0</v>
      </c>
      <c r="R36">
        <f t="shared" si="4"/>
        <v>0</v>
      </c>
      <c r="S36">
        <f t="shared" si="5"/>
        <v>0</v>
      </c>
      <c r="T36">
        <f t="shared" si="6"/>
        <v>0</v>
      </c>
      <c r="U36">
        <f t="shared" si="7"/>
        <v>0</v>
      </c>
      <c r="V36">
        <f t="shared" si="8"/>
        <v>0</v>
      </c>
    </row>
    <row r="37" spans="1:22">
      <c r="A37" t="s">
        <v>1236</v>
      </c>
      <c r="B37" t="s">
        <v>1418</v>
      </c>
      <c r="C37" t="s">
        <v>1407</v>
      </c>
      <c r="D37" t="s">
        <v>1407</v>
      </c>
      <c r="E37" t="s">
        <v>1407</v>
      </c>
      <c r="F37" t="s">
        <v>1407</v>
      </c>
      <c r="G37" t="s">
        <v>1407</v>
      </c>
      <c r="H37" t="s">
        <v>1407</v>
      </c>
      <c r="I37">
        <v>6.7</v>
      </c>
      <c r="J37">
        <v>6.7</v>
      </c>
      <c r="K37" t="b">
        <f>ISERROR(VLOOKUP(A37,'passengers(base term)_has_optio'!A57:A892,1,FALSE))</f>
        <v>0</v>
      </c>
      <c r="L37">
        <f t="shared" si="2"/>
        <v>0</v>
      </c>
      <c r="M37">
        <f t="shared" si="0"/>
        <v>1</v>
      </c>
      <c r="N37">
        <f t="shared" si="1"/>
        <v>0</v>
      </c>
      <c r="O37">
        <f>IF(IF(ISERROR(SEARCH("*no*",VLOOKUP(A37,'passengers(base term)_has_optio'!A:J,3,FALSE))), 0,1)+IF(ISERROR(SEARCH("*no*",VLOOKUP(A37,'passengers(base term)_has_optio'!A:J,34,FALSE))), 0,1)+IF(ISERROR(SEARCH("*no*",VLOOKUP(A37,'passengers(base term)_has_optio'!A:J,5,FALSE))), 0,1)+IF(ISERROR(SEARCH("*no*",VLOOKUP(A37,'passengers(base term)_has_optio'!A:J,6,FALSE))), 0,1)+IF(ISERROR(SEARCH("*no*",VLOOKUP(A37,'passengers(base term)_has_optio'!A:J,7,FALSE))), 0,1)+IF(ISERROR(SEARCH("*no*",VLOOKUP(A37,'passengers(base term)_has_optio'!A:J,8,FALSE))), 0,1)+IF(ISERROR(SEARCH("*no*",VLOOKUP(A37,'passengers(base term)_has_optio'!A:J,9,FALSE))), 0,1)=7,1,0)</f>
        <v>0</v>
      </c>
      <c r="P37">
        <f>IF(ISNUMBER(VLOOKUP(A37,'passengers(base term)_has_optio'!A:J,10)),1,0)</f>
        <v>1</v>
      </c>
      <c r="Q37">
        <f t="shared" si="3"/>
        <v>0</v>
      </c>
      <c r="R37">
        <f t="shared" si="4"/>
        <v>0</v>
      </c>
      <c r="S37">
        <f t="shared" si="5"/>
        <v>0</v>
      </c>
      <c r="T37">
        <f t="shared" si="6"/>
        <v>0</v>
      </c>
      <c r="U37">
        <f t="shared" si="7"/>
        <v>0</v>
      </c>
      <c r="V37">
        <f t="shared" si="8"/>
        <v>0</v>
      </c>
    </row>
    <row r="38" spans="1:22">
      <c r="A38" t="s">
        <v>1230</v>
      </c>
      <c r="B38" t="s">
        <v>1418</v>
      </c>
      <c r="C38" t="s">
        <v>1407</v>
      </c>
      <c r="D38" t="s">
        <v>1407</v>
      </c>
      <c r="E38" t="s">
        <v>1407</v>
      </c>
      <c r="F38" t="s">
        <v>1407</v>
      </c>
      <c r="G38" t="s">
        <v>1407</v>
      </c>
      <c r="H38" t="s">
        <v>1407</v>
      </c>
      <c r="I38">
        <v>0.5</v>
      </c>
      <c r="J38" t="s">
        <v>1407</v>
      </c>
      <c r="K38" t="b">
        <f>ISERROR(VLOOKUP(A38,'passengers(base term)_has_optio'!A63:A898,1,FALSE))</f>
        <v>0</v>
      </c>
      <c r="L38">
        <f t="shared" si="2"/>
        <v>0</v>
      </c>
      <c r="M38">
        <f t="shared" si="0"/>
        <v>0</v>
      </c>
      <c r="N38">
        <f t="shared" si="1"/>
        <v>0</v>
      </c>
      <c r="O38">
        <f>IF(IF(ISERROR(SEARCH("*no*",VLOOKUP(A38,'passengers(base term)_has_optio'!A:J,3,FALSE))), 0,1)+IF(ISERROR(SEARCH("*no*",VLOOKUP(A38,'passengers(base term)_has_optio'!A:J,34,FALSE))), 0,1)+IF(ISERROR(SEARCH("*no*",VLOOKUP(A38,'passengers(base term)_has_optio'!A:J,5,FALSE))), 0,1)+IF(ISERROR(SEARCH("*no*",VLOOKUP(A38,'passengers(base term)_has_optio'!A:J,6,FALSE))), 0,1)+IF(ISERROR(SEARCH("*no*",VLOOKUP(A38,'passengers(base term)_has_optio'!A:J,7,FALSE))), 0,1)+IF(ISERROR(SEARCH("*no*",VLOOKUP(A38,'passengers(base term)_has_optio'!A:J,8,FALSE))), 0,1)+IF(ISERROR(SEARCH("*no*",VLOOKUP(A38,'passengers(base term)_has_optio'!A:J,9,FALSE))), 0,1)=7,1,0)</f>
        <v>0</v>
      </c>
      <c r="P38">
        <f>IF(ISNUMBER(VLOOKUP(A38,'passengers(base term)_has_optio'!A:J,10)),1,0)</f>
        <v>1</v>
      </c>
      <c r="Q38">
        <f t="shared" si="3"/>
        <v>0</v>
      </c>
      <c r="R38">
        <f t="shared" si="4"/>
        <v>0</v>
      </c>
      <c r="S38">
        <f t="shared" si="5"/>
        <v>1</v>
      </c>
      <c r="T38">
        <f t="shared" si="6"/>
        <v>0</v>
      </c>
      <c r="U38">
        <f t="shared" si="7"/>
        <v>0</v>
      </c>
      <c r="V38">
        <f t="shared" si="8"/>
        <v>1</v>
      </c>
    </row>
    <row r="39" spans="1:22">
      <c r="A39" t="s">
        <v>1229</v>
      </c>
      <c r="B39" t="s">
        <v>1418</v>
      </c>
      <c r="C39" t="s">
        <v>1407</v>
      </c>
      <c r="D39" t="s">
        <v>1407</v>
      </c>
      <c r="E39" t="s">
        <v>1407</v>
      </c>
      <c r="F39" t="s">
        <v>1407</v>
      </c>
      <c r="G39" t="s">
        <v>1407</v>
      </c>
      <c r="H39" t="s">
        <v>1407</v>
      </c>
      <c r="I39">
        <v>0.5</v>
      </c>
      <c r="J39" t="s">
        <v>1407</v>
      </c>
      <c r="K39" t="b">
        <f>ISERROR(VLOOKUP(A39,'passengers(base term)_has_optio'!A64:A899,1,FALSE))</f>
        <v>0</v>
      </c>
      <c r="L39">
        <f t="shared" si="2"/>
        <v>0</v>
      </c>
      <c r="M39">
        <f t="shared" si="0"/>
        <v>0</v>
      </c>
      <c r="N39">
        <f t="shared" si="1"/>
        <v>0</v>
      </c>
      <c r="O39">
        <f>IF(IF(ISERROR(SEARCH("*no*",VLOOKUP(A39,'passengers(base term)_has_optio'!A:J,3,FALSE))), 0,1)+IF(ISERROR(SEARCH("*no*",VLOOKUP(A39,'passengers(base term)_has_optio'!A:J,34,FALSE))), 0,1)+IF(ISERROR(SEARCH("*no*",VLOOKUP(A39,'passengers(base term)_has_optio'!A:J,5,FALSE))), 0,1)+IF(ISERROR(SEARCH("*no*",VLOOKUP(A39,'passengers(base term)_has_optio'!A:J,6,FALSE))), 0,1)+IF(ISERROR(SEARCH("*no*",VLOOKUP(A39,'passengers(base term)_has_optio'!A:J,7,FALSE))), 0,1)+IF(ISERROR(SEARCH("*no*",VLOOKUP(A39,'passengers(base term)_has_optio'!A:J,8,FALSE))), 0,1)+IF(ISERROR(SEARCH("*no*",VLOOKUP(A39,'passengers(base term)_has_optio'!A:J,9,FALSE))), 0,1)=7,1,0)</f>
        <v>0</v>
      </c>
      <c r="P39">
        <f>IF(ISNUMBER(VLOOKUP(A39,'passengers(base term)_has_optio'!A:J,10)),1,0)</f>
        <v>0</v>
      </c>
      <c r="Q39">
        <f t="shared" si="3"/>
        <v>0</v>
      </c>
      <c r="R39">
        <f t="shared" si="4"/>
        <v>0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</row>
    <row r="40" spans="1:22">
      <c r="A40" t="s">
        <v>1228</v>
      </c>
      <c r="B40" t="s">
        <v>1418</v>
      </c>
      <c r="C40" t="s">
        <v>1407</v>
      </c>
      <c r="D40" t="s">
        <v>1407</v>
      </c>
      <c r="E40" t="s">
        <v>1407</v>
      </c>
      <c r="F40" t="s">
        <v>1407</v>
      </c>
      <c r="G40" t="s">
        <v>1407</v>
      </c>
      <c r="H40" t="s">
        <v>1407</v>
      </c>
      <c r="I40">
        <v>0.7</v>
      </c>
      <c r="J40" t="s">
        <v>1407</v>
      </c>
      <c r="K40" t="b">
        <f>ISERROR(VLOOKUP(A40,'passengers(base term)_has_optio'!A65:A900,1,FALSE))</f>
        <v>0</v>
      </c>
      <c r="L40">
        <f t="shared" si="2"/>
        <v>0</v>
      </c>
      <c r="M40">
        <f t="shared" si="0"/>
        <v>0</v>
      </c>
      <c r="N40">
        <f t="shared" si="1"/>
        <v>0</v>
      </c>
      <c r="O40">
        <f>IF(IF(ISERROR(SEARCH("*no*",VLOOKUP(A40,'passengers(base term)_has_optio'!A:J,3,FALSE))), 0,1)+IF(ISERROR(SEARCH("*no*",VLOOKUP(A40,'passengers(base term)_has_optio'!A:J,34,FALSE))), 0,1)+IF(ISERROR(SEARCH("*no*",VLOOKUP(A40,'passengers(base term)_has_optio'!A:J,5,FALSE))), 0,1)+IF(ISERROR(SEARCH("*no*",VLOOKUP(A40,'passengers(base term)_has_optio'!A:J,6,FALSE))), 0,1)+IF(ISERROR(SEARCH("*no*",VLOOKUP(A40,'passengers(base term)_has_optio'!A:J,7,FALSE))), 0,1)+IF(ISERROR(SEARCH("*no*",VLOOKUP(A40,'passengers(base term)_has_optio'!A:J,8,FALSE))), 0,1)+IF(ISERROR(SEARCH("*no*",VLOOKUP(A40,'passengers(base term)_has_optio'!A:J,9,FALSE))), 0,1)=7,1,0)</f>
        <v>0</v>
      </c>
      <c r="P40">
        <f>IF(ISNUMBER(VLOOKUP(A40,'passengers(base term)_has_optio'!A:J,10)),1,0)</f>
        <v>0</v>
      </c>
      <c r="Q40">
        <f t="shared" si="3"/>
        <v>0</v>
      </c>
      <c r="R40">
        <f t="shared" si="4"/>
        <v>0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</row>
    <row r="41" spans="1:22">
      <c r="A41" t="s">
        <v>1227</v>
      </c>
      <c r="B41" t="s">
        <v>1418</v>
      </c>
      <c r="C41" t="s">
        <v>1407</v>
      </c>
      <c r="D41" t="s">
        <v>1407</v>
      </c>
      <c r="E41" t="s">
        <v>1407</v>
      </c>
      <c r="F41" t="s">
        <v>1407</v>
      </c>
      <c r="G41" t="s">
        <v>1407</v>
      </c>
      <c r="H41" t="s">
        <v>1407</v>
      </c>
      <c r="I41">
        <v>0.7</v>
      </c>
      <c r="J41">
        <v>0.7</v>
      </c>
      <c r="K41" t="b">
        <f>ISERROR(VLOOKUP(A41,'passengers(base term)_has_optio'!A66:A901,1,FALSE))</f>
        <v>0</v>
      </c>
      <c r="L41">
        <f t="shared" si="2"/>
        <v>0</v>
      </c>
      <c r="M41">
        <f t="shared" si="0"/>
        <v>1</v>
      </c>
      <c r="N41">
        <f t="shared" si="1"/>
        <v>0</v>
      </c>
      <c r="O41">
        <f>IF(IF(ISERROR(SEARCH("*no*",VLOOKUP(A41,'passengers(base term)_has_optio'!A:J,3,FALSE))), 0,1)+IF(ISERROR(SEARCH("*no*",VLOOKUP(A41,'passengers(base term)_has_optio'!A:J,34,FALSE))), 0,1)+IF(ISERROR(SEARCH("*no*",VLOOKUP(A41,'passengers(base term)_has_optio'!A:J,5,FALSE))), 0,1)+IF(ISERROR(SEARCH("*no*",VLOOKUP(A41,'passengers(base term)_has_optio'!A:J,6,FALSE))), 0,1)+IF(ISERROR(SEARCH("*no*",VLOOKUP(A41,'passengers(base term)_has_optio'!A:J,7,FALSE))), 0,1)+IF(ISERROR(SEARCH("*no*",VLOOKUP(A41,'passengers(base term)_has_optio'!A:J,8,FALSE))), 0,1)+IF(ISERROR(SEARCH("*no*",VLOOKUP(A41,'passengers(base term)_has_optio'!A:J,9,FALSE))), 0,1)=7,1,0)</f>
        <v>0</v>
      </c>
      <c r="P41">
        <f>IF(ISNUMBER(VLOOKUP(A41,'passengers(base term)_has_optio'!A:J,10)),1,0)</f>
        <v>0</v>
      </c>
      <c r="Q41">
        <f t="shared" si="3"/>
        <v>0</v>
      </c>
      <c r="R41">
        <f t="shared" si="4"/>
        <v>0</v>
      </c>
      <c r="S41">
        <f t="shared" si="5"/>
        <v>1</v>
      </c>
      <c r="T41">
        <f t="shared" si="6"/>
        <v>0</v>
      </c>
      <c r="U41">
        <f t="shared" si="7"/>
        <v>0</v>
      </c>
      <c r="V41">
        <f t="shared" si="8"/>
        <v>0</v>
      </c>
    </row>
    <row r="42" spans="1:22">
      <c r="A42" t="s">
        <v>1226</v>
      </c>
      <c r="B42" t="s">
        <v>1418</v>
      </c>
      <c r="C42" t="s">
        <v>1407</v>
      </c>
      <c r="D42" t="s">
        <v>1407</v>
      </c>
      <c r="E42" t="s">
        <v>1407</v>
      </c>
      <c r="F42" t="s">
        <v>1407</v>
      </c>
      <c r="G42" t="s">
        <v>1407</v>
      </c>
      <c r="H42" t="s">
        <v>1407</v>
      </c>
      <c r="I42">
        <v>9.4</v>
      </c>
      <c r="J42">
        <v>8.9</v>
      </c>
      <c r="K42" t="b">
        <f>ISERROR(VLOOKUP(A42,'passengers(base term)_has_optio'!A67:A902,1,FALSE))</f>
        <v>0</v>
      </c>
      <c r="L42">
        <f t="shared" si="2"/>
        <v>0</v>
      </c>
      <c r="M42">
        <f t="shared" si="0"/>
        <v>1</v>
      </c>
      <c r="N42">
        <f t="shared" si="1"/>
        <v>0</v>
      </c>
      <c r="O42">
        <f>IF(IF(ISERROR(SEARCH("*no*",VLOOKUP(A42,'passengers(base term)_has_optio'!A:J,3,FALSE))), 0,1)+IF(ISERROR(SEARCH("*no*",VLOOKUP(A42,'passengers(base term)_has_optio'!A:J,34,FALSE))), 0,1)+IF(ISERROR(SEARCH("*no*",VLOOKUP(A42,'passengers(base term)_has_optio'!A:J,5,FALSE))), 0,1)+IF(ISERROR(SEARCH("*no*",VLOOKUP(A42,'passengers(base term)_has_optio'!A:J,6,FALSE))), 0,1)+IF(ISERROR(SEARCH("*no*",VLOOKUP(A42,'passengers(base term)_has_optio'!A:J,7,FALSE))), 0,1)+IF(ISERROR(SEARCH("*no*",VLOOKUP(A42,'passengers(base term)_has_optio'!A:J,8,FALSE))), 0,1)+IF(ISERROR(SEARCH("*no*",VLOOKUP(A42,'passengers(base term)_has_optio'!A:J,9,FALSE))), 0,1)=7,1,0)</f>
        <v>0</v>
      </c>
      <c r="P42">
        <f>IF(ISNUMBER(VLOOKUP(A42,'passengers(base term)_has_optio'!A:J,10)),1,0)</f>
        <v>0</v>
      </c>
      <c r="Q42">
        <f t="shared" si="3"/>
        <v>0</v>
      </c>
      <c r="R42">
        <f t="shared" si="4"/>
        <v>0</v>
      </c>
      <c r="S42">
        <f t="shared" si="5"/>
        <v>1</v>
      </c>
      <c r="T42">
        <f t="shared" si="6"/>
        <v>0</v>
      </c>
      <c r="U42">
        <f t="shared" si="7"/>
        <v>0</v>
      </c>
      <c r="V42">
        <f t="shared" si="8"/>
        <v>0</v>
      </c>
    </row>
    <row r="43" spans="1:22">
      <c r="A43" t="s">
        <v>1225</v>
      </c>
      <c r="B43" t="s">
        <v>1418</v>
      </c>
      <c r="C43" t="s">
        <v>1407</v>
      </c>
      <c r="D43" t="s">
        <v>1407</v>
      </c>
      <c r="E43" t="s">
        <v>1407</v>
      </c>
      <c r="F43" t="s">
        <v>1407</v>
      </c>
      <c r="G43" t="s">
        <v>1407</v>
      </c>
      <c r="H43" t="s">
        <v>1407</v>
      </c>
      <c r="I43">
        <v>9.4</v>
      </c>
      <c r="J43">
        <v>9.4</v>
      </c>
      <c r="K43" t="b">
        <f>ISERROR(VLOOKUP(A43,'passengers(base term)_has_optio'!A68:A903,1,FALSE))</f>
        <v>0</v>
      </c>
      <c r="L43">
        <f t="shared" si="2"/>
        <v>0</v>
      </c>
      <c r="M43">
        <f t="shared" si="0"/>
        <v>1</v>
      </c>
      <c r="N43">
        <f t="shared" si="1"/>
        <v>0</v>
      </c>
      <c r="O43">
        <f>IF(IF(ISERROR(SEARCH("*no*",VLOOKUP(A43,'passengers(base term)_has_optio'!A:J,3,FALSE))), 0,1)+IF(ISERROR(SEARCH("*no*",VLOOKUP(A43,'passengers(base term)_has_optio'!A:J,34,FALSE))), 0,1)+IF(ISERROR(SEARCH("*no*",VLOOKUP(A43,'passengers(base term)_has_optio'!A:J,5,FALSE))), 0,1)+IF(ISERROR(SEARCH("*no*",VLOOKUP(A43,'passengers(base term)_has_optio'!A:J,6,FALSE))), 0,1)+IF(ISERROR(SEARCH("*no*",VLOOKUP(A43,'passengers(base term)_has_optio'!A:J,7,FALSE))), 0,1)+IF(ISERROR(SEARCH("*no*",VLOOKUP(A43,'passengers(base term)_has_optio'!A:J,8,FALSE))), 0,1)+IF(ISERROR(SEARCH("*no*",VLOOKUP(A43,'passengers(base term)_has_optio'!A:J,9,FALSE))), 0,1)=7,1,0)</f>
        <v>0</v>
      </c>
      <c r="P43">
        <f>IF(ISNUMBER(VLOOKUP(A43,'passengers(base term)_has_optio'!A:J,10)),1,0)</f>
        <v>0</v>
      </c>
      <c r="Q43">
        <f t="shared" si="3"/>
        <v>0</v>
      </c>
      <c r="R43">
        <f t="shared" si="4"/>
        <v>0</v>
      </c>
      <c r="S43">
        <f t="shared" si="5"/>
        <v>1</v>
      </c>
      <c r="T43">
        <f t="shared" si="6"/>
        <v>0</v>
      </c>
      <c r="U43">
        <f t="shared" si="7"/>
        <v>0</v>
      </c>
      <c r="V43">
        <f t="shared" si="8"/>
        <v>0</v>
      </c>
    </row>
    <row r="44" spans="1:22">
      <c r="A44" t="s">
        <v>1223</v>
      </c>
      <c r="B44" t="s">
        <v>1418</v>
      </c>
      <c r="C44" t="s">
        <v>1407</v>
      </c>
      <c r="D44" t="s">
        <v>1407</v>
      </c>
      <c r="E44" t="s">
        <v>1407</v>
      </c>
      <c r="F44" t="s">
        <v>1407</v>
      </c>
      <c r="G44" t="s">
        <v>1407</v>
      </c>
      <c r="H44" t="s">
        <v>1407</v>
      </c>
      <c r="I44">
        <v>9.8000000000000007</v>
      </c>
      <c r="J44" t="s">
        <v>1407</v>
      </c>
      <c r="K44" t="b">
        <f>ISERROR(VLOOKUP(A44,'passengers(base term)_has_optio'!A70:A905,1,FALSE))</f>
        <v>0</v>
      </c>
      <c r="L44">
        <f t="shared" si="2"/>
        <v>0</v>
      </c>
      <c r="M44">
        <f t="shared" si="0"/>
        <v>0</v>
      </c>
      <c r="N44">
        <f t="shared" si="1"/>
        <v>0</v>
      </c>
      <c r="O44">
        <f>IF(IF(ISERROR(SEARCH("*no*",VLOOKUP(A44,'passengers(base term)_has_optio'!A:J,3,FALSE))), 0,1)+IF(ISERROR(SEARCH("*no*",VLOOKUP(A44,'passengers(base term)_has_optio'!A:J,34,FALSE))), 0,1)+IF(ISERROR(SEARCH("*no*",VLOOKUP(A44,'passengers(base term)_has_optio'!A:J,5,FALSE))), 0,1)+IF(ISERROR(SEARCH("*no*",VLOOKUP(A44,'passengers(base term)_has_optio'!A:J,6,FALSE))), 0,1)+IF(ISERROR(SEARCH("*no*",VLOOKUP(A44,'passengers(base term)_has_optio'!A:J,7,FALSE))), 0,1)+IF(ISERROR(SEARCH("*no*",VLOOKUP(A44,'passengers(base term)_has_optio'!A:J,8,FALSE))), 0,1)+IF(ISERROR(SEARCH("*no*",VLOOKUP(A44,'passengers(base term)_has_optio'!A:J,9,FALSE))), 0,1)=7,1,0)</f>
        <v>0</v>
      </c>
      <c r="P44">
        <f>IF(ISNUMBER(VLOOKUP(A44,'passengers(base term)_has_optio'!A:J,10)),1,0)</f>
        <v>1</v>
      </c>
      <c r="Q44">
        <f t="shared" si="3"/>
        <v>0</v>
      </c>
      <c r="R44">
        <f t="shared" si="4"/>
        <v>0</v>
      </c>
      <c r="S44">
        <f t="shared" si="5"/>
        <v>1</v>
      </c>
      <c r="T44">
        <f t="shared" si="6"/>
        <v>0</v>
      </c>
      <c r="U44">
        <f t="shared" si="7"/>
        <v>0</v>
      </c>
      <c r="V44">
        <f t="shared" si="8"/>
        <v>1</v>
      </c>
    </row>
    <row r="45" spans="1:22">
      <c r="A45" t="s">
        <v>1222</v>
      </c>
      <c r="B45" t="s">
        <v>1418</v>
      </c>
      <c r="C45" t="s">
        <v>1407</v>
      </c>
      <c r="D45" t="s">
        <v>1407</v>
      </c>
      <c r="E45" t="s">
        <v>1407</v>
      </c>
      <c r="F45" t="s">
        <v>1407</v>
      </c>
      <c r="G45" t="s">
        <v>1407</v>
      </c>
      <c r="H45" t="s">
        <v>1407</v>
      </c>
      <c r="I45">
        <v>9.8000000000000007</v>
      </c>
      <c r="J45" t="s">
        <v>1407</v>
      </c>
      <c r="K45" t="b">
        <f>ISERROR(VLOOKUP(A45,'passengers(base term)_has_optio'!A71:A906,1,FALSE))</f>
        <v>0</v>
      </c>
      <c r="L45">
        <f t="shared" si="2"/>
        <v>0</v>
      </c>
      <c r="M45">
        <f t="shared" si="0"/>
        <v>0</v>
      </c>
      <c r="N45">
        <f t="shared" si="1"/>
        <v>0</v>
      </c>
      <c r="O45">
        <f>IF(IF(ISERROR(SEARCH("*no*",VLOOKUP(A45,'passengers(base term)_has_optio'!A:J,3,FALSE))), 0,1)+IF(ISERROR(SEARCH("*no*",VLOOKUP(A45,'passengers(base term)_has_optio'!A:J,34,FALSE))), 0,1)+IF(ISERROR(SEARCH("*no*",VLOOKUP(A45,'passengers(base term)_has_optio'!A:J,5,FALSE))), 0,1)+IF(ISERROR(SEARCH("*no*",VLOOKUP(A45,'passengers(base term)_has_optio'!A:J,6,FALSE))), 0,1)+IF(ISERROR(SEARCH("*no*",VLOOKUP(A45,'passengers(base term)_has_optio'!A:J,7,FALSE))), 0,1)+IF(ISERROR(SEARCH("*no*",VLOOKUP(A45,'passengers(base term)_has_optio'!A:J,8,FALSE))), 0,1)+IF(ISERROR(SEARCH("*no*",VLOOKUP(A45,'passengers(base term)_has_optio'!A:J,9,FALSE))), 0,1)=7,1,0)</f>
        <v>0</v>
      </c>
      <c r="P45">
        <f>IF(ISNUMBER(VLOOKUP(A45,'passengers(base term)_has_optio'!A:J,10)),1,0)</f>
        <v>1</v>
      </c>
      <c r="Q45">
        <f t="shared" si="3"/>
        <v>0</v>
      </c>
      <c r="R45">
        <f t="shared" si="4"/>
        <v>0</v>
      </c>
      <c r="S45">
        <f t="shared" si="5"/>
        <v>1</v>
      </c>
      <c r="T45">
        <f t="shared" si="6"/>
        <v>0</v>
      </c>
      <c r="U45">
        <f t="shared" si="7"/>
        <v>0</v>
      </c>
      <c r="V45">
        <f t="shared" si="8"/>
        <v>1</v>
      </c>
    </row>
    <row r="46" spans="1:22">
      <c r="A46" t="s">
        <v>1221</v>
      </c>
      <c r="B46" t="s">
        <v>1418</v>
      </c>
      <c r="C46" t="s">
        <v>1407</v>
      </c>
      <c r="D46" t="s">
        <v>1407</v>
      </c>
      <c r="E46" t="s">
        <v>1407</v>
      </c>
      <c r="F46" t="s">
        <v>1407</v>
      </c>
      <c r="G46" t="s">
        <v>1407</v>
      </c>
      <c r="H46" t="s">
        <v>1407</v>
      </c>
      <c r="I46">
        <v>0.8</v>
      </c>
      <c r="J46">
        <v>0.5</v>
      </c>
      <c r="K46" t="b">
        <f>ISERROR(VLOOKUP(A46,'passengers(base term)_has_optio'!A72:A907,1,FALSE))</f>
        <v>0</v>
      </c>
      <c r="L46">
        <f t="shared" si="2"/>
        <v>0</v>
      </c>
      <c r="M46">
        <f t="shared" si="0"/>
        <v>1</v>
      </c>
      <c r="N46">
        <f t="shared" si="1"/>
        <v>0</v>
      </c>
      <c r="O46">
        <f>IF(IF(ISERROR(SEARCH("*no*",VLOOKUP(A46,'passengers(base term)_has_optio'!A:J,3,FALSE))), 0,1)+IF(ISERROR(SEARCH("*no*",VLOOKUP(A46,'passengers(base term)_has_optio'!A:J,34,FALSE))), 0,1)+IF(ISERROR(SEARCH("*no*",VLOOKUP(A46,'passengers(base term)_has_optio'!A:J,5,FALSE))), 0,1)+IF(ISERROR(SEARCH("*no*",VLOOKUP(A46,'passengers(base term)_has_optio'!A:J,6,FALSE))), 0,1)+IF(ISERROR(SEARCH("*no*",VLOOKUP(A46,'passengers(base term)_has_optio'!A:J,7,FALSE))), 0,1)+IF(ISERROR(SEARCH("*no*",VLOOKUP(A46,'passengers(base term)_has_optio'!A:J,8,FALSE))), 0,1)+IF(ISERROR(SEARCH("*no*",VLOOKUP(A46,'passengers(base term)_has_optio'!A:J,9,FALSE))), 0,1)=7,1,0)</f>
        <v>0</v>
      </c>
      <c r="P46">
        <f>IF(ISNUMBER(VLOOKUP(A46,'passengers(base term)_has_optio'!A:J,10)),1,0)</f>
        <v>1</v>
      </c>
      <c r="Q46">
        <f t="shared" si="3"/>
        <v>0</v>
      </c>
      <c r="R46">
        <f t="shared" si="4"/>
        <v>0</v>
      </c>
      <c r="S46">
        <f t="shared" si="5"/>
        <v>0</v>
      </c>
      <c r="T46">
        <f t="shared" si="6"/>
        <v>0</v>
      </c>
      <c r="U46">
        <f t="shared" si="7"/>
        <v>0</v>
      </c>
      <c r="V46">
        <f t="shared" si="8"/>
        <v>0</v>
      </c>
    </row>
    <row r="47" spans="1:22">
      <c r="A47" t="s">
        <v>1220</v>
      </c>
      <c r="B47" t="s">
        <v>1418</v>
      </c>
      <c r="C47" t="s">
        <v>1407</v>
      </c>
      <c r="D47" t="s">
        <v>1407</v>
      </c>
      <c r="E47" t="s">
        <v>1407</v>
      </c>
      <c r="F47" t="s">
        <v>1407</v>
      </c>
      <c r="G47" t="s">
        <v>1407</v>
      </c>
      <c r="H47" t="s">
        <v>1407</v>
      </c>
      <c r="I47">
        <v>0.8</v>
      </c>
      <c r="J47">
        <v>0.8</v>
      </c>
      <c r="K47" t="b">
        <f>ISERROR(VLOOKUP(A47,'passengers(base term)_has_optio'!A73:A908,1,FALSE))</f>
        <v>0</v>
      </c>
      <c r="L47">
        <f t="shared" si="2"/>
        <v>0</v>
      </c>
      <c r="M47">
        <f t="shared" si="0"/>
        <v>1</v>
      </c>
      <c r="N47">
        <f t="shared" si="1"/>
        <v>0</v>
      </c>
      <c r="O47">
        <f>IF(IF(ISERROR(SEARCH("*no*",VLOOKUP(A47,'passengers(base term)_has_optio'!A:J,3,FALSE))), 0,1)+IF(ISERROR(SEARCH("*no*",VLOOKUP(A47,'passengers(base term)_has_optio'!A:J,34,FALSE))), 0,1)+IF(ISERROR(SEARCH("*no*",VLOOKUP(A47,'passengers(base term)_has_optio'!A:J,5,FALSE))), 0,1)+IF(ISERROR(SEARCH("*no*",VLOOKUP(A47,'passengers(base term)_has_optio'!A:J,6,FALSE))), 0,1)+IF(ISERROR(SEARCH("*no*",VLOOKUP(A47,'passengers(base term)_has_optio'!A:J,7,FALSE))), 0,1)+IF(ISERROR(SEARCH("*no*",VLOOKUP(A47,'passengers(base term)_has_optio'!A:J,8,FALSE))), 0,1)+IF(ISERROR(SEARCH("*no*",VLOOKUP(A47,'passengers(base term)_has_optio'!A:J,9,FALSE))), 0,1)=7,1,0)</f>
        <v>0</v>
      </c>
      <c r="P47">
        <f>IF(ISNUMBER(VLOOKUP(A47,'passengers(base term)_has_optio'!A:J,10)),1,0)</f>
        <v>1</v>
      </c>
      <c r="Q47">
        <f t="shared" si="3"/>
        <v>0</v>
      </c>
      <c r="R47">
        <f t="shared" si="4"/>
        <v>0</v>
      </c>
      <c r="S47">
        <f t="shared" si="5"/>
        <v>0</v>
      </c>
      <c r="T47">
        <f t="shared" si="6"/>
        <v>0</v>
      </c>
      <c r="U47">
        <f t="shared" si="7"/>
        <v>0</v>
      </c>
      <c r="V47">
        <f t="shared" si="8"/>
        <v>0</v>
      </c>
    </row>
    <row r="48" spans="1:22">
      <c r="A48" t="s">
        <v>1219</v>
      </c>
      <c r="B48" t="s">
        <v>1418</v>
      </c>
      <c r="C48" t="s">
        <v>1407</v>
      </c>
      <c r="D48" t="s">
        <v>1407</v>
      </c>
      <c r="E48" t="s">
        <v>1407</v>
      </c>
      <c r="F48" t="s">
        <v>1407</v>
      </c>
      <c r="G48" t="s">
        <v>1407</v>
      </c>
      <c r="H48" t="s">
        <v>1407</v>
      </c>
      <c r="I48">
        <v>12.3</v>
      </c>
      <c r="J48">
        <v>11</v>
      </c>
      <c r="K48" t="b">
        <f>ISERROR(VLOOKUP(A48,'passengers(base term)_has_optio'!A74:A909,1,FALSE))</f>
        <v>0</v>
      </c>
      <c r="L48">
        <f t="shared" si="2"/>
        <v>0</v>
      </c>
      <c r="M48">
        <f t="shared" si="0"/>
        <v>1</v>
      </c>
      <c r="N48">
        <f t="shared" si="1"/>
        <v>0</v>
      </c>
      <c r="O48">
        <f>IF(IF(ISERROR(SEARCH("*no*",VLOOKUP(A48,'passengers(base term)_has_optio'!A:J,3,FALSE))), 0,1)+IF(ISERROR(SEARCH("*no*",VLOOKUP(A48,'passengers(base term)_has_optio'!A:J,34,FALSE))), 0,1)+IF(ISERROR(SEARCH("*no*",VLOOKUP(A48,'passengers(base term)_has_optio'!A:J,5,FALSE))), 0,1)+IF(ISERROR(SEARCH("*no*",VLOOKUP(A48,'passengers(base term)_has_optio'!A:J,6,FALSE))), 0,1)+IF(ISERROR(SEARCH("*no*",VLOOKUP(A48,'passengers(base term)_has_optio'!A:J,7,FALSE))), 0,1)+IF(ISERROR(SEARCH("*no*",VLOOKUP(A48,'passengers(base term)_has_optio'!A:J,8,FALSE))), 0,1)+IF(ISERROR(SEARCH("*no*",VLOOKUP(A48,'passengers(base term)_has_optio'!A:J,9,FALSE))), 0,1)=7,1,0)</f>
        <v>0</v>
      </c>
      <c r="P48">
        <f>IF(ISNUMBER(VLOOKUP(A48,'passengers(base term)_has_optio'!A:J,10)),1,0)</f>
        <v>1</v>
      </c>
      <c r="Q48">
        <f t="shared" si="3"/>
        <v>0</v>
      </c>
      <c r="R48">
        <f t="shared" si="4"/>
        <v>0</v>
      </c>
      <c r="S48">
        <f t="shared" si="5"/>
        <v>0</v>
      </c>
      <c r="T48">
        <f t="shared" si="6"/>
        <v>0</v>
      </c>
      <c r="U48">
        <f t="shared" si="7"/>
        <v>0</v>
      </c>
      <c r="V48">
        <f t="shared" si="8"/>
        <v>0</v>
      </c>
    </row>
    <row r="49" spans="1:22">
      <c r="A49" t="s">
        <v>1218</v>
      </c>
      <c r="B49" t="s">
        <v>1418</v>
      </c>
      <c r="C49" t="s">
        <v>1407</v>
      </c>
      <c r="D49" t="s">
        <v>1407</v>
      </c>
      <c r="E49" t="s">
        <v>1407</v>
      </c>
      <c r="F49" t="s">
        <v>1407</v>
      </c>
      <c r="G49" t="s">
        <v>1407</v>
      </c>
      <c r="H49" t="s">
        <v>1407</v>
      </c>
      <c r="I49">
        <v>12.3</v>
      </c>
      <c r="J49">
        <v>12.3</v>
      </c>
      <c r="K49" t="b">
        <f>ISERROR(VLOOKUP(A49,'passengers(base term)_has_optio'!A75:A910,1,FALSE))</f>
        <v>0</v>
      </c>
      <c r="L49">
        <f t="shared" si="2"/>
        <v>0</v>
      </c>
      <c r="M49">
        <f t="shared" si="0"/>
        <v>1</v>
      </c>
      <c r="N49">
        <f t="shared" si="1"/>
        <v>0</v>
      </c>
      <c r="O49">
        <f>IF(IF(ISERROR(SEARCH("*no*",VLOOKUP(A49,'passengers(base term)_has_optio'!A:J,3,FALSE))), 0,1)+IF(ISERROR(SEARCH("*no*",VLOOKUP(A49,'passengers(base term)_has_optio'!A:J,34,FALSE))), 0,1)+IF(ISERROR(SEARCH("*no*",VLOOKUP(A49,'passengers(base term)_has_optio'!A:J,5,FALSE))), 0,1)+IF(ISERROR(SEARCH("*no*",VLOOKUP(A49,'passengers(base term)_has_optio'!A:J,6,FALSE))), 0,1)+IF(ISERROR(SEARCH("*no*",VLOOKUP(A49,'passengers(base term)_has_optio'!A:J,7,FALSE))), 0,1)+IF(ISERROR(SEARCH("*no*",VLOOKUP(A49,'passengers(base term)_has_optio'!A:J,8,FALSE))), 0,1)+IF(ISERROR(SEARCH("*no*",VLOOKUP(A49,'passengers(base term)_has_optio'!A:J,9,FALSE))), 0,1)=7,1,0)</f>
        <v>0</v>
      </c>
      <c r="P49">
        <f>IF(ISNUMBER(VLOOKUP(A49,'passengers(base term)_has_optio'!A:J,10)),1,0)</f>
        <v>1</v>
      </c>
      <c r="Q49">
        <f t="shared" si="3"/>
        <v>0</v>
      </c>
      <c r="R49">
        <f t="shared" si="4"/>
        <v>0</v>
      </c>
      <c r="S49">
        <f t="shared" si="5"/>
        <v>0</v>
      </c>
      <c r="T49">
        <f t="shared" si="6"/>
        <v>0</v>
      </c>
      <c r="U49">
        <f t="shared" si="7"/>
        <v>0</v>
      </c>
      <c r="V49">
        <f t="shared" si="8"/>
        <v>0</v>
      </c>
    </row>
    <row r="50" spans="1:22">
      <c r="A50" t="s">
        <v>1209</v>
      </c>
      <c r="B50" t="s">
        <v>1418</v>
      </c>
      <c r="C50" t="s">
        <v>1407</v>
      </c>
      <c r="D50" t="s">
        <v>1407</v>
      </c>
      <c r="E50" t="s">
        <v>1407</v>
      </c>
      <c r="F50" t="s">
        <v>1407</v>
      </c>
      <c r="G50" t="s">
        <v>1407</v>
      </c>
      <c r="H50" t="s">
        <v>1407</v>
      </c>
      <c r="I50">
        <v>8.6</v>
      </c>
      <c r="J50" t="s">
        <v>1407</v>
      </c>
      <c r="K50" t="b">
        <f>ISERROR(VLOOKUP(A50,'passengers(base term)_has_optio'!A84:A919,1,FALSE))</f>
        <v>0</v>
      </c>
      <c r="L50">
        <f t="shared" si="2"/>
        <v>0</v>
      </c>
      <c r="M50">
        <f t="shared" si="0"/>
        <v>0</v>
      </c>
      <c r="N50">
        <f t="shared" si="1"/>
        <v>0</v>
      </c>
      <c r="O50">
        <f>IF(IF(ISERROR(SEARCH("*no*",VLOOKUP(A50,'passengers(base term)_has_optio'!A:J,3,FALSE))), 0,1)+IF(ISERROR(SEARCH("*no*",VLOOKUP(A50,'passengers(base term)_has_optio'!A:J,34,FALSE))), 0,1)+IF(ISERROR(SEARCH("*no*",VLOOKUP(A50,'passengers(base term)_has_optio'!A:J,5,FALSE))), 0,1)+IF(ISERROR(SEARCH("*no*",VLOOKUP(A50,'passengers(base term)_has_optio'!A:J,6,FALSE))), 0,1)+IF(ISERROR(SEARCH("*no*",VLOOKUP(A50,'passengers(base term)_has_optio'!A:J,7,FALSE))), 0,1)+IF(ISERROR(SEARCH("*no*",VLOOKUP(A50,'passengers(base term)_has_optio'!A:J,8,FALSE))), 0,1)+IF(ISERROR(SEARCH("*no*",VLOOKUP(A50,'passengers(base term)_has_optio'!A:J,9,FALSE))), 0,1)=7,1,0)</f>
        <v>0</v>
      </c>
      <c r="P50">
        <f>IF(ISNUMBER(VLOOKUP(A50,'passengers(base term)_has_optio'!A:J,10)),1,0)</f>
        <v>1</v>
      </c>
      <c r="Q50">
        <f t="shared" si="3"/>
        <v>0</v>
      </c>
      <c r="R50">
        <f t="shared" si="4"/>
        <v>0</v>
      </c>
      <c r="S50">
        <f t="shared" si="5"/>
        <v>1</v>
      </c>
      <c r="T50">
        <f t="shared" si="6"/>
        <v>0</v>
      </c>
      <c r="U50">
        <f t="shared" si="7"/>
        <v>0</v>
      </c>
      <c r="V50">
        <f t="shared" si="8"/>
        <v>1</v>
      </c>
    </row>
    <row r="51" spans="1:22">
      <c r="A51" t="s">
        <v>1208</v>
      </c>
      <c r="B51" t="s">
        <v>1418</v>
      </c>
      <c r="C51" t="s">
        <v>1407</v>
      </c>
      <c r="D51" t="s">
        <v>1407</v>
      </c>
      <c r="E51" t="s">
        <v>1407</v>
      </c>
      <c r="F51" t="s">
        <v>1407</v>
      </c>
      <c r="G51" t="s">
        <v>1407</v>
      </c>
      <c r="H51" t="s">
        <v>1407</v>
      </c>
      <c r="I51">
        <v>8.6</v>
      </c>
      <c r="J51">
        <v>8.6</v>
      </c>
      <c r="K51" t="b">
        <f>ISERROR(VLOOKUP(A51,'passengers(base term)_has_optio'!A85:A920,1,FALSE))</f>
        <v>0</v>
      </c>
      <c r="L51">
        <f t="shared" si="2"/>
        <v>0</v>
      </c>
      <c r="M51">
        <f t="shared" si="0"/>
        <v>1</v>
      </c>
      <c r="N51">
        <f t="shared" si="1"/>
        <v>0</v>
      </c>
      <c r="O51">
        <f>IF(IF(ISERROR(SEARCH("*no*",VLOOKUP(A51,'passengers(base term)_has_optio'!A:J,3,FALSE))), 0,1)+IF(ISERROR(SEARCH("*no*",VLOOKUP(A51,'passengers(base term)_has_optio'!A:J,34,FALSE))), 0,1)+IF(ISERROR(SEARCH("*no*",VLOOKUP(A51,'passengers(base term)_has_optio'!A:J,5,FALSE))), 0,1)+IF(ISERROR(SEARCH("*no*",VLOOKUP(A51,'passengers(base term)_has_optio'!A:J,6,FALSE))), 0,1)+IF(ISERROR(SEARCH("*no*",VLOOKUP(A51,'passengers(base term)_has_optio'!A:J,7,FALSE))), 0,1)+IF(ISERROR(SEARCH("*no*",VLOOKUP(A51,'passengers(base term)_has_optio'!A:J,8,FALSE))), 0,1)+IF(ISERROR(SEARCH("*no*",VLOOKUP(A51,'passengers(base term)_has_optio'!A:J,9,FALSE))), 0,1)=7,1,0)</f>
        <v>0</v>
      </c>
      <c r="P51">
        <f>IF(ISNUMBER(VLOOKUP(A51,'passengers(base term)_has_optio'!A:J,10)),1,0)</f>
        <v>1</v>
      </c>
      <c r="Q51">
        <f t="shared" si="3"/>
        <v>0</v>
      </c>
      <c r="R51">
        <f t="shared" si="4"/>
        <v>0</v>
      </c>
      <c r="S51">
        <f t="shared" si="5"/>
        <v>0</v>
      </c>
      <c r="T51">
        <f t="shared" si="6"/>
        <v>0</v>
      </c>
      <c r="U51">
        <f t="shared" si="7"/>
        <v>0</v>
      </c>
      <c r="V51">
        <f t="shared" si="8"/>
        <v>0</v>
      </c>
    </row>
    <row r="52" spans="1:22">
      <c r="A52" t="s">
        <v>1207</v>
      </c>
      <c r="B52" t="s">
        <v>1418</v>
      </c>
      <c r="C52" t="s">
        <v>1407</v>
      </c>
      <c r="D52" t="s">
        <v>1407</v>
      </c>
      <c r="E52" t="s">
        <v>1407</v>
      </c>
      <c r="F52" t="s">
        <v>1407</v>
      </c>
      <c r="G52" t="s">
        <v>1407</v>
      </c>
      <c r="H52" t="s">
        <v>1407</v>
      </c>
      <c r="I52">
        <v>9.1999999999999993</v>
      </c>
      <c r="J52">
        <v>9</v>
      </c>
      <c r="K52" t="b">
        <f>ISERROR(VLOOKUP(A52,'passengers(base term)_has_optio'!A86:A921,1,FALSE))</f>
        <v>0</v>
      </c>
      <c r="L52">
        <f t="shared" si="2"/>
        <v>0</v>
      </c>
      <c r="M52">
        <f t="shared" si="0"/>
        <v>1</v>
      </c>
      <c r="N52">
        <f t="shared" si="1"/>
        <v>0</v>
      </c>
      <c r="O52">
        <f>IF(IF(ISERROR(SEARCH("*no*",VLOOKUP(A52,'passengers(base term)_has_optio'!A:J,3,FALSE))), 0,1)+IF(ISERROR(SEARCH("*no*",VLOOKUP(A52,'passengers(base term)_has_optio'!A:J,34,FALSE))), 0,1)+IF(ISERROR(SEARCH("*no*",VLOOKUP(A52,'passengers(base term)_has_optio'!A:J,5,FALSE))), 0,1)+IF(ISERROR(SEARCH("*no*",VLOOKUP(A52,'passengers(base term)_has_optio'!A:J,6,FALSE))), 0,1)+IF(ISERROR(SEARCH("*no*",VLOOKUP(A52,'passengers(base term)_has_optio'!A:J,7,FALSE))), 0,1)+IF(ISERROR(SEARCH("*no*",VLOOKUP(A52,'passengers(base term)_has_optio'!A:J,8,FALSE))), 0,1)+IF(ISERROR(SEARCH("*no*",VLOOKUP(A52,'passengers(base term)_has_optio'!A:J,9,FALSE))), 0,1)=7,1,0)</f>
        <v>0</v>
      </c>
      <c r="P52">
        <f>IF(ISNUMBER(VLOOKUP(A52,'passengers(base term)_has_optio'!A:J,10)),1,0)</f>
        <v>0</v>
      </c>
      <c r="Q52">
        <f t="shared" si="3"/>
        <v>0</v>
      </c>
      <c r="R52">
        <f t="shared" si="4"/>
        <v>0</v>
      </c>
      <c r="S52">
        <f t="shared" si="5"/>
        <v>1</v>
      </c>
      <c r="T52">
        <f t="shared" si="6"/>
        <v>0</v>
      </c>
      <c r="U52">
        <f t="shared" si="7"/>
        <v>0</v>
      </c>
      <c r="V52">
        <f t="shared" si="8"/>
        <v>0</v>
      </c>
    </row>
    <row r="53" spans="1:22">
      <c r="A53" t="s">
        <v>1206</v>
      </c>
      <c r="B53" t="s">
        <v>1418</v>
      </c>
      <c r="C53" t="s">
        <v>1407</v>
      </c>
      <c r="D53" t="s">
        <v>1407</v>
      </c>
      <c r="E53" t="s">
        <v>1407</v>
      </c>
      <c r="F53" t="s">
        <v>1407</v>
      </c>
      <c r="G53" t="s">
        <v>1407</v>
      </c>
      <c r="H53" t="s">
        <v>1407</v>
      </c>
      <c r="I53">
        <v>9.1999999999999993</v>
      </c>
      <c r="J53">
        <v>9.1999999999999993</v>
      </c>
      <c r="K53" t="b">
        <f>ISERROR(VLOOKUP(A53,'passengers(base term)_has_optio'!A87:A922,1,FALSE))</f>
        <v>0</v>
      </c>
      <c r="L53">
        <f t="shared" si="2"/>
        <v>0</v>
      </c>
      <c r="M53">
        <f t="shared" si="0"/>
        <v>1</v>
      </c>
      <c r="N53">
        <f t="shared" si="1"/>
        <v>0</v>
      </c>
      <c r="O53">
        <f>IF(IF(ISERROR(SEARCH("*no*",VLOOKUP(A53,'passengers(base term)_has_optio'!A:J,3,FALSE))), 0,1)+IF(ISERROR(SEARCH("*no*",VLOOKUP(A53,'passengers(base term)_has_optio'!A:J,34,FALSE))), 0,1)+IF(ISERROR(SEARCH("*no*",VLOOKUP(A53,'passengers(base term)_has_optio'!A:J,5,FALSE))), 0,1)+IF(ISERROR(SEARCH("*no*",VLOOKUP(A53,'passengers(base term)_has_optio'!A:J,6,FALSE))), 0,1)+IF(ISERROR(SEARCH("*no*",VLOOKUP(A53,'passengers(base term)_has_optio'!A:J,7,FALSE))), 0,1)+IF(ISERROR(SEARCH("*no*",VLOOKUP(A53,'passengers(base term)_has_optio'!A:J,8,FALSE))), 0,1)+IF(ISERROR(SEARCH("*no*",VLOOKUP(A53,'passengers(base term)_has_optio'!A:J,9,FALSE))), 0,1)=7,1,0)</f>
        <v>0</v>
      </c>
      <c r="P53">
        <f>IF(ISNUMBER(VLOOKUP(A53,'passengers(base term)_has_optio'!A:J,10)),1,0)</f>
        <v>0</v>
      </c>
      <c r="Q53">
        <f t="shared" si="3"/>
        <v>0</v>
      </c>
      <c r="R53">
        <f t="shared" si="4"/>
        <v>0</v>
      </c>
      <c r="S53">
        <f t="shared" si="5"/>
        <v>1</v>
      </c>
      <c r="T53">
        <f t="shared" si="6"/>
        <v>0</v>
      </c>
      <c r="U53">
        <f t="shared" si="7"/>
        <v>0</v>
      </c>
      <c r="V53">
        <f t="shared" si="8"/>
        <v>0</v>
      </c>
    </row>
    <row r="54" spans="1:22">
      <c r="A54" t="s">
        <v>1205</v>
      </c>
      <c r="B54" t="s">
        <v>1418</v>
      </c>
      <c r="C54" t="s">
        <v>1407</v>
      </c>
      <c r="D54" t="s">
        <v>1407</v>
      </c>
      <c r="E54" t="s">
        <v>1407</v>
      </c>
      <c r="F54" t="s">
        <v>1407</v>
      </c>
      <c r="G54" t="s">
        <v>1407</v>
      </c>
      <c r="H54" t="s">
        <v>1407</v>
      </c>
      <c r="I54">
        <v>8.5</v>
      </c>
      <c r="J54">
        <v>8.1999999999999993</v>
      </c>
      <c r="K54" t="b">
        <f>ISERROR(VLOOKUP(A54,'passengers(base term)_has_optio'!A88:A923,1,FALSE))</f>
        <v>0</v>
      </c>
      <c r="L54">
        <f t="shared" si="2"/>
        <v>0</v>
      </c>
      <c r="M54">
        <f t="shared" si="0"/>
        <v>1</v>
      </c>
      <c r="N54">
        <f t="shared" si="1"/>
        <v>0</v>
      </c>
      <c r="O54">
        <f>IF(IF(ISERROR(SEARCH("*no*",VLOOKUP(A54,'passengers(base term)_has_optio'!A:J,3,FALSE))), 0,1)+IF(ISERROR(SEARCH("*no*",VLOOKUP(A54,'passengers(base term)_has_optio'!A:J,34,FALSE))), 0,1)+IF(ISERROR(SEARCH("*no*",VLOOKUP(A54,'passengers(base term)_has_optio'!A:J,5,FALSE))), 0,1)+IF(ISERROR(SEARCH("*no*",VLOOKUP(A54,'passengers(base term)_has_optio'!A:J,6,FALSE))), 0,1)+IF(ISERROR(SEARCH("*no*",VLOOKUP(A54,'passengers(base term)_has_optio'!A:J,7,FALSE))), 0,1)+IF(ISERROR(SEARCH("*no*",VLOOKUP(A54,'passengers(base term)_has_optio'!A:J,8,FALSE))), 0,1)+IF(ISERROR(SEARCH("*no*",VLOOKUP(A54,'passengers(base term)_has_optio'!A:J,9,FALSE))), 0,1)=7,1,0)</f>
        <v>0</v>
      </c>
      <c r="P54">
        <f>IF(ISNUMBER(VLOOKUP(A54,'passengers(base term)_has_optio'!A:J,10)),1,0)</f>
        <v>0</v>
      </c>
      <c r="Q54">
        <f t="shared" si="3"/>
        <v>0</v>
      </c>
      <c r="R54">
        <f t="shared" si="4"/>
        <v>0</v>
      </c>
      <c r="S54">
        <f t="shared" si="5"/>
        <v>1</v>
      </c>
      <c r="T54">
        <f t="shared" si="6"/>
        <v>0</v>
      </c>
      <c r="U54">
        <f t="shared" si="7"/>
        <v>0</v>
      </c>
      <c r="V54">
        <f t="shared" si="8"/>
        <v>0</v>
      </c>
    </row>
    <row r="55" spans="1:22">
      <c r="A55" t="s">
        <v>1204</v>
      </c>
      <c r="B55" t="s">
        <v>1418</v>
      </c>
      <c r="C55" t="s">
        <v>1407</v>
      </c>
      <c r="D55" t="s">
        <v>1407</v>
      </c>
      <c r="E55" t="s">
        <v>1407</v>
      </c>
      <c r="F55" t="s">
        <v>1407</v>
      </c>
      <c r="G55" t="s">
        <v>1407</v>
      </c>
      <c r="H55" t="s">
        <v>1407</v>
      </c>
      <c r="I55">
        <v>8.5</v>
      </c>
      <c r="J55">
        <v>8.5</v>
      </c>
      <c r="K55" t="b">
        <f>ISERROR(VLOOKUP(A55,'passengers(base term)_has_optio'!A89:A924,1,FALSE))</f>
        <v>0</v>
      </c>
      <c r="L55">
        <f t="shared" si="2"/>
        <v>0</v>
      </c>
      <c r="M55">
        <f t="shared" si="0"/>
        <v>1</v>
      </c>
      <c r="N55">
        <f t="shared" si="1"/>
        <v>0</v>
      </c>
      <c r="O55">
        <f>IF(IF(ISERROR(SEARCH("*no*",VLOOKUP(A55,'passengers(base term)_has_optio'!A:J,3,FALSE))), 0,1)+IF(ISERROR(SEARCH("*no*",VLOOKUP(A55,'passengers(base term)_has_optio'!A:J,34,FALSE))), 0,1)+IF(ISERROR(SEARCH("*no*",VLOOKUP(A55,'passengers(base term)_has_optio'!A:J,5,FALSE))), 0,1)+IF(ISERROR(SEARCH("*no*",VLOOKUP(A55,'passengers(base term)_has_optio'!A:J,6,FALSE))), 0,1)+IF(ISERROR(SEARCH("*no*",VLOOKUP(A55,'passengers(base term)_has_optio'!A:J,7,FALSE))), 0,1)+IF(ISERROR(SEARCH("*no*",VLOOKUP(A55,'passengers(base term)_has_optio'!A:J,8,FALSE))), 0,1)+IF(ISERROR(SEARCH("*no*",VLOOKUP(A55,'passengers(base term)_has_optio'!A:J,9,FALSE))), 0,1)=7,1,0)</f>
        <v>0</v>
      </c>
      <c r="P55">
        <f>IF(ISNUMBER(VLOOKUP(A55,'passengers(base term)_has_optio'!A:J,10)),1,0)</f>
        <v>0</v>
      </c>
      <c r="Q55">
        <f t="shared" si="3"/>
        <v>0</v>
      </c>
      <c r="R55">
        <f t="shared" si="4"/>
        <v>0</v>
      </c>
      <c r="S55">
        <f t="shared" si="5"/>
        <v>1</v>
      </c>
      <c r="T55">
        <f t="shared" si="6"/>
        <v>0</v>
      </c>
      <c r="U55">
        <f t="shared" si="7"/>
        <v>0</v>
      </c>
      <c r="V55">
        <f t="shared" si="8"/>
        <v>0</v>
      </c>
    </row>
    <row r="56" spans="1:22">
      <c r="A56" t="s">
        <v>1203</v>
      </c>
      <c r="B56" t="s">
        <v>1418</v>
      </c>
      <c r="C56" t="s">
        <v>1407</v>
      </c>
      <c r="D56" t="s">
        <v>1407</v>
      </c>
      <c r="E56" t="s">
        <v>1407</v>
      </c>
      <c r="F56" t="s">
        <v>1407</v>
      </c>
      <c r="G56" t="s">
        <v>1407</v>
      </c>
      <c r="H56" t="s">
        <v>1407</v>
      </c>
      <c r="I56">
        <v>1</v>
      </c>
      <c r="J56" t="s">
        <v>1407</v>
      </c>
      <c r="K56" t="b">
        <f>ISERROR(VLOOKUP(A56,'passengers(base term)_has_optio'!A90:A925,1,FALSE))</f>
        <v>0</v>
      </c>
      <c r="L56">
        <f t="shared" si="2"/>
        <v>0</v>
      </c>
      <c r="M56">
        <f t="shared" si="0"/>
        <v>0</v>
      </c>
      <c r="N56">
        <f t="shared" si="1"/>
        <v>0</v>
      </c>
      <c r="O56">
        <f>IF(IF(ISERROR(SEARCH("*no*",VLOOKUP(A56,'passengers(base term)_has_optio'!A:J,3,FALSE))), 0,1)+IF(ISERROR(SEARCH("*no*",VLOOKUP(A56,'passengers(base term)_has_optio'!A:J,34,FALSE))), 0,1)+IF(ISERROR(SEARCH("*no*",VLOOKUP(A56,'passengers(base term)_has_optio'!A:J,5,FALSE))), 0,1)+IF(ISERROR(SEARCH("*no*",VLOOKUP(A56,'passengers(base term)_has_optio'!A:J,6,FALSE))), 0,1)+IF(ISERROR(SEARCH("*no*",VLOOKUP(A56,'passengers(base term)_has_optio'!A:J,7,FALSE))), 0,1)+IF(ISERROR(SEARCH("*no*",VLOOKUP(A56,'passengers(base term)_has_optio'!A:J,8,FALSE))), 0,1)+IF(ISERROR(SEARCH("*no*",VLOOKUP(A56,'passengers(base term)_has_optio'!A:J,9,FALSE))), 0,1)=7,1,0)</f>
        <v>0</v>
      </c>
      <c r="P56">
        <f>IF(ISNUMBER(VLOOKUP(A56,'passengers(base term)_has_optio'!A:J,10)),1,0)</f>
        <v>0</v>
      </c>
      <c r="Q56">
        <f t="shared" si="3"/>
        <v>0</v>
      </c>
      <c r="R56">
        <f t="shared" si="4"/>
        <v>0</v>
      </c>
      <c r="S56">
        <f t="shared" si="5"/>
        <v>0</v>
      </c>
      <c r="T56">
        <f t="shared" si="6"/>
        <v>0</v>
      </c>
      <c r="U56">
        <f t="shared" si="7"/>
        <v>1</v>
      </c>
      <c r="V56">
        <f t="shared" si="8"/>
        <v>1</v>
      </c>
    </row>
    <row r="57" spans="1:22">
      <c r="A57" t="s">
        <v>1202</v>
      </c>
      <c r="B57" t="s">
        <v>1418</v>
      </c>
      <c r="C57" t="s">
        <v>1407</v>
      </c>
      <c r="D57" t="s">
        <v>1407</v>
      </c>
      <c r="E57" t="s">
        <v>1407</v>
      </c>
      <c r="F57" t="s">
        <v>1407</v>
      </c>
      <c r="G57" t="s">
        <v>1407</v>
      </c>
      <c r="H57" t="s">
        <v>1407</v>
      </c>
      <c r="I57">
        <v>1</v>
      </c>
      <c r="J57">
        <v>1</v>
      </c>
      <c r="K57" t="b">
        <f>ISERROR(VLOOKUP(A57,'passengers(base term)_has_optio'!A91:A926,1,FALSE))</f>
        <v>0</v>
      </c>
      <c r="L57">
        <f t="shared" si="2"/>
        <v>0</v>
      </c>
      <c r="M57">
        <f t="shared" si="0"/>
        <v>1</v>
      </c>
      <c r="N57">
        <f t="shared" si="1"/>
        <v>0</v>
      </c>
      <c r="O57">
        <f>IF(IF(ISERROR(SEARCH("*no*",VLOOKUP(A57,'passengers(base term)_has_optio'!A:J,3,FALSE))), 0,1)+IF(ISERROR(SEARCH("*no*",VLOOKUP(A57,'passengers(base term)_has_optio'!A:J,34,FALSE))), 0,1)+IF(ISERROR(SEARCH("*no*",VLOOKUP(A57,'passengers(base term)_has_optio'!A:J,5,FALSE))), 0,1)+IF(ISERROR(SEARCH("*no*",VLOOKUP(A57,'passengers(base term)_has_optio'!A:J,6,FALSE))), 0,1)+IF(ISERROR(SEARCH("*no*",VLOOKUP(A57,'passengers(base term)_has_optio'!A:J,7,FALSE))), 0,1)+IF(ISERROR(SEARCH("*no*",VLOOKUP(A57,'passengers(base term)_has_optio'!A:J,8,FALSE))), 0,1)+IF(ISERROR(SEARCH("*no*",VLOOKUP(A57,'passengers(base term)_has_optio'!A:J,9,FALSE))), 0,1)=7,1,0)</f>
        <v>0</v>
      </c>
      <c r="P57">
        <f>IF(ISNUMBER(VLOOKUP(A57,'passengers(base term)_has_optio'!A:J,10)),1,0)</f>
        <v>0</v>
      </c>
      <c r="Q57">
        <f t="shared" si="3"/>
        <v>0</v>
      </c>
      <c r="R57">
        <f t="shared" si="4"/>
        <v>0</v>
      </c>
      <c r="S57">
        <f t="shared" si="5"/>
        <v>1</v>
      </c>
      <c r="T57">
        <f t="shared" si="6"/>
        <v>0</v>
      </c>
      <c r="U57">
        <f t="shared" si="7"/>
        <v>0</v>
      </c>
      <c r="V57">
        <f t="shared" si="8"/>
        <v>0</v>
      </c>
    </row>
    <row r="58" spans="1:22">
      <c r="A58" t="s">
        <v>1201</v>
      </c>
      <c r="B58" t="s">
        <v>1418</v>
      </c>
      <c r="C58" t="s">
        <v>1407</v>
      </c>
      <c r="D58" t="s">
        <v>1407</v>
      </c>
      <c r="E58" t="s">
        <v>1407</v>
      </c>
      <c r="F58" t="s">
        <v>1407</v>
      </c>
      <c r="G58" t="s">
        <v>1407</v>
      </c>
      <c r="H58" t="s">
        <v>1407</v>
      </c>
      <c r="I58">
        <v>7.6</v>
      </c>
      <c r="J58">
        <v>18.5</v>
      </c>
      <c r="K58" t="b">
        <f>ISERROR(VLOOKUP(A58,'passengers(base term)_has_optio'!A92:A927,1,FALSE))</f>
        <v>0</v>
      </c>
      <c r="L58">
        <f t="shared" si="2"/>
        <v>0</v>
      </c>
      <c r="M58">
        <f t="shared" si="0"/>
        <v>1</v>
      </c>
      <c r="N58">
        <f t="shared" si="1"/>
        <v>0</v>
      </c>
      <c r="O58">
        <f>IF(IF(ISERROR(SEARCH("*no*",VLOOKUP(A58,'passengers(base term)_has_optio'!A:J,3,FALSE))), 0,1)+IF(ISERROR(SEARCH("*no*",VLOOKUP(A58,'passengers(base term)_has_optio'!A:J,34,FALSE))), 0,1)+IF(ISERROR(SEARCH("*no*",VLOOKUP(A58,'passengers(base term)_has_optio'!A:J,5,FALSE))), 0,1)+IF(ISERROR(SEARCH("*no*",VLOOKUP(A58,'passengers(base term)_has_optio'!A:J,6,FALSE))), 0,1)+IF(ISERROR(SEARCH("*no*",VLOOKUP(A58,'passengers(base term)_has_optio'!A:J,7,FALSE))), 0,1)+IF(ISERROR(SEARCH("*no*",VLOOKUP(A58,'passengers(base term)_has_optio'!A:J,8,FALSE))), 0,1)+IF(ISERROR(SEARCH("*no*",VLOOKUP(A58,'passengers(base term)_has_optio'!A:J,9,FALSE))), 0,1)=7,1,0)</f>
        <v>0</v>
      </c>
      <c r="P58">
        <f>IF(ISNUMBER(VLOOKUP(A58,'passengers(base term)_has_optio'!A:J,10)),1,0)</f>
        <v>1</v>
      </c>
      <c r="Q58">
        <f t="shared" si="3"/>
        <v>0</v>
      </c>
      <c r="R58">
        <f t="shared" si="4"/>
        <v>0</v>
      </c>
      <c r="S58">
        <f t="shared" si="5"/>
        <v>0</v>
      </c>
      <c r="T58">
        <f t="shared" si="6"/>
        <v>0</v>
      </c>
      <c r="U58">
        <f t="shared" si="7"/>
        <v>0</v>
      </c>
      <c r="V58">
        <f t="shared" si="8"/>
        <v>0</v>
      </c>
    </row>
    <row r="59" spans="1:22">
      <c r="A59" t="s">
        <v>1200</v>
      </c>
      <c r="B59" t="s">
        <v>1418</v>
      </c>
      <c r="C59" t="s">
        <v>1407</v>
      </c>
      <c r="D59" t="s">
        <v>1407</v>
      </c>
      <c r="E59" t="s">
        <v>1407</v>
      </c>
      <c r="F59" t="s">
        <v>1407</v>
      </c>
      <c r="G59" t="s">
        <v>1407</v>
      </c>
      <c r="H59" t="s">
        <v>1407</v>
      </c>
      <c r="I59">
        <v>7.6</v>
      </c>
      <c r="J59">
        <v>7.6</v>
      </c>
      <c r="K59" t="b">
        <f>ISERROR(VLOOKUP(A59,'passengers(base term)_has_optio'!A93:A928,1,FALSE))</f>
        <v>0</v>
      </c>
      <c r="L59">
        <f t="shared" si="2"/>
        <v>0</v>
      </c>
      <c r="M59">
        <f t="shared" si="0"/>
        <v>1</v>
      </c>
      <c r="N59">
        <f t="shared" si="1"/>
        <v>0</v>
      </c>
      <c r="O59">
        <f>IF(IF(ISERROR(SEARCH("*no*",VLOOKUP(A59,'passengers(base term)_has_optio'!A:J,3,FALSE))), 0,1)+IF(ISERROR(SEARCH("*no*",VLOOKUP(A59,'passengers(base term)_has_optio'!A:J,34,FALSE))), 0,1)+IF(ISERROR(SEARCH("*no*",VLOOKUP(A59,'passengers(base term)_has_optio'!A:J,5,FALSE))), 0,1)+IF(ISERROR(SEARCH("*no*",VLOOKUP(A59,'passengers(base term)_has_optio'!A:J,6,FALSE))), 0,1)+IF(ISERROR(SEARCH("*no*",VLOOKUP(A59,'passengers(base term)_has_optio'!A:J,7,FALSE))), 0,1)+IF(ISERROR(SEARCH("*no*",VLOOKUP(A59,'passengers(base term)_has_optio'!A:J,8,FALSE))), 0,1)+IF(ISERROR(SEARCH("*no*",VLOOKUP(A59,'passengers(base term)_has_optio'!A:J,9,FALSE))), 0,1)=7,1,0)</f>
        <v>0</v>
      </c>
      <c r="P59">
        <f>IF(ISNUMBER(VLOOKUP(A59,'passengers(base term)_has_optio'!A:J,10)),1,0)</f>
        <v>1</v>
      </c>
      <c r="Q59">
        <f t="shared" si="3"/>
        <v>0</v>
      </c>
      <c r="R59">
        <f t="shared" si="4"/>
        <v>0</v>
      </c>
      <c r="S59">
        <f t="shared" si="5"/>
        <v>0</v>
      </c>
      <c r="T59">
        <f t="shared" si="6"/>
        <v>0</v>
      </c>
      <c r="U59">
        <f t="shared" si="7"/>
        <v>0</v>
      </c>
      <c r="V59">
        <f t="shared" si="8"/>
        <v>0</v>
      </c>
    </row>
    <row r="60" spans="1:22">
      <c r="A60" t="s">
        <v>1199</v>
      </c>
      <c r="B60" t="s">
        <v>1418</v>
      </c>
      <c r="C60" t="s">
        <v>1407</v>
      </c>
      <c r="D60" t="s">
        <v>1407</v>
      </c>
      <c r="E60" t="s">
        <v>1407</v>
      </c>
      <c r="F60" t="s">
        <v>1407</v>
      </c>
      <c r="G60" t="s">
        <v>1407</v>
      </c>
      <c r="H60" t="s">
        <v>1407</v>
      </c>
      <c r="I60">
        <v>3.6</v>
      </c>
      <c r="J60" t="s">
        <v>1407</v>
      </c>
      <c r="K60" t="b">
        <f>ISERROR(VLOOKUP(A60,'passengers(base term)_has_optio'!A94:A929,1,FALSE))</f>
        <v>0</v>
      </c>
      <c r="L60">
        <f t="shared" si="2"/>
        <v>0</v>
      </c>
      <c r="M60">
        <f t="shared" si="0"/>
        <v>0</v>
      </c>
      <c r="N60">
        <f t="shared" si="1"/>
        <v>0</v>
      </c>
      <c r="O60">
        <f>IF(IF(ISERROR(SEARCH("*no*",VLOOKUP(A60,'passengers(base term)_has_optio'!A:J,3,FALSE))), 0,1)+IF(ISERROR(SEARCH("*no*",VLOOKUP(A60,'passengers(base term)_has_optio'!A:J,34,FALSE))), 0,1)+IF(ISERROR(SEARCH("*no*",VLOOKUP(A60,'passengers(base term)_has_optio'!A:J,5,FALSE))), 0,1)+IF(ISERROR(SEARCH("*no*",VLOOKUP(A60,'passengers(base term)_has_optio'!A:J,6,FALSE))), 0,1)+IF(ISERROR(SEARCH("*no*",VLOOKUP(A60,'passengers(base term)_has_optio'!A:J,7,FALSE))), 0,1)+IF(ISERROR(SEARCH("*no*",VLOOKUP(A60,'passengers(base term)_has_optio'!A:J,8,FALSE))), 0,1)+IF(ISERROR(SEARCH("*no*",VLOOKUP(A60,'passengers(base term)_has_optio'!A:J,9,FALSE))), 0,1)=7,1,0)</f>
        <v>0</v>
      </c>
      <c r="P60">
        <f>IF(ISNUMBER(VLOOKUP(A60,'passengers(base term)_has_optio'!A:J,10)),1,0)</f>
        <v>1</v>
      </c>
      <c r="Q60">
        <f t="shared" si="3"/>
        <v>0</v>
      </c>
      <c r="R60">
        <f t="shared" si="4"/>
        <v>0</v>
      </c>
      <c r="S60">
        <f t="shared" si="5"/>
        <v>1</v>
      </c>
      <c r="T60">
        <f t="shared" si="6"/>
        <v>0</v>
      </c>
      <c r="U60">
        <f t="shared" si="7"/>
        <v>0</v>
      </c>
      <c r="V60">
        <f t="shared" si="8"/>
        <v>1</v>
      </c>
    </row>
    <row r="61" spans="1:22">
      <c r="A61" t="s">
        <v>1198</v>
      </c>
      <c r="B61" t="s">
        <v>1418</v>
      </c>
      <c r="C61" t="s">
        <v>1407</v>
      </c>
      <c r="D61" t="s">
        <v>1407</v>
      </c>
      <c r="E61" t="s">
        <v>1407</v>
      </c>
      <c r="F61" t="s">
        <v>1407</v>
      </c>
      <c r="G61" t="s">
        <v>1407</v>
      </c>
      <c r="H61" t="s">
        <v>1407</v>
      </c>
      <c r="I61">
        <v>3.6</v>
      </c>
      <c r="J61">
        <v>3.6</v>
      </c>
      <c r="K61" t="b">
        <f>ISERROR(VLOOKUP(A61,'passengers(base term)_has_optio'!A95:A930,1,FALSE))</f>
        <v>0</v>
      </c>
      <c r="L61">
        <f t="shared" si="2"/>
        <v>0</v>
      </c>
      <c r="M61">
        <f t="shared" si="0"/>
        <v>1</v>
      </c>
      <c r="N61">
        <f t="shared" si="1"/>
        <v>0</v>
      </c>
      <c r="O61">
        <f>IF(IF(ISERROR(SEARCH("*no*",VLOOKUP(A61,'passengers(base term)_has_optio'!A:J,3,FALSE))), 0,1)+IF(ISERROR(SEARCH("*no*",VLOOKUP(A61,'passengers(base term)_has_optio'!A:J,34,FALSE))), 0,1)+IF(ISERROR(SEARCH("*no*",VLOOKUP(A61,'passengers(base term)_has_optio'!A:J,5,FALSE))), 0,1)+IF(ISERROR(SEARCH("*no*",VLOOKUP(A61,'passengers(base term)_has_optio'!A:J,6,FALSE))), 0,1)+IF(ISERROR(SEARCH("*no*",VLOOKUP(A61,'passengers(base term)_has_optio'!A:J,7,FALSE))), 0,1)+IF(ISERROR(SEARCH("*no*",VLOOKUP(A61,'passengers(base term)_has_optio'!A:J,8,FALSE))), 0,1)+IF(ISERROR(SEARCH("*no*",VLOOKUP(A61,'passengers(base term)_has_optio'!A:J,9,FALSE))), 0,1)=7,1,0)</f>
        <v>0</v>
      </c>
      <c r="P61">
        <f>IF(ISNUMBER(VLOOKUP(A61,'passengers(base term)_has_optio'!A:J,10)),1,0)</f>
        <v>1</v>
      </c>
      <c r="Q61">
        <f t="shared" si="3"/>
        <v>0</v>
      </c>
      <c r="R61">
        <f t="shared" si="4"/>
        <v>0</v>
      </c>
      <c r="S61">
        <f t="shared" si="5"/>
        <v>0</v>
      </c>
      <c r="T61">
        <f t="shared" si="6"/>
        <v>0</v>
      </c>
      <c r="U61">
        <f t="shared" si="7"/>
        <v>0</v>
      </c>
      <c r="V61">
        <f t="shared" si="8"/>
        <v>0</v>
      </c>
    </row>
    <row r="62" spans="1:22">
      <c r="A62" t="s">
        <v>1197</v>
      </c>
      <c r="B62" t="s">
        <v>1418</v>
      </c>
      <c r="C62" t="s">
        <v>1407</v>
      </c>
      <c r="D62" t="s">
        <v>1407</v>
      </c>
      <c r="E62" t="s">
        <v>1407</v>
      </c>
      <c r="F62" t="s">
        <v>1407</v>
      </c>
      <c r="G62" t="s">
        <v>1407</v>
      </c>
      <c r="H62" t="s">
        <v>1407</v>
      </c>
      <c r="I62">
        <v>0.7</v>
      </c>
      <c r="J62" t="s">
        <v>1407</v>
      </c>
      <c r="K62" t="b">
        <f>ISERROR(VLOOKUP(A62,'passengers(base term)_has_optio'!A96:A931,1,FALSE))</f>
        <v>0</v>
      </c>
      <c r="L62">
        <f t="shared" si="2"/>
        <v>0</v>
      </c>
      <c r="M62">
        <f t="shared" si="0"/>
        <v>0</v>
      </c>
      <c r="N62">
        <f t="shared" si="1"/>
        <v>0</v>
      </c>
      <c r="O62">
        <f>IF(IF(ISERROR(SEARCH("*no*",VLOOKUP(A62,'passengers(base term)_has_optio'!A:J,3,FALSE))), 0,1)+IF(ISERROR(SEARCH("*no*",VLOOKUP(A62,'passengers(base term)_has_optio'!A:J,34,FALSE))), 0,1)+IF(ISERROR(SEARCH("*no*",VLOOKUP(A62,'passengers(base term)_has_optio'!A:J,5,FALSE))), 0,1)+IF(ISERROR(SEARCH("*no*",VLOOKUP(A62,'passengers(base term)_has_optio'!A:J,6,FALSE))), 0,1)+IF(ISERROR(SEARCH("*no*",VLOOKUP(A62,'passengers(base term)_has_optio'!A:J,7,FALSE))), 0,1)+IF(ISERROR(SEARCH("*no*",VLOOKUP(A62,'passengers(base term)_has_optio'!A:J,8,FALSE))), 0,1)+IF(ISERROR(SEARCH("*no*",VLOOKUP(A62,'passengers(base term)_has_optio'!A:J,9,FALSE))), 0,1)=7,1,0)</f>
        <v>0</v>
      </c>
      <c r="P62">
        <f>IF(ISNUMBER(VLOOKUP(A62,'passengers(base term)_has_optio'!A:J,10)),1,0)</f>
        <v>1</v>
      </c>
      <c r="Q62">
        <f t="shared" si="3"/>
        <v>0</v>
      </c>
      <c r="R62">
        <f t="shared" si="4"/>
        <v>0</v>
      </c>
      <c r="S62">
        <f t="shared" si="5"/>
        <v>1</v>
      </c>
      <c r="T62">
        <f t="shared" si="6"/>
        <v>0</v>
      </c>
      <c r="U62">
        <f t="shared" si="7"/>
        <v>0</v>
      </c>
      <c r="V62">
        <f t="shared" si="8"/>
        <v>1</v>
      </c>
    </row>
    <row r="63" spans="1:22">
      <c r="A63" t="s">
        <v>1196</v>
      </c>
      <c r="B63" t="s">
        <v>1418</v>
      </c>
      <c r="C63" t="s">
        <v>1407</v>
      </c>
      <c r="D63" t="s">
        <v>1407</v>
      </c>
      <c r="E63" t="s">
        <v>1407</v>
      </c>
      <c r="F63" t="s">
        <v>1407</v>
      </c>
      <c r="G63" t="s">
        <v>1407</v>
      </c>
      <c r="H63" t="s">
        <v>1407</v>
      </c>
      <c r="I63">
        <v>0.7</v>
      </c>
      <c r="J63" t="s">
        <v>1407</v>
      </c>
      <c r="K63" t="b">
        <f>ISERROR(VLOOKUP(A63,'passengers(base term)_has_optio'!A97:A932,1,FALSE))</f>
        <v>0</v>
      </c>
      <c r="L63">
        <f t="shared" si="2"/>
        <v>0</v>
      </c>
      <c r="M63">
        <f t="shared" si="0"/>
        <v>0</v>
      </c>
      <c r="N63">
        <f t="shared" si="1"/>
        <v>0</v>
      </c>
      <c r="O63">
        <f>IF(IF(ISERROR(SEARCH("*no*",VLOOKUP(A63,'passengers(base term)_has_optio'!A:J,3,FALSE))), 0,1)+IF(ISERROR(SEARCH("*no*",VLOOKUP(A63,'passengers(base term)_has_optio'!A:J,34,FALSE))), 0,1)+IF(ISERROR(SEARCH("*no*",VLOOKUP(A63,'passengers(base term)_has_optio'!A:J,5,FALSE))), 0,1)+IF(ISERROR(SEARCH("*no*",VLOOKUP(A63,'passengers(base term)_has_optio'!A:J,6,FALSE))), 0,1)+IF(ISERROR(SEARCH("*no*",VLOOKUP(A63,'passengers(base term)_has_optio'!A:J,7,FALSE))), 0,1)+IF(ISERROR(SEARCH("*no*",VLOOKUP(A63,'passengers(base term)_has_optio'!A:J,8,FALSE))), 0,1)+IF(ISERROR(SEARCH("*no*",VLOOKUP(A63,'passengers(base term)_has_optio'!A:J,9,FALSE))), 0,1)=7,1,0)</f>
        <v>0</v>
      </c>
      <c r="P63">
        <f>IF(ISNUMBER(VLOOKUP(A63,'passengers(base term)_has_optio'!A:J,10)),1,0)</f>
        <v>1</v>
      </c>
      <c r="Q63">
        <f t="shared" si="3"/>
        <v>0</v>
      </c>
      <c r="R63">
        <f t="shared" si="4"/>
        <v>0</v>
      </c>
      <c r="S63">
        <f t="shared" si="5"/>
        <v>1</v>
      </c>
      <c r="T63">
        <f t="shared" si="6"/>
        <v>0</v>
      </c>
      <c r="U63">
        <f t="shared" si="7"/>
        <v>0</v>
      </c>
      <c r="V63">
        <f t="shared" si="8"/>
        <v>1</v>
      </c>
    </row>
    <row r="64" spans="1:22">
      <c r="A64" t="s">
        <v>1177</v>
      </c>
      <c r="B64" t="s">
        <v>1418</v>
      </c>
      <c r="C64" t="s">
        <v>1407</v>
      </c>
      <c r="D64">
        <v>2.2000000000000002</v>
      </c>
      <c r="E64" t="s">
        <v>1407</v>
      </c>
      <c r="F64" t="s">
        <v>1407</v>
      </c>
      <c r="G64" t="s">
        <v>1407</v>
      </c>
      <c r="H64" t="s">
        <v>1407</v>
      </c>
      <c r="I64" t="s">
        <v>1407</v>
      </c>
      <c r="J64" t="s">
        <v>1407</v>
      </c>
      <c r="K64" t="b">
        <f>ISERROR(VLOOKUP(A64,'passengers(base term)_has_optio'!A116:A951,1,FALSE))</f>
        <v>0</v>
      </c>
      <c r="L64">
        <f t="shared" si="2"/>
        <v>0</v>
      </c>
      <c r="M64">
        <f t="shared" si="0"/>
        <v>0</v>
      </c>
      <c r="N64">
        <f t="shared" si="1"/>
        <v>0</v>
      </c>
      <c r="O64">
        <f>IF(IF(ISERROR(SEARCH("*no*",VLOOKUP(A64,'passengers(base term)_has_optio'!A:J,3,FALSE))), 0,1)+IF(ISERROR(SEARCH("*no*",VLOOKUP(A64,'passengers(base term)_has_optio'!A:J,34,FALSE))), 0,1)+IF(ISERROR(SEARCH("*no*",VLOOKUP(A64,'passengers(base term)_has_optio'!A:J,5,FALSE))), 0,1)+IF(ISERROR(SEARCH("*no*",VLOOKUP(A64,'passengers(base term)_has_optio'!A:J,6,FALSE))), 0,1)+IF(ISERROR(SEARCH("*no*",VLOOKUP(A64,'passengers(base term)_has_optio'!A:J,7,FALSE))), 0,1)+IF(ISERROR(SEARCH("*no*",VLOOKUP(A64,'passengers(base term)_has_optio'!A:J,8,FALSE))), 0,1)+IF(ISERROR(SEARCH("*no*",VLOOKUP(A64,'passengers(base term)_has_optio'!A:J,9,FALSE))), 0,1)=7,1,0)</f>
        <v>0</v>
      </c>
      <c r="P64">
        <f>IF(ISNUMBER(VLOOKUP(A64,'passengers(base term)_has_optio'!A:J,10)),1,0)</f>
        <v>1</v>
      </c>
      <c r="Q64">
        <f t="shared" si="3"/>
        <v>0</v>
      </c>
      <c r="R64">
        <f t="shared" si="4"/>
        <v>0</v>
      </c>
      <c r="S64">
        <f t="shared" si="5"/>
        <v>1</v>
      </c>
      <c r="T64">
        <f t="shared" si="6"/>
        <v>0</v>
      </c>
      <c r="U64">
        <f t="shared" si="7"/>
        <v>0</v>
      </c>
      <c r="V64">
        <f t="shared" si="8"/>
        <v>1</v>
      </c>
    </row>
    <row r="65" spans="1:22">
      <c r="A65" t="s">
        <v>1175</v>
      </c>
      <c r="B65" t="s">
        <v>1418</v>
      </c>
      <c r="C65" t="s">
        <v>1407</v>
      </c>
      <c r="D65">
        <v>3.7</v>
      </c>
      <c r="E65" t="s">
        <v>1407</v>
      </c>
      <c r="F65" t="s">
        <v>1407</v>
      </c>
      <c r="G65" t="s">
        <v>1407</v>
      </c>
      <c r="H65" t="s">
        <v>1407</v>
      </c>
      <c r="I65" t="s">
        <v>1407</v>
      </c>
      <c r="J65">
        <v>3.8</v>
      </c>
      <c r="K65" t="b">
        <f>ISERROR(VLOOKUP(A65,'passengers(base term)_has_optio'!A118:A953,1,FALSE))</f>
        <v>0</v>
      </c>
      <c r="L65">
        <f t="shared" si="2"/>
        <v>0</v>
      </c>
      <c r="M65">
        <f t="shared" si="0"/>
        <v>1</v>
      </c>
      <c r="N65">
        <f t="shared" si="1"/>
        <v>0</v>
      </c>
      <c r="O65">
        <f>IF(IF(ISERROR(SEARCH("*no*",VLOOKUP(A65,'passengers(base term)_has_optio'!A:J,3,FALSE))), 0,1)+IF(ISERROR(SEARCH("*no*",VLOOKUP(A65,'passengers(base term)_has_optio'!A:J,34,FALSE))), 0,1)+IF(ISERROR(SEARCH("*no*",VLOOKUP(A65,'passengers(base term)_has_optio'!A:J,5,FALSE))), 0,1)+IF(ISERROR(SEARCH("*no*",VLOOKUP(A65,'passengers(base term)_has_optio'!A:J,6,FALSE))), 0,1)+IF(ISERROR(SEARCH("*no*",VLOOKUP(A65,'passengers(base term)_has_optio'!A:J,7,FALSE))), 0,1)+IF(ISERROR(SEARCH("*no*",VLOOKUP(A65,'passengers(base term)_has_optio'!A:J,8,FALSE))), 0,1)+IF(ISERROR(SEARCH("*no*",VLOOKUP(A65,'passengers(base term)_has_optio'!A:J,9,FALSE))), 0,1)=7,1,0)</f>
        <v>0</v>
      </c>
      <c r="P65">
        <f>IF(ISNUMBER(VLOOKUP(A65,'passengers(base term)_has_optio'!A:J,10)),1,0)</f>
        <v>1</v>
      </c>
      <c r="Q65">
        <f t="shared" si="3"/>
        <v>0</v>
      </c>
      <c r="R65">
        <f t="shared" si="4"/>
        <v>0</v>
      </c>
      <c r="S65">
        <f t="shared" si="5"/>
        <v>0</v>
      </c>
      <c r="T65">
        <f t="shared" si="6"/>
        <v>0</v>
      </c>
      <c r="U65">
        <f t="shared" si="7"/>
        <v>0</v>
      </c>
      <c r="V65">
        <f t="shared" si="8"/>
        <v>0</v>
      </c>
    </row>
    <row r="66" spans="1:22">
      <c r="A66" t="s">
        <v>1173</v>
      </c>
      <c r="B66" t="s">
        <v>1418</v>
      </c>
      <c r="C66" t="s">
        <v>1407</v>
      </c>
      <c r="D66">
        <v>1.2</v>
      </c>
      <c r="E66" t="s">
        <v>1407</v>
      </c>
      <c r="F66" t="s">
        <v>1407</v>
      </c>
      <c r="G66" t="s">
        <v>1407</v>
      </c>
      <c r="H66" t="s">
        <v>1407</v>
      </c>
      <c r="I66" t="s">
        <v>1407</v>
      </c>
      <c r="J66" t="s">
        <v>1407</v>
      </c>
      <c r="K66" t="b">
        <f>ISERROR(VLOOKUP(A66,'passengers(base term)_has_optio'!A120:A955,1,FALSE))</f>
        <v>0</v>
      </c>
      <c r="L66">
        <f t="shared" si="2"/>
        <v>0</v>
      </c>
      <c r="M66">
        <f t="shared" ref="M66:M129" si="9">IF(ISNUMBER(J66),1,0)</f>
        <v>0</v>
      </c>
      <c r="N66">
        <f t="shared" ref="N66:N129" si="10">L66*M66</f>
        <v>0</v>
      </c>
      <c r="O66">
        <f>IF(IF(ISERROR(SEARCH("*no*",VLOOKUP(A66,'passengers(base term)_has_optio'!A:J,3,FALSE))), 0,1)+IF(ISERROR(SEARCH("*no*",VLOOKUP(A66,'passengers(base term)_has_optio'!A:J,34,FALSE))), 0,1)+IF(ISERROR(SEARCH("*no*",VLOOKUP(A66,'passengers(base term)_has_optio'!A:J,5,FALSE))), 0,1)+IF(ISERROR(SEARCH("*no*",VLOOKUP(A66,'passengers(base term)_has_optio'!A:J,6,FALSE))), 0,1)+IF(ISERROR(SEARCH("*no*",VLOOKUP(A66,'passengers(base term)_has_optio'!A:J,7,FALSE))), 0,1)+IF(ISERROR(SEARCH("*no*",VLOOKUP(A66,'passengers(base term)_has_optio'!A:J,8,FALSE))), 0,1)+IF(ISERROR(SEARCH("*no*",VLOOKUP(A66,'passengers(base term)_has_optio'!A:J,9,FALSE))), 0,1)=7,1,0)</f>
        <v>0</v>
      </c>
      <c r="P66">
        <f>IF(ISNUMBER(VLOOKUP(A66,'passengers(base term)_has_optio'!A:J,10)),1,0)</f>
        <v>1</v>
      </c>
      <c r="Q66">
        <f t="shared" si="3"/>
        <v>0</v>
      </c>
      <c r="R66">
        <f t="shared" si="4"/>
        <v>0</v>
      </c>
      <c r="S66">
        <f t="shared" si="5"/>
        <v>1</v>
      </c>
      <c r="T66">
        <f t="shared" si="6"/>
        <v>0</v>
      </c>
      <c r="U66">
        <f t="shared" si="7"/>
        <v>0</v>
      </c>
      <c r="V66">
        <f t="shared" si="8"/>
        <v>1</v>
      </c>
    </row>
    <row r="67" spans="1:22">
      <c r="A67" t="s">
        <v>1156</v>
      </c>
      <c r="B67" t="s">
        <v>1418</v>
      </c>
      <c r="C67" t="s">
        <v>1407</v>
      </c>
      <c r="D67">
        <v>0.9</v>
      </c>
      <c r="E67" t="s">
        <v>1407</v>
      </c>
      <c r="F67" t="s">
        <v>1407</v>
      </c>
      <c r="G67" t="s">
        <v>1407</v>
      </c>
      <c r="H67" t="s">
        <v>1407</v>
      </c>
      <c r="I67" t="s">
        <v>1407</v>
      </c>
      <c r="J67" t="s">
        <v>1407</v>
      </c>
      <c r="K67" t="b">
        <f>ISERROR(VLOOKUP(A67,'passengers(base term)_has_optio'!A136:A971,1,FALSE))</f>
        <v>0</v>
      </c>
      <c r="L67">
        <f t="shared" ref="L67:L130" si="11">IF(IF(ISERROR(SEARCH("*no*",C67)), 0,1)+IF(ISERROR(SEARCH("*no*",D67)), 0,1)+IF(ISERROR(SEARCH("*no*",E67)), 0,1)+IF(ISERROR(SEARCH("*no*",F67)), 0,1)+IF(ISERROR(SEARCH("*no*",G67)), 0,1)+IF(ISERROR(SEARCH("*no*",H67)), 0,1)+IF(ISERROR(SEARCH("*no*",I67)), 0,1)=7,1,0)</f>
        <v>0</v>
      </c>
      <c r="M67">
        <f t="shared" si="9"/>
        <v>0</v>
      </c>
      <c r="N67">
        <f t="shared" si="10"/>
        <v>0</v>
      </c>
      <c r="O67">
        <f>IF(IF(ISERROR(SEARCH("*no*",VLOOKUP(A67,'passengers(base term)_has_optio'!A:J,3,FALSE))), 0,1)+IF(ISERROR(SEARCH("*no*",VLOOKUP(A67,'passengers(base term)_has_optio'!A:J,34,FALSE))), 0,1)+IF(ISERROR(SEARCH("*no*",VLOOKUP(A67,'passengers(base term)_has_optio'!A:J,5,FALSE))), 0,1)+IF(ISERROR(SEARCH("*no*",VLOOKUP(A67,'passengers(base term)_has_optio'!A:J,6,FALSE))), 0,1)+IF(ISERROR(SEARCH("*no*",VLOOKUP(A67,'passengers(base term)_has_optio'!A:J,7,FALSE))), 0,1)+IF(ISERROR(SEARCH("*no*",VLOOKUP(A67,'passengers(base term)_has_optio'!A:J,8,FALSE))), 0,1)+IF(ISERROR(SEARCH("*no*",VLOOKUP(A67,'passengers(base term)_has_optio'!A:J,9,FALSE))), 0,1)=7,1,0)</f>
        <v>0</v>
      </c>
      <c r="P67">
        <f>IF(ISNUMBER(VLOOKUP(A67,'passengers(base term)_has_optio'!A:J,10)),1,0)</f>
        <v>1</v>
      </c>
      <c r="Q67">
        <f t="shared" ref="Q67:Q130" si="12">O67*P67</f>
        <v>0</v>
      </c>
      <c r="R67">
        <f t="shared" ref="R67:R130" si="13">IF(L67=O67,0,1)</f>
        <v>0</v>
      </c>
      <c r="S67">
        <f t="shared" ref="S67:S130" si="14">IF(M67=P67,0,1)</f>
        <v>1</v>
      </c>
      <c r="T67">
        <f t="shared" ref="T67:T130" si="15">N67*Q67</f>
        <v>0</v>
      </c>
      <c r="U67">
        <f t="shared" ref="U67:U130" si="16">IF(AND(L67 =0,M67=0,O67=0,P67=0),1,0)</f>
        <v>0</v>
      </c>
      <c r="V67">
        <f t="shared" ref="V67:V130" si="17">IF(AND(L67=0,M67=0),1,0)</f>
        <v>1</v>
      </c>
    </row>
    <row r="68" spans="1:22">
      <c r="A68" t="s">
        <v>1155</v>
      </c>
      <c r="B68" t="s">
        <v>1418</v>
      </c>
      <c r="C68" t="s">
        <v>1407</v>
      </c>
      <c r="D68">
        <v>1</v>
      </c>
      <c r="E68" t="s">
        <v>1407</v>
      </c>
      <c r="F68" t="s">
        <v>1407</v>
      </c>
      <c r="G68" t="s">
        <v>1407</v>
      </c>
      <c r="H68" t="s">
        <v>1407</v>
      </c>
      <c r="I68" t="s">
        <v>1407</v>
      </c>
      <c r="J68" t="s">
        <v>1407</v>
      </c>
      <c r="K68" t="b">
        <f>ISERROR(VLOOKUP(A68,'passengers(base term)_has_optio'!A137:A972,1,FALSE))</f>
        <v>0</v>
      </c>
      <c r="L68">
        <f t="shared" si="11"/>
        <v>0</v>
      </c>
      <c r="M68">
        <f t="shared" si="9"/>
        <v>0</v>
      </c>
      <c r="N68">
        <f t="shared" si="10"/>
        <v>0</v>
      </c>
      <c r="O68">
        <f>IF(IF(ISERROR(SEARCH("*no*",VLOOKUP(A68,'passengers(base term)_has_optio'!A:J,3,FALSE))), 0,1)+IF(ISERROR(SEARCH("*no*",VLOOKUP(A68,'passengers(base term)_has_optio'!A:J,34,FALSE))), 0,1)+IF(ISERROR(SEARCH("*no*",VLOOKUP(A68,'passengers(base term)_has_optio'!A:J,5,FALSE))), 0,1)+IF(ISERROR(SEARCH("*no*",VLOOKUP(A68,'passengers(base term)_has_optio'!A:J,6,FALSE))), 0,1)+IF(ISERROR(SEARCH("*no*",VLOOKUP(A68,'passengers(base term)_has_optio'!A:J,7,FALSE))), 0,1)+IF(ISERROR(SEARCH("*no*",VLOOKUP(A68,'passengers(base term)_has_optio'!A:J,8,FALSE))), 0,1)+IF(ISERROR(SEARCH("*no*",VLOOKUP(A68,'passengers(base term)_has_optio'!A:J,9,FALSE))), 0,1)=7,1,0)</f>
        <v>0</v>
      </c>
      <c r="P68">
        <f>IF(ISNUMBER(VLOOKUP(A68,'passengers(base term)_has_optio'!A:J,10)),1,0)</f>
        <v>1</v>
      </c>
      <c r="Q68">
        <f t="shared" si="12"/>
        <v>0</v>
      </c>
      <c r="R68">
        <f t="shared" si="13"/>
        <v>0</v>
      </c>
      <c r="S68">
        <f t="shared" si="14"/>
        <v>1</v>
      </c>
      <c r="T68">
        <f t="shared" si="15"/>
        <v>0</v>
      </c>
      <c r="U68">
        <f t="shared" si="16"/>
        <v>0</v>
      </c>
      <c r="V68">
        <f t="shared" si="17"/>
        <v>1</v>
      </c>
    </row>
    <row r="69" spans="1:22">
      <c r="A69" t="s">
        <v>1153</v>
      </c>
      <c r="B69" t="s">
        <v>1418</v>
      </c>
      <c r="C69" t="s">
        <v>1407</v>
      </c>
      <c r="D69">
        <v>1.3</v>
      </c>
      <c r="E69" t="s">
        <v>1407</v>
      </c>
      <c r="F69" t="s">
        <v>1407</v>
      </c>
      <c r="G69" t="s">
        <v>1407</v>
      </c>
      <c r="H69" t="s">
        <v>1407</v>
      </c>
      <c r="I69" t="s">
        <v>1407</v>
      </c>
      <c r="J69" t="s">
        <v>1407</v>
      </c>
      <c r="K69" t="b">
        <f>ISERROR(VLOOKUP(A69,'passengers(base term)_has_optio'!A138:A973,1,FALSE))</f>
        <v>0</v>
      </c>
      <c r="L69">
        <f t="shared" si="11"/>
        <v>0</v>
      </c>
      <c r="M69">
        <f t="shared" si="9"/>
        <v>0</v>
      </c>
      <c r="N69">
        <f t="shared" si="10"/>
        <v>0</v>
      </c>
      <c r="O69">
        <f>IF(IF(ISERROR(SEARCH("*no*",VLOOKUP(A69,'passengers(base term)_has_optio'!A:J,3,FALSE))), 0,1)+IF(ISERROR(SEARCH("*no*",VLOOKUP(A69,'passengers(base term)_has_optio'!A:J,34,FALSE))), 0,1)+IF(ISERROR(SEARCH("*no*",VLOOKUP(A69,'passengers(base term)_has_optio'!A:J,5,FALSE))), 0,1)+IF(ISERROR(SEARCH("*no*",VLOOKUP(A69,'passengers(base term)_has_optio'!A:J,6,FALSE))), 0,1)+IF(ISERROR(SEARCH("*no*",VLOOKUP(A69,'passengers(base term)_has_optio'!A:J,7,FALSE))), 0,1)+IF(ISERROR(SEARCH("*no*",VLOOKUP(A69,'passengers(base term)_has_optio'!A:J,8,FALSE))), 0,1)+IF(ISERROR(SEARCH("*no*",VLOOKUP(A69,'passengers(base term)_has_optio'!A:J,9,FALSE))), 0,1)=7,1,0)</f>
        <v>0</v>
      </c>
      <c r="P69">
        <f>IF(ISNUMBER(VLOOKUP(A69,'passengers(base term)_has_optio'!A:J,10)),1,0)</f>
        <v>1</v>
      </c>
      <c r="Q69">
        <f t="shared" si="12"/>
        <v>0</v>
      </c>
      <c r="R69">
        <f t="shared" si="13"/>
        <v>0</v>
      </c>
      <c r="S69">
        <f t="shared" si="14"/>
        <v>1</v>
      </c>
      <c r="T69">
        <f t="shared" si="15"/>
        <v>0</v>
      </c>
      <c r="U69">
        <f t="shared" si="16"/>
        <v>0</v>
      </c>
      <c r="V69">
        <f t="shared" si="17"/>
        <v>1</v>
      </c>
    </row>
    <row r="70" spans="1:22">
      <c r="A70" t="s">
        <v>1136</v>
      </c>
      <c r="B70" t="s">
        <v>1418</v>
      </c>
      <c r="C70" t="s">
        <v>1407</v>
      </c>
      <c r="D70">
        <v>1</v>
      </c>
      <c r="E70" t="s">
        <v>1407</v>
      </c>
      <c r="F70" t="s">
        <v>1407</v>
      </c>
      <c r="G70" t="s">
        <v>1407</v>
      </c>
      <c r="H70" t="s">
        <v>1407</v>
      </c>
      <c r="I70" t="s">
        <v>1407</v>
      </c>
      <c r="J70">
        <v>0.9</v>
      </c>
      <c r="K70" t="b">
        <f>ISERROR(VLOOKUP(A70,'passengers(base term)_has_optio'!A155:A990,1,FALSE))</f>
        <v>0</v>
      </c>
      <c r="L70">
        <f t="shared" si="11"/>
        <v>0</v>
      </c>
      <c r="M70">
        <f t="shared" si="9"/>
        <v>1</v>
      </c>
      <c r="N70">
        <f t="shared" si="10"/>
        <v>0</v>
      </c>
      <c r="O70">
        <f>IF(IF(ISERROR(SEARCH("*no*",VLOOKUP(A70,'passengers(base term)_has_optio'!A:J,3,FALSE))), 0,1)+IF(ISERROR(SEARCH("*no*",VLOOKUP(A70,'passengers(base term)_has_optio'!A:J,34,FALSE))), 0,1)+IF(ISERROR(SEARCH("*no*",VLOOKUP(A70,'passengers(base term)_has_optio'!A:J,5,FALSE))), 0,1)+IF(ISERROR(SEARCH("*no*",VLOOKUP(A70,'passengers(base term)_has_optio'!A:J,6,FALSE))), 0,1)+IF(ISERROR(SEARCH("*no*",VLOOKUP(A70,'passengers(base term)_has_optio'!A:J,7,FALSE))), 0,1)+IF(ISERROR(SEARCH("*no*",VLOOKUP(A70,'passengers(base term)_has_optio'!A:J,8,FALSE))), 0,1)+IF(ISERROR(SEARCH("*no*",VLOOKUP(A70,'passengers(base term)_has_optio'!A:J,9,FALSE))), 0,1)=7,1,0)</f>
        <v>0</v>
      </c>
      <c r="P70">
        <f>IF(ISNUMBER(VLOOKUP(A70,'passengers(base term)_has_optio'!A:J,10)),1,0)</f>
        <v>1</v>
      </c>
      <c r="Q70">
        <f t="shared" si="12"/>
        <v>0</v>
      </c>
      <c r="R70">
        <f t="shared" si="13"/>
        <v>0</v>
      </c>
      <c r="S70">
        <f t="shared" si="14"/>
        <v>0</v>
      </c>
      <c r="T70">
        <f t="shared" si="15"/>
        <v>0</v>
      </c>
      <c r="U70">
        <f t="shared" si="16"/>
        <v>0</v>
      </c>
      <c r="V70">
        <f t="shared" si="17"/>
        <v>0</v>
      </c>
    </row>
    <row r="71" spans="1:22">
      <c r="A71" t="s">
        <v>1134</v>
      </c>
      <c r="B71" t="s">
        <v>1418</v>
      </c>
      <c r="C71" t="s">
        <v>1407</v>
      </c>
      <c r="D71">
        <v>0.6</v>
      </c>
      <c r="E71" t="s">
        <v>1407</v>
      </c>
      <c r="F71" t="s">
        <v>1407</v>
      </c>
      <c r="G71" t="s">
        <v>1407</v>
      </c>
      <c r="H71" t="s">
        <v>1407</v>
      </c>
      <c r="I71" t="s">
        <v>1407</v>
      </c>
      <c r="J71" t="s">
        <v>1407</v>
      </c>
      <c r="K71" t="b">
        <f>ISERROR(VLOOKUP(A71,'passengers(base term)_has_optio'!A157:A992,1,FALSE))</f>
        <v>0</v>
      </c>
      <c r="L71">
        <f t="shared" si="11"/>
        <v>0</v>
      </c>
      <c r="M71">
        <f t="shared" si="9"/>
        <v>0</v>
      </c>
      <c r="N71">
        <f t="shared" si="10"/>
        <v>0</v>
      </c>
      <c r="O71">
        <f>IF(IF(ISERROR(SEARCH("*no*",VLOOKUP(A71,'passengers(base term)_has_optio'!A:J,3,FALSE))), 0,1)+IF(ISERROR(SEARCH("*no*",VLOOKUP(A71,'passengers(base term)_has_optio'!A:J,34,FALSE))), 0,1)+IF(ISERROR(SEARCH("*no*",VLOOKUP(A71,'passengers(base term)_has_optio'!A:J,5,FALSE))), 0,1)+IF(ISERROR(SEARCH("*no*",VLOOKUP(A71,'passengers(base term)_has_optio'!A:J,6,FALSE))), 0,1)+IF(ISERROR(SEARCH("*no*",VLOOKUP(A71,'passengers(base term)_has_optio'!A:J,7,FALSE))), 0,1)+IF(ISERROR(SEARCH("*no*",VLOOKUP(A71,'passengers(base term)_has_optio'!A:J,8,FALSE))), 0,1)+IF(ISERROR(SEARCH("*no*",VLOOKUP(A71,'passengers(base term)_has_optio'!A:J,9,FALSE))), 0,1)=7,1,0)</f>
        <v>0</v>
      </c>
      <c r="P71">
        <f>IF(ISNUMBER(VLOOKUP(A71,'passengers(base term)_has_optio'!A:J,10)),1,0)</f>
        <v>1</v>
      </c>
      <c r="Q71">
        <f t="shared" si="12"/>
        <v>0</v>
      </c>
      <c r="R71">
        <f t="shared" si="13"/>
        <v>0</v>
      </c>
      <c r="S71">
        <f t="shared" si="14"/>
        <v>1</v>
      </c>
      <c r="T71">
        <f t="shared" si="15"/>
        <v>0</v>
      </c>
      <c r="U71">
        <f t="shared" si="16"/>
        <v>0</v>
      </c>
      <c r="V71">
        <f t="shared" si="17"/>
        <v>1</v>
      </c>
    </row>
    <row r="72" spans="1:22">
      <c r="A72" t="s">
        <v>1132</v>
      </c>
      <c r="B72" t="s">
        <v>1418</v>
      </c>
      <c r="C72" t="s">
        <v>1407</v>
      </c>
      <c r="D72">
        <v>0.4</v>
      </c>
      <c r="E72" t="s">
        <v>1407</v>
      </c>
      <c r="F72" t="s">
        <v>1407</v>
      </c>
      <c r="G72" t="s">
        <v>1407</v>
      </c>
      <c r="H72" t="s">
        <v>1407</v>
      </c>
      <c r="I72" t="s">
        <v>1407</v>
      </c>
      <c r="J72" t="s">
        <v>1407</v>
      </c>
      <c r="K72" t="b">
        <f>ISERROR(VLOOKUP(A72,'passengers(base term)_has_optio'!A159:A994,1,FALSE))</f>
        <v>0</v>
      </c>
      <c r="L72">
        <f t="shared" si="11"/>
        <v>0</v>
      </c>
      <c r="M72">
        <f t="shared" si="9"/>
        <v>0</v>
      </c>
      <c r="N72">
        <f t="shared" si="10"/>
        <v>0</v>
      </c>
      <c r="O72">
        <f>IF(IF(ISERROR(SEARCH("*no*",VLOOKUP(A72,'passengers(base term)_has_optio'!A:J,3,FALSE))), 0,1)+IF(ISERROR(SEARCH("*no*",VLOOKUP(A72,'passengers(base term)_has_optio'!A:J,34,FALSE))), 0,1)+IF(ISERROR(SEARCH("*no*",VLOOKUP(A72,'passengers(base term)_has_optio'!A:J,5,FALSE))), 0,1)+IF(ISERROR(SEARCH("*no*",VLOOKUP(A72,'passengers(base term)_has_optio'!A:J,6,FALSE))), 0,1)+IF(ISERROR(SEARCH("*no*",VLOOKUP(A72,'passengers(base term)_has_optio'!A:J,7,FALSE))), 0,1)+IF(ISERROR(SEARCH("*no*",VLOOKUP(A72,'passengers(base term)_has_optio'!A:J,8,FALSE))), 0,1)+IF(ISERROR(SEARCH("*no*",VLOOKUP(A72,'passengers(base term)_has_optio'!A:J,9,FALSE))), 0,1)=7,1,0)</f>
        <v>0</v>
      </c>
      <c r="P72">
        <f>IF(ISNUMBER(VLOOKUP(A72,'passengers(base term)_has_optio'!A:J,10)),1,0)</f>
        <v>1</v>
      </c>
      <c r="Q72">
        <f t="shared" si="12"/>
        <v>0</v>
      </c>
      <c r="R72">
        <f t="shared" si="13"/>
        <v>0</v>
      </c>
      <c r="S72">
        <f t="shared" si="14"/>
        <v>1</v>
      </c>
      <c r="T72">
        <f t="shared" si="15"/>
        <v>0</v>
      </c>
      <c r="U72">
        <f t="shared" si="16"/>
        <v>0</v>
      </c>
      <c r="V72">
        <f t="shared" si="17"/>
        <v>1</v>
      </c>
    </row>
    <row r="73" spans="1:22">
      <c r="A73" t="s">
        <v>1116</v>
      </c>
      <c r="B73" t="s">
        <v>1418</v>
      </c>
      <c r="C73" t="s">
        <v>1407</v>
      </c>
      <c r="D73">
        <v>0.1</v>
      </c>
      <c r="E73" t="s">
        <v>1407</v>
      </c>
      <c r="F73" t="s">
        <v>1407</v>
      </c>
      <c r="G73" t="s">
        <v>1407</v>
      </c>
      <c r="H73" t="s">
        <v>1407</v>
      </c>
      <c r="I73" t="s">
        <v>1407</v>
      </c>
      <c r="J73">
        <v>0.1</v>
      </c>
      <c r="K73" t="b">
        <f>ISERROR(VLOOKUP(A73,'passengers(base term)_has_optio'!A174:A1009,1,FALSE))</f>
        <v>0</v>
      </c>
      <c r="L73">
        <f t="shared" si="11"/>
        <v>0</v>
      </c>
      <c r="M73">
        <f t="shared" si="9"/>
        <v>1</v>
      </c>
      <c r="N73">
        <f t="shared" si="10"/>
        <v>0</v>
      </c>
      <c r="O73">
        <f>IF(IF(ISERROR(SEARCH("*no*",VLOOKUP(A73,'passengers(base term)_has_optio'!A:J,3,FALSE))), 0,1)+IF(ISERROR(SEARCH("*no*",VLOOKUP(A73,'passengers(base term)_has_optio'!A:J,34,FALSE))), 0,1)+IF(ISERROR(SEARCH("*no*",VLOOKUP(A73,'passengers(base term)_has_optio'!A:J,5,FALSE))), 0,1)+IF(ISERROR(SEARCH("*no*",VLOOKUP(A73,'passengers(base term)_has_optio'!A:J,6,FALSE))), 0,1)+IF(ISERROR(SEARCH("*no*",VLOOKUP(A73,'passengers(base term)_has_optio'!A:J,7,FALSE))), 0,1)+IF(ISERROR(SEARCH("*no*",VLOOKUP(A73,'passengers(base term)_has_optio'!A:J,8,FALSE))), 0,1)+IF(ISERROR(SEARCH("*no*",VLOOKUP(A73,'passengers(base term)_has_optio'!A:J,9,FALSE))), 0,1)=7,1,0)</f>
        <v>0</v>
      </c>
      <c r="P73">
        <f>IF(ISNUMBER(VLOOKUP(A73,'passengers(base term)_has_optio'!A:J,10)),1,0)</f>
        <v>1</v>
      </c>
      <c r="Q73">
        <f t="shared" si="12"/>
        <v>0</v>
      </c>
      <c r="R73">
        <f t="shared" si="13"/>
        <v>0</v>
      </c>
      <c r="S73">
        <f t="shared" si="14"/>
        <v>0</v>
      </c>
      <c r="T73">
        <f t="shared" si="15"/>
        <v>0</v>
      </c>
      <c r="U73">
        <f t="shared" si="16"/>
        <v>0</v>
      </c>
      <c r="V73">
        <f t="shared" si="17"/>
        <v>0</v>
      </c>
    </row>
    <row r="74" spans="1:22">
      <c r="A74" t="s">
        <v>1114</v>
      </c>
      <c r="B74" t="s">
        <v>1418</v>
      </c>
      <c r="C74" t="s">
        <v>1407</v>
      </c>
      <c r="D74">
        <v>1.1000000000000001</v>
      </c>
      <c r="E74" t="s">
        <v>1407</v>
      </c>
      <c r="F74" t="s">
        <v>1407</v>
      </c>
      <c r="G74" t="s">
        <v>1407</v>
      </c>
      <c r="H74" t="s">
        <v>1407</v>
      </c>
      <c r="I74" t="s">
        <v>1407</v>
      </c>
      <c r="J74" t="s">
        <v>1407</v>
      </c>
      <c r="K74" t="b">
        <f>ISERROR(VLOOKUP(A74,'passengers(base term)_has_optio'!A176:A1011,1,FALSE))</f>
        <v>0</v>
      </c>
      <c r="L74">
        <f t="shared" si="11"/>
        <v>0</v>
      </c>
      <c r="M74">
        <f t="shared" si="9"/>
        <v>0</v>
      </c>
      <c r="N74">
        <f t="shared" si="10"/>
        <v>0</v>
      </c>
      <c r="O74">
        <f>IF(IF(ISERROR(SEARCH("*no*",VLOOKUP(A74,'passengers(base term)_has_optio'!A:J,3,FALSE))), 0,1)+IF(ISERROR(SEARCH("*no*",VLOOKUP(A74,'passengers(base term)_has_optio'!A:J,34,FALSE))), 0,1)+IF(ISERROR(SEARCH("*no*",VLOOKUP(A74,'passengers(base term)_has_optio'!A:J,5,FALSE))), 0,1)+IF(ISERROR(SEARCH("*no*",VLOOKUP(A74,'passengers(base term)_has_optio'!A:J,6,FALSE))), 0,1)+IF(ISERROR(SEARCH("*no*",VLOOKUP(A74,'passengers(base term)_has_optio'!A:J,7,FALSE))), 0,1)+IF(ISERROR(SEARCH("*no*",VLOOKUP(A74,'passengers(base term)_has_optio'!A:J,8,FALSE))), 0,1)+IF(ISERROR(SEARCH("*no*",VLOOKUP(A74,'passengers(base term)_has_optio'!A:J,9,FALSE))), 0,1)=7,1,0)</f>
        <v>0</v>
      </c>
      <c r="P74">
        <f>IF(ISNUMBER(VLOOKUP(A74,'passengers(base term)_has_optio'!A:J,10)),1,0)</f>
        <v>1</v>
      </c>
      <c r="Q74">
        <f t="shared" si="12"/>
        <v>0</v>
      </c>
      <c r="R74">
        <f t="shared" si="13"/>
        <v>0</v>
      </c>
      <c r="S74">
        <f t="shared" si="14"/>
        <v>1</v>
      </c>
      <c r="T74">
        <f t="shared" si="15"/>
        <v>0</v>
      </c>
      <c r="U74">
        <f t="shared" si="16"/>
        <v>0</v>
      </c>
      <c r="V74">
        <f t="shared" si="17"/>
        <v>1</v>
      </c>
    </row>
    <row r="75" spans="1:22">
      <c r="A75" t="s">
        <v>1112</v>
      </c>
      <c r="B75" t="s">
        <v>1418</v>
      </c>
      <c r="C75" t="s">
        <v>1407</v>
      </c>
      <c r="D75">
        <v>0.8</v>
      </c>
      <c r="E75" t="s">
        <v>1407</v>
      </c>
      <c r="F75" t="s">
        <v>1407</v>
      </c>
      <c r="G75" t="s">
        <v>1407</v>
      </c>
      <c r="H75" t="s">
        <v>1407</v>
      </c>
      <c r="I75" t="s">
        <v>1407</v>
      </c>
      <c r="J75" t="s">
        <v>1407</v>
      </c>
      <c r="K75" t="b">
        <f>ISERROR(VLOOKUP(A75,'passengers(base term)_has_optio'!A177:A1012,1,FALSE))</f>
        <v>0</v>
      </c>
      <c r="L75">
        <f t="shared" si="11"/>
        <v>0</v>
      </c>
      <c r="M75">
        <f t="shared" si="9"/>
        <v>0</v>
      </c>
      <c r="N75">
        <f t="shared" si="10"/>
        <v>0</v>
      </c>
      <c r="O75">
        <f>IF(IF(ISERROR(SEARCH("*no*",VLOOKUP(A75,'passengers(base term)_has_optio'!A:J,3,FALSE))), 0,1)+IF(ISERROR(SEARCH("*no*",VLOOKUP(A75,'passengers(base term)_has_optio'!A:J,34,FALSE))), 0,1)+IF(ISERROR(SEARCH("*no*",VLOOKUP(A75,'passengers(base term)_has_optio'!A:J,5,FALSE))), 0,1)+IF(ISERROR(SEARCH("*no*",VLOOKUP(A75,'passengers(base term)_has_optio'!A:J,6,FALSE))), 0,1)+IF(ISERROR(SEARCH("*no*",VLOOKUP(A75,'passengers(base term)_has_optio'!A:J,7,FALSE))), 0,1)+IF(ISERROR(SEARCH("*no*",VLOOKUP(A75,'passengers(base term)_has_optio'!A:J,8,FALSE))), 0,1)+IF(ISERROR(SEARCH("*no*",VLOOKUP(A75,'passengers(base term)_has_optio'!A:J,9,FALSE))), 0,1)=7,1,0)</f>
        <v>0</v>
      </c>
      <c r="P75">
        <f>IF(ISNUMBER(VLOOKUP(A75,'passengers(base term)_has_optio'!A:J,10)),1,0)</f>
        <v>1</v>
      </c>
      <c r="Q75">
        <f t="shared" si="12"/>
        <v>0</v>
      </c>
      <c r="R75">
        <f t="shared" si="13"/>
        <v>0</v>
      </c>
      <c r="S75">
        <f t="shared" si="14"/>
        <v>1</v>
      </c>
      <c r="T75">
        <f t="shared" si="15"/>
        <v>0</v>
      </c>
      <c r="U75">
        <f t="shared" si="16"/>
        <v>0</v>
      </c>
      <c r="V75">
        <f t="shared" si="17"/>
        <v>1</v>
      </c>
    </row>
    <row r="76" spans="1:22">
      <c r="A76" t="s">
        <v>1101</v>
      </c>
      <c r="B76" t="s">
        <v>1418</v>
      </c>
      <c r="C76" t="s">
        <v>1407</v>
      </c>
      <c r="D76">
        <v>1.1000000000000001</v>
      </c>
      <c r="E76" t="s">
        <v>1407</v>
      </c>
      <c r="F76" t="s">
        <v>1407</v>
      </c>
      <c r="G76" t="s">
        <v>1407</v>
      </c>
      <c r="H76" t="s">
        <v>1407</v>
      </c>
      <c r="I76" t="s">
        <v>1407</v>
      </c>
      <c r="J76">
        <v>1.3</v>
      </c>
      <c r="K76" t="b">
        <f>ISERROR(VLOOKUP(A76,'passengers(base term)_has_optio'!A188:A1023,1,FALSE))</f>
        <v>0</v>
      </c>
      <c r="L76">
        <f t="shared" si="11"/>
        <v>0</v>
      </c>
      <c r="M76">
        <f t="shared" si="9"/>
        <v>1</v>
      </c>
      <c r="N76">
        <f t="shared" si="10"/>
        <v>0</v>
      </c>
      <c r="O76">
        <f>IF(IF(ISERROR(SEARCH("*no*",VLOOKUP(A76,'passengers(base term)_has_optio'!A:J,3,FALSE))), 0,1)+IF(ISERROR(SEARCH("*no*",VLOOKUP(A76,'passengers(base term)_has_optio'!A:J,34,FALSE))), 0,1)+IF(ISERROR(SEARCH("*no*",VLOOKUP(A76,'passengers(base term)_has_optio'!A:J,5,FALSE))), 0,1)+IF(ISERROR(SEARCH("*no*",VLOOKUP(A76,'passengers(base term)_has_optio'!A:J,6,FALSE))), 0,1)+IF(ISERROR(SEARCH("*no*",VLOOKUP(A76,'passengers(base term)_has_optio'!A:J,7,FALSE))), 0,1)+IF(ISERROR(SEARCH("*no*",VLOOKUP(A76,'passengers(base term)_has_optio'!A:J,8,FALSE))), 0,1)+IF(ISERROR(SEARCH("*no*",VLOOKUP(A76,'passengers(base term)_has_optio'!A:J,9,FALSE))), 0,1)=7,1,0)</f>
        <v>0</v>
      </c>
      <c r="P76">
        <f>IF(ISNUMBER(VLOOKUP(A76,'passengers(base term)_has_optio'!A:J,10)),1,0)</f>
        <v>1</v>
      </c>
      <c r="Q76">
        <f t="shared" si="12"/>
        <v>0</v>
      </c>
      <c r="R76">
        <f t="shared" si="13"/>
        <v>0</v>
      </c>
      <c r="S76">
        <f t="shared" si="14"/>
        <v>0</v>
      </c>
      <c r="T76">
        <f t="shared" si="15"/>
        <v>0</v>
      </c>
      <c r="U76">
        <f t="shared" si="16"/>
        <v>0</v>
      </c>
      <c r="V76">
        <f t="shared" si="17"/>
        <v>0</v>
      </c>
    </row>
    <row r="77" spans="1:22">
      <c r="A77" t="s">
        <v>1099</v>
      </c>
      <c r="B77" t="s">
        <v>1418</v>
      </c>
      <c r="C77" t="s">
        <v>1407</v>
      </c>
      <c r="D77">
        <v>2.2000000000000002</v>
      </c>
      <c r="E77" t="s">
        <v>1407</v>
      </c>
      <c r="F77" t="s">
        <v>1407</v>
      </c>
      <c r="G77" t="s">
        <v>1407</v>
      </c>
      <c r="H77" t="s">
        <v>1407</v>
      </c>
      <c r="I77" t="s">
        <v>1407</v>
      </c>
      <c r="J77">
        <v>2</v>
      </c>
      <c r="K77" t="b">
        <f>ISERROR(VLOOKUP(A77,'passengers(base term)_has_optio'!A190:A1025,1,FALSE))</f>
        <v>0</v>
      </c>
      <c r="L77">
        <f t="shared" si="11"/>
        <v>0</v>
      </c>
      <c r="M77">
        <f t="shared" si="9"/>
        <v>1</v>
      </c>
      <c r="N77">
        <f t="shared" si="10"/>
        <v>0</v>
      </c>
      <c r="O77">
        <f>IF(IF(ISERROR(SEARCH("*no*",VLOOKUP(A77,'passengers(base term)_has_optio'!A:J,3,FALSE))), 0,1)+IF(ISERROR(SEARCH("*no*",VLOOKUP(A77,'passengers(base term)_has_optio'!A:J,34,FALSE))), 0,1)+IF(ISERROR(SEARCH("*no*",VLOOKUP(A77,'passengers(base term)_has_optio'!A:J,5,FALSE))), 0,1)+IF(ISERROR(SEARCH("*no*",VLOOKUP(A77,'passengers(base term)_has_optio'!A:J,6,FALSE))), 0,1)+IF(ISERROR(SEARCH("*no*",VLOOKUP(A77,'passengers(base term)_has_optio'!A:J,7,FALSE))), 0,1)+IF(ISERROR(SEARCH("*no*",VLOOKUP(A77,'passengers(base term)_has_optio'!A:J,8,FALSE))), 0,1)+IF(ISERROR(SEARCH("*no*",VLOOKUP(A77,'passengers(base term)_has_optio'!A:J,9,FALSE))), 0,1)=7,1,0)</f>
        <v>0</v>
      </c>
      <c r="P77">
        <f>IF(ISNUMBER(VLOOKUP(A77,'passengers(base term)_has_optio'!A:J,10)),1,0)</f>
        <v>1</v>
      </c>
      <c r="Q77">
        <f t="shared" si="12"/>
        <v>0</v>
      </c>
      <c r="R77">
        <f t="shared" si="13"/>
        <v>0</v>
      </c>
      <c r="S77">
        <f t="shared" si="14"/>
        <v>0</v>
      </c>
      <c r="T77">
        <f t="shared" si="15"/>
        <v>0</v>
      </c>
      <c r="U77">
        <f t="shared" si="16"/>
        <v>0</v>
      </c>
      <c r="V77">
        <f t="shared" si="17"/>
        <v>0</v>
      </c>
    </row>
    <row r="78" spans="1:22">
      <c r="A78" t="s">
        <v>1097</v>
      </c>
      <c r="B78" t="s">
        <v>1418</v>
      </c>
      <c r="C78" t="s">
        <v>1407</v>
      </c>
      <c r="D78">
        <v>4.0999999999999996</v>
      </c>
      <c r="E78" t="s">
        <v>1407</v>
      </c>
      <c r="F78" t="s">
        <v>1407</v>
      </c>
      <c r="G78" t="s">
        <v>1407</v>
      </c>
      <c r="H78" t="s">
        <v>1407</v>
      </c>
      <c r="I78" t="s">
        <v>1407</v>
      </c>
      <c r="J78" t="s">
        <v>1407</v>
      </c>
      <c r="K78" t="b">
        <f>ISERROR(VLOOKUP(A78,'passengers(base term)_has_optio'!A192:A1027,1,FALSE))</f>
        <v>0</v>
      </c>
      <c r="L78">
        <f t="shared" si="11"/>
        <v>0</v>
      </c>
      <c r="M78">
        <f t="shared" si="9"/>
        <v>0</v>
      </c>
      <c r="N78">
        <f t="shared" si="10"/>
        <v>0</v>
      </c>
      <c r="O78">
        <f>IF(IF(ISERROR(SEARCH("*no*",VLOOKUP(A78,'passengers(base term)_has_optio'!A:J,3,FALSE))), 0,1)+IF(ISERROR(SEARCH("*no*",VLOOKUP(A78,'passengers(base term)_has_optio'!A:J,34,FALSE))), 0,1)+IF(ISERROR(SEARCH("*no*",VLOOKUP(A78,'passengers(base term)_has_optio'!A:J,5,FALSE))), 0,1)+IF(ISERROR(SEARCH("*no*",VLOOKUP(A78,'passengers(base term)_has_optio'!A:J,6,FALSE))), 0,1)+IF(ISERROR(SEARCH("*no*",VLOOKUP(A78,'passengers(base term)_has_optio'!A:J,7,FALSE))), 0,1)+IF(ISERROR(SEARCH("*no*",VLOOKUP(A78,'passengers(base term)_has_optio'!A:J,8,FALSE))), 0,1)+IF(ISERROR(SEARCH("*no*",VLOOKUP(A78,'passengers(base term)_has_optio'!A:J,9,FALSE))), 0,1)=7,1,0)</f>
        <v>0</v>
      </c>
      <c r="P78">
        <f>IF(ISNUMBER(VLOOKUP(A78,'passengers(base term)_has_optio'!A:J,10)),1,0)</f>
        <v>1</v>
      </c>
      <c r="Q78">
        <f t="shared" si="12"/>
        <v>0</v>
      </c>
      <c r="R78">
        <f t="shared" si="13"/>
        <v>0</v>
      </c>
      <c r="S78">
        <f t="shared" si="14"/>
        <v>1</v>
      </c>
      <c r="T78">
        <f t="shared" si="15"/>
        <v>0</v>
      </c>
      <c r="U78">
        <f t="shared" si="16"/>
        <v>0</v>
      </c>
      <c r="V78">
        <f t="shared" si="17"/>
        <v>1</v>
      </c>
    </row>
    <row r="79" spans="1:22">
      <c r="A79" t="s">
        <v>1095</v>
      </c>
      <c r="B79" t="s">
        <v>1418</v>
      </c>
      <c r="C79" t="s">
        <v>1407</v>
      </c>
      <c r="D79" t="s">
        <v>1407</v>
      </c>
      <c r="E79" t="s">
        <v>1407</v>
      </c>
      <c r="F79" t="s">
        <v>1407</v>
      </c>
      <c r="G79" t="s">
        <v>1407</v>
      </c>
      <c r="H79">
        <v>1.5</v>
      </c>
      <c r="I79" t="s">
        <v>1407</v>
      </c>
      <c r="J79">
        <v>1.8</v>
      </c>
      <c r="K79" t="b">
        <f>ISERROR(VLOOKUP(A79,'passengers(base term)_has_optio'!A194:A1029,1,FALSE))</f>
        <v>0</v>
      </c>
      <c r="L79">
        <f t="shared" si="11"/>
        <v>0</v>
      </c>
      <c r="M79">
        <f t="shared" si="9"/>
        <v>1</v>
      </c>
      <c r="N79">
        <f t="shared" si="10"/>
        <v>0</v>
      </c>
      <c r="O79">
        <f>IF(IF(ISERROR(SEARCH("*no*",VLOOKUP(A79,'passengers(base term)_has_optio'!A:J,3,FALSE))), 0,1)+IF(ISERROR(SEARCH("*no*",VLOOKUP(A79,'passengers(base term)_has_optio'!A:J,34,FALSE))), 0,1)+IF(ISERROR(SEARCH("*no*",VLOOKUP(A79,'passengers(base term)_has_optio'!A:J,5,FALSE))), 0,1)+IF(ISERROR(SEARCH("*no*",VLOOKUP(A79,'passengers(base term)_has_optio'!A:J,6,FALSE))), 0,1)+IF(ISERROR(SEARCH("*no*",VLOOKUP(A79,'passengers(base term)_has_optio'!A:J,7,FALSE))), 0,1)+IF(ISERROR(SEARCH("*no*",VLOOKUP(A79,'passengers(base term)_has_optio'!A:J,8,FALSE))), 0,1)+IF(ISERROR(SEARCH("*no*",VLOOKUP(A79,'passengers(base term)_has_optio'!A:J,9,FALSE))), 0,1)=7,1,0)</f>
        <v>0</v>
      </c>
      <c r="P79">
        <f>IF(ISNUMBER(VLOOKUP(A79,'passengers(base term)_has_optio'!A:J,10)),1,0)</f>
        <v>1</v>
      </c>
      <c r="Q79">
        <f t="shared" si="12"/>
        <v>0</v>
      </c>
      <c r="R79">
        <f t="shared" si="13"/>
        <v>0</v>
      </c>
      <c r="S79">
        <f t="shared" si="14"/>
        <v>0</v>
      </c>
      <c r="T79">
        <f t="shared" si="15"/>
        <v>0</v>
      </c>
      <c r="U79">
        <f t="shared" si="16"/>
        <v>0</v>
      </c>
      <c r="V79">
        <f t="shared" si="17"/>
        <v>0</v>
      </c>
    </row>
    <row r="80" spans="1:22">
      <c r="A80" t="s">
        <v>1093</v>
      </c>
      <c r="B80" t="s">
        <v>1418</v>
      </c>
      <c r="C80" t="s">
        <v>1407</v>
      </c>
      <c r="D80" t="s">
        <v>1407</v>
      </c>
      <c r="E80" t="s">
        <v>1407</v>
      </c>
      <c r="F80" t="s">
        <v>1407</v>
      </c>
      <c r="G80" t="s">
        <v>1407</v>
      </c>
      <c r="H80">
        <v>1.7</v>
      </c>
      <c r="I80" t="s">
        <v>1407</v>
      </c>
      <c r="J80">
        <v>2</v>
      </c>
      <c r="K80" t="b">
        <f>ISERROR(VLOOKUP(A80,'passengers(base term)_has_optio'!A196:A1031,1,FALSE))</f>
        <v>0</v>
      </c>
      <c r="L80">
        <f t="shared" si="11"/>
        <v>0</v>
      </c>
      <c r="M80">
        <f t="shared" si="9"/>
        <v>1</v>
      </c>
      <c r="N80">
        <f t="shared" si="10"/>
        <v>0</v>
      </c>
      <c r="O80">
        <f>IF(IF(ISERROR(SEARCH("*no*",VLOOKUP(A80,'passengers(base term)_has_optio'!A:J,3,FALSE))), 0,1)+IF(ISERROR(SEARCH("*no*",VLOOKUP(A80,'passengers(base term)_has_optio'!A:J,34,FALSE))), 0,1)+IF(ISERROR(SEARCH("*no*",VLOOKUP(A80,'passengers(base term)_has_optio'!A:J,5,FALSE))), 0,1)+IF(ISERROR(SEARCH("*no*",VLOOKUP(A80,'passengers(base term)_has_optio'!A:J,6,FALSE))), 0,1)+IF(ISERROR(SEARCH("*no*",VLOOKUP(A80,'passengers(base term)_has_optio'!A:J,7,FALSE))), 0,1)+IF(ISERROR(SEARCH("*no*",VLOOKUP(A80,'passengers(base term)_has_optio'!A:J,8,FALSE))), 0,1)+IF(ISERROR(SEARCH("*no*",VLOOKUP(A80,'passengers(base term)_has_optio'!A:J,9,FALSE))), 0,1)=7,1,0)</f>
        <v>0</v>
      </c>
      <c r="P80">
        <f>IF(ISNUMBER(VLOOKUP(A80,'passengers(base term)_has_optio'!A:J,10)),1,0)</f>
        <v>0</v>
      </c>
      <c r="Q80">
        <f t="shared" si="12"/>
        <v>0</v>
      </c>
      <c r="R80">
        <f t="shared" si="13"/>
        <v>0</v>
      </c>
      <c r="S80">
        <f t="shared" si="14"/>
        <v>1</v>
      </c>
      <c r="T80">
        <f t="shared" si="15"/>
        <v>0</v>
      </c>
      <c r="U80">
        <f t="shared" si="16"/>
        <v>0</v>
      </c>
      <c r="V80">
        <f t="shared" si="17"/>
        <v>0</v>
      </c>
    </row>
    <row r="81" spans="1:22">
      <c r="A81" t="s">
        <v>1091</v>
      </c>
      <c r="B81" t="s">
        <v>1418</v>
      </c>
      <c r="C81" t="s">
        <v>1407</v>
      </c>
      <c r="D81" t="s">
        <v>1407</v>
      </c>
      <c r="E81" t="s">
        <v>1407</v>
      </c>
      <c r="F81" t="s">
        <v>1407</v>
      </c>
      <c r="G81" t="s">
        <v>1407</v>
      </c>
      <c r="H81">
        <v>1.6</v>
      </c>
      <c r="I81" t="s">
        <v>1407</v>
      </c>
      <c r="J81" t="s">
        <v>1407</v>
      </c>
      <c r="K81" t="b">
        <f>ISERROR(VLOOKUP(A81,'passengers(base term)_has_optio'!A198:A1033,1,FALSE))</f>
        <v>0</v>
      </c>
      <c r="L81">
        <f t="shared" si="11"/>
        <v>0</v>
      </c>
      <c r="M81">
        <f t="shared" si="9"/>
        <v>0</v>
      </c>
      <c r="N81">
        <f t="shared" si="10"/>
        <v>0</v>
      </c>
      <c r="O81">
        <f>IF(IF(ISERROR(SEARCH("*no*",VLOOKUP(A81,'passengers(base term)_has_optio'!A:J,3,FALSE))), 0,1)+IF(ISERROR(SEARCH("*no*",VLOOKUP(A81,'passengers(base term)_has_optio'!A:J,34,FALSE))), 0,1)+IF(ISERROR(SEARCH("*no*",VLOOKUP(A81,'passengers(base term)_has_optio'!A:J,5,FALSE))), 0,1)+IF(ISERROR(SEARCH("*no*",VLOOKUP(A81,'passengers(base term)_has_optio'!A:J,6,FALSE))), 0,1)+IF(ISERROR(SEARCH("*no*",VLOOKUP(A81,'passengers(base term)_has_optio'!A:J,7,FALSE))), 0,1)+IF(ISERROR(SEARCH("*no*",VLOOKUP(A81,'passengers(base term)_has_optio'!A:J,8,FALSE))), 0,1)+IF(ISERROR(SEARCH("*no*",VLOOKUP(A81,'passengers(base term)_has_optio'!A:J,9,FALSE))), 0,1)=7,1,0)</f>
        <v>0</v>
      </c>
      <c r="P81">
        <f>IF(ISNUMBER(VLOOKUP(A81,'passengers(base term)_has_optio'!A:J,10)),1,0)</f>
        <v>1</v>
      </c>
      <c r="Q81">
        <f t="shared" si="12"/>
        <v>0</v>
      </c>
      <c r="R81">
        <f t="shared" si="13"/>
        <v>0</v>
      </c>
      <c r="S81">
        <f t="shared" si="14"/>
        <v>1</v>
      </c>
      <c r="T81">
        <f t="shared" si="15"/>
        <v>0</v>
      </c>
      <c r="U81">
        <f t="shared" si="16"/>
        <v>0</v>
      </c>
      <c r="V81">
        <f t="shared" si="17"/>
        <v>1</v>
      </c>
    </row>
    <row r="82" spans="1:22">
      <c r="A82" t="s">
        <v>1089</v>
      </c>
      <c r="B82" t="s">
        <v>1418</v>
      </c>
      <c r="C82" t="s">
        <v>1407</v>
      </c>
      <c r="D82" t="s">
        <v>1407</v>
      </c>
      <c r="E82" t="s">
        <v>1407</v>
      </c>
      <c r="F82" t="s">
        <v>1407</v>
      </c>
      <c r="G82" t="s">
        <v>1407</v>
      </c>
      <c r="H82">
        <v>1.2</v>
      </c>
      <c r="I82" t="s">
        <v>1407</v>
      </c>
      <c r="J82" t="s">
        <v>1407</v>
      </c>
      <c r="K82" t="b">
        <f>ISERROR(VLOOKUP(A82,'passengers(base term)_has_optio'!A199:A1034,1,FALSE))</f>
        <v>0</v>
      </c>
      <c r="L82">
        <f t="shared" si="11"/>
        <v>0</v>
      </c>
      <c r="M82">
        <f t="shared" si="9"/>
        <v>0</v>
      </c>
      <c r="N82">
        <f t="shared" si="10"/>
        <v>0</v>
      </c>
      <c r="O82">
        <f>IF(IF(ISERROR(SEARCH("*no*",VLOOKUP(A82,'passengers(base term)_has_optio'!A:J,3,FALSE))), 0,1)+IF(ISERROR(SEARCH("*no*",VLOOKUP(A82,'passengers(base term)_has_optio'!A:J,34,FALSE))), 0,1)+IF(ISERROR(SEARCH("*no*",VLOOKUP(A82,'passengers(base term)_has_optio'!A:J,5,FALSE))), 0,1)+IF(ISERROR(SEARCH("*no*",VLOOKUP(A82,'passengers(base term)_has_optio'!A:J,6,FALSE))), 0,1)+IF(ISERROR(SEARCH("*no*",VLOOKUP(A82,'passengers(base term)_has_optio'!A:J,7,FALSE))), 0,1)+IF(ISERROR(SEARCH("*no*",VLOOKUP(A82,'passengers(base term)_has_optio'!A:J,8,FALSE))), 0,1)+IF(ISERROR(SEARCH("*no*",VLOOKUP(A82,'passengers(base term)_has_optio'!A:J,9,FALSE))), 0,1)=7,1,0)</f>
        <v>0</v>
      </c>
      <c r="P82">
        <f>IF(ISNUMBER(VLOOKUP(A82,'passengers(base term)_has_optio'!A:J,10)),1,0)</f>
        <v>1</v>
      </c>
      <c r="Q82">
        <f t="shared" si="12"/>
        <v>0</v>
      </c>
      <c r="R82">
        <f t="shared" si="13"/>
        <v>0</v>
      </c>
      <c r="S82">
        <f t="shared" si="14"/>
        <v>1</v>
      </c>
      <c r="T82">
        <f t="shared" si="15"/>
        <v>0</v>
      </c>
      <c r="U82">
        <f t="shared" si="16"/>
        <v>0</v>
      </c>
      <c r="V82">
        <f t="shared" si="17"/>
        <v>1</v>
      </c>
    </row>
    <row r="83" spans="1:22">
      <c r="A83" t="s">
        <v>1087</v>
      </c>
      <c r="B83" t="s">
        <v>1418</v>
      </c>
      <c r="C83" t="s">
        <v>1407</v>
      </c>
      <c r="D83" t="s">
        <v>1407</v>
      </c>
      <c r="E83" t="s">
        <v>1407</v>
      </c>
      <c r="F83" t="s">
        <v>1407</v>
      </c>
      <c r="G83" t="s">
        <v>1407</v>
      </c>
      <c r="H83">
        <v>0.9</v>
      </c>
      <c r="I83" t="s">
        <v>1407</v>
      </c>
      <c r="J83" t="s">
        <v>1407</v>
      </c>
      <c r="K83" t="b">
        <f>ISERROR(VLOOKUP(A83,'passengers(base term)_has_optio'!A201:A1036,1,FALSE))</f>
        <v>0</v>
      </c>
      <c r="L83">
        <f t="shared" si="11"/>
        <v>0</v>
      </c>
      <c r="M83">
        <f t="shared" si="9"/>
        <v>0</v>
      </c>
      <c r="N83">
        <f t="shared" si="10"/>
        <v>0</v>
      </c>
      <c r="O83">
        <f>IF(IF(ISERROR(SEARCH("*no*",VLOOKUP(A83,'passengers(base term)_has_optio'!A:J,3,FALSE))), 0,1)+IF(ISERROR(SEARCH("*no*",VLOOKUP(A83,'passengers(base term)_has_optio'!A:J,34,FALSE))), 0,1)+IF(ISERROR(SEARCH("*no*",VLOOKUP(A83,'passengers(base term)_has_optio'!A:J,5,FALSE))), 0,1)+IF(ISERROR(SEARCH("*no*",VLOOKUP(A83,'passengers(base term)_has_optio'!A:J,6,FALSE))), 0,1)+IF(ISERROR(SEARCH("*no*",VLOOKUP(A83,'passengers(base term)_has_optio'!A:J,7,FALSE))), 0,1)+IF(ISERROR(SEARCH("*no*",VLOOKUP(A83,'passengers(base term)_has_optio'!A:J,8,FALSE))), 0,1)+IF(ISERROR(SEARCH("*no*",VLOOKUP(A83,'passengers(base term)_has_optio'!A:J,9,FALSE))), 0,1)=7,1,0)</f>
        <v>0</v>
      </c>
      <c r="P83">
        <f>IF(ISNUMBER(VLOOKUP(A83,'passengers(base term)_has_optio'!A:J,10)),1,0)</f>
        <v>1</v>
      </c>
      <c r="Q83">
        <f t="shared" si="12"/>
        <v>0</v>
      </c>
      <c r="R83">
        <f t="shared" si="13"/>
        <v>0</v>
      </c>
      <c r="S83">
        <f t="shared" si="14"/>
        <v>1</v>
      </c>
      <c r="T83">
        <f t="shared" si="15"/>
        <v>0</v>
      </c>
      <c r="U83">
        <f t="shared" si="16"/>
        <v>0</v>
      </c>
      <c r="V83">
        <f t="shared" si="17"/>
        <v>1</v>
      </c>
    </row>
    <row r="84" spans="1:22">
      <c r="A84" t="s">
        <v>1085</v>
      </c>
      <c r="B84" t="s">
        <v>1418</v>
      </c>
      <c r="C84" t="s">
        <v>1407</v>
      </c>
      <c r="D84" t="s">
        <v>1407</v>
      </c>
      <c r="E84" t="s">
        <v>1407</v>
      </c>
      <c r="F84" t="s">
        <v>1407</v>
      </c>
      <c r="G84" t="s">
        <v>1407</v>
      </c>
      <c r="H84">
        <v>1.3</v>
      </c>
      <c r="I84" t="s">
        <v>1407</v>
      </c>
      <c r="J84">
        <v>1.4</v>
      </c>
      <c r="K84" t="b">
        <f>ISERROR(VLOOKUP(A84,'passengers(base term)_has_optio'!A203:A1038,1,FALSE))</f>
        <v>0</v>
      </c>
      <c r="L84">
        <f t="shared" si="11"/>
        <v>0</v>
      </c>
      <c r="M84">
        <f t="shared" si="9"/>
        <v>1</v>
      </c>
      <c r="N84">
        <f t="shared" si="10"/>
        <v>0</v>
      </c>
      <c r="O84">
        <f>IF(IF(ISERROR(SEARCH("*no*",VLOOKUP(A84,'passengers(base term)_has_optio'!A:J,3,FALSE))), 0,1)+IF(ISERROR(SEARCH("*no*",VLOOKUP(A84,'passengers(base term)_has_optio'!A:J,34,FALSE))), 0,1)+IF(ISERROR(SEARCH("*no*",VLOOKUP(A84,'passengers(base term)_has_optio'!A:J,5,FALSE))), 0,1)+IF(ISERROR(SEARCH("*no*",VLOOKUP(A84,'passengers(base term)_has_optio'!A:J,6,FALSE))), 0,1)+IF(ISERROR(SEARCH("*no*",VLOOKUP(A84,'passengers(base term)_has_optio'!A:J,7,FALSE))), 0,1)+IF(ISERROR(SEARCH("*no*",VLOOKUP(A84,'passengers(base term)_has_optio'!A:J,8,FALSE))), 0,1)+IF(ISERROR(SEARCH("*no*",VLOOKUP(A84,'passengers(base term)_has_optio'!A:J,9,FALSE))), 0,1)=7,1,0)</f>
        <v>0</v>
      </c>
      <c r="P84">
        <f>IF(ISNUMBER(VLOOKUP(A84,'passengers(base term)_has_optio'!A:J,10)),1,0)</f>
        <v>1</v>
      </c>
      <c r="Q84">
        <f t="shared" si="12"/>
        <v>0</v>
      </c>
      <c r="R84">
        <f t="shared" si="13"/>
        <v>0</v>
      </c>
      <c r="S84">
        <f t="shared" si="14"/>
        <v>0</v>
      </c>
      <c r="T84">
        <f t="shared" si="15"/>
        <v>0</v>
      </c>
      <c r="U84">
        <f t="shared" si="16"/>
        <v>0</v>
      </c>
      <c r="V84">
        <f t="shared" si="17"/>
        <v>0</v>
      </c>
    </row>
    <row r="85" spans="1:22">
      <c r="A85" t="s">
        <v>1083</v>
      </c>
      <c r="B85" t="s">
        <v>1418</v>
      </c>
      <c r="C85" t="s">
        <v>1407</v>
      </c>
      <c r="D85" t="s">
        <v>1407</v>
      </c>
      <c r="E85" t="s">
        <v>1407</v>
      </c>
      <c r="F85" t="s">
        <v>1407</v>
      </c>
      <c r="G85" t="s">
        <v>1407</v>
      </c>
      <c r="H85">
        <v>1.7</v>
      </c>
      <c r="I85" t="s">
        <v>1407</v>
      </c>
      <c r="J85" t="s">
        <v>1407</v>
      </c>
      <c r="K85" t="b">
        <f>ISERROR(VLOOKUP(A85,'passengers(base term)_has_optio'!A205:A1040,1,FALSE))</f>
        <v>0</v>
      </c>
      <c r="L85">
        <f t="shared" si="11"/>
        <v>0</v>
      </c>
      <c r="M85">
        <f t="shared" si="9"/>
        <v>0</v>
      </c>
      <c r="N85">
        <f t="shared" si="10"/>
        <v>0</v>
      </c>
      <c r="O85">
        <f>IF(IF(ISERROR(SEARCH("*no*",VLOOKUP(A85,'passengers(base term)_has_optio'!A:J,3,FALSE))), 0,1)+IF(ISERROR(SEARCH("*no*",VLOOKUP(A85,'passengers(base term)_has_optio'!A:J,34,FALSE))), 0,1)+IF(ISERROR(SEARCH("*no*",VLOOKUP(A85,'passengers(base term)_has_optio'!A:J,5,FALSE))), 0,1)+IF(ISERROR(SEARCH("*no*",VLOOKUP(A85,'passengers(base term)_has_optio'!A:J,6,FALSE))), 0,1)+IF(ISERROR(SEARCH("*no*",VLOOKUP(A85,'passengers(base term)_has_optio'!A:J,7,FALSE))), 0,1)+IF(ISERROR(SEARCH("*no*",VLOOKUP(A85,'passengers(base term)_has_optio'!A:J,8,FALSE))), 0,1)+IF(ISERROR(SEARCH("*no*",VLOOKUP(A85,'passengers(base term)_has_optio'!A:J,9,FALSE))), 0,1)=7,1,0)</f>
        <v>0</v>
      </c>
      <c r="P85">
        <f>IF(ISNUMBER(VLOOKUP(A85,'passengers(base term)_has_optio'!A:J,10)),1,0)</f>
        <v>0</v>
      </c>
      <c r="Q85">
        <f t="shared" si="12"/>
        <v>0</v>
      </c>
      <c r="R85">
        <f t="shared" si="13"/>
        <v>0</v>
      </c>
      <c r="S85">
        <f t="shared" si="14"/>
        <v>0</v>
      </c>
      <c r="T85">
        <f t="shared" si="15"/>
        <v>0</v>
      </c>
      <c r="U85">
        <f t="shared" si="16"/>
        <v>1</v>
      </c>
      <c r="V85">
        <f t="shared" si="17"/>
        <v>1</v>
      </c>
    </row>
    <row r="86" spans="1:22">
      <c r="A86" t="s">
        <v>1081</v>
      </c>
      <c r="B86" t="s">
        <v>1418</v>
      </c>
      <c r="C86" t="s">
        <v>1407</v>
      </c>
      <c r="D86" t="s">
        <v>1407</v>
      </c>
      <c r="E86" t="s">
        <v>1407</v>
      </c>
      <c r="F86" t="s">
        <v>1407</v>
      </c>
      <c r="G86" t="s">
        <v>1407</v>
      </c>
      <c r="H86">
        <v>1.2</v>
      </c>
      <c r="I86" t="s">
        <v>1407</v>
      </c>
      <c r="J86">
        <v>1.5</v>
      </c>
      <c r="K86" t="b">
        <f>ISERROR(VLOOKUP(A86,'passengers(base term)_has_optio'!A207:A1042,1,FALSE))</f>
        <v>0</v>
      </c>
      <c r="L86">
        <f t="shared" si="11"/>
        <v>0</v>
      </c>
      <c r="M86">
        <f t="shared" si="9"/>
        <v>1</v>
      </c>
      <c r="N86">
        <f t="shared" si="10"/>
        <v>0</v>
      </c>
      <c r="O86">
        <f>IF(IF(ISERROR(SEARCH("*no*",VLOOKUP(A86,'passengers(base term)_has_optio'!A:J,3,FALSE))), 0,1)+IF(ISERROR(SEARCH("*no*",VLOOKUP(A86,'passengers(base term)_has_optio'!A:J,34,FALSE))), 0,1)+IF(ISERROR(SEARCH("*no*",VLOOKUP(A86,'passengers(base term)_has_optio'!A:J,5,FALSE))), 0,1)+IF(ISERROR(SEARCH("*no*",VLOOKUP(A86,'passengers(base term)_has_optio'!A:J,6,FALSE))), 0,1)+IF(ISERROR(SEARCH("*no*",VLOOKUP(A86,'passengers(base term)_has_optio'!A:J,7,FALSE))), 0,1)+IF(ISERROR(SEARCH("*no*",VLOOKUP(A86,'passengers(base term)_has_optio'!A:J,8,FALSE))), 0,1)+IF(ISERROR(SEARCH("*no*",VLOOKUP(A86,'passengers(base term)_has_optio'!A:J,9,FALSE))), 0,1)=7,1,0)</f>
        <v>0</v>
      </c>
      <c r="P86">
        <f>IF(ISNUMBER(VLOOKUP(A86,'passengers(base term)_has_optio'!A:J,10)),1,0)</f>
        <v>0</v>
      </c>
      <c r="Q86">
        <f t="shared" si="12"/>
        <v>0</v>
      </c>
      <c r="R86">
        <f t="shared" si="13"/>
        <v>0</v>
      </c>
      <c r="S86">
        <f t="shared" si="14"/>
        <v>1</v>
      </c>
      <c r="T86">
        <f t="shared" si="15"/>
        <v>0</v>
      </c>
      <c r="U86">
        <f t="shared" si="16"/>
        <v>0</v>
      </c>
      <c r="V86">
        <f t="shared" si="17"/>
        <v>0</v>
      </c>
    </row>
    <row r="87" spans="1:22">
      <c r="A87" t="s">
        <v>1079</v>
      </c>
      <c r="B87" t="s">
        <v>1418</v>
      </c>
      <c r="C87" t="s">
        <v>1407</v>
      </c>
      <c r="D87" t="s">
        <v>1407</v>
      </c>
      <c r="E87" t="s">
        <v>1407</v>
      </c>
      <c r="F87" t="s">
        <v>1407</v>
      </c>
      <c r="G87" t="s">
        <v>1407</v>
      </c>
      <c r="H87">
        <v>2</v>
      </c>
      <c r="I87" t="s">
        <v>1407</v>
      </c>
      <c r="J87" t="s">
        <v>1407</v>
      </c>
      <c r="K87" t="b">
        <f>ISERROR(VLOOKUP(A87,'passengers(base term)_has_optio'!A209:A1044,1,FALSE))</f>
        <v>0</v>
      </c>
      <c r="L87">
        <f t="shared" si="11"/>
        <v>0</v>
      </c>
      <c r="M87">
        <f t="shared" si="9"/>
        <v>0</v>
      </c>
      <c r="N87">
        <f t="shared" si="10"/>
        <v>0</v>
      </c>
      <c r="O87">
        <f>IF(IF(ISERROR(SEARCH("*no*",VLOOKUP(A87,'passengers(base term)_has_optio'!A:J,3,FALSE))), 0,1)+IF(ISERROR(SEARCH("*no*",VLOOKUP(A87,'passengers(base term)_has_optio'!A:J,34,FALSE))), 0,1)+IF(ISERROR(SEARCH("*no*",VLOOKUP(A87,'passengers(base term)_has_optio'!A:J,5,FALSE))), 0,1)+IF(ISERROR(SEARCH("*no*",VLOOKUP(A87,'passengers(base term)_has_optio'!A:J,6,FALSE))), 0,1)+IF(ISERROR(SEARCH("*no*",VLOOKUP(A87,'passengers(base term)_has_optio'!A:J,7,FALSE))), 0,1)+IF(ISERROR(SEARCH("*no*",VLOOKUP(A87,'passengers(base term)_has_optio'!A:J,8,FALSE))), 0,1)+IF(ISERROR(SEARCH("*no*",VLOOKUP(A87,'passengers(base term)_has_optio'!A:J,9,FALSE))), 0,1)=7,1,0)</f>
        <v>0</v>
      </c>
      <c r="P87">
        <f>IF(ISNUMBER(VLOOKUP(A87,'passengers(base term)_has_optio'!A:J,10)),1,0)</f>
        <v>0</v>
      </c>
      <c r="Q87">
        <f t="shared" si="12"/>
        <v>0</v>
      </c>
      <c r="R87">
        <f t="shared" si="13"/>
        <v>0</v>
      </c>
      <c r="S87">
        <f t="shared" si="14"/>
        <v>0</v>
      </c>
      <c r="T87">
        <f t="shared" si="15"/>
        <v>0</v>
      </c>
      <c r="U87">
        <f t="shared" si="16"/>
        <v>1</v>
      </c>
      <c r="V87">
        <f t="shared" si="17"/>
        <v>1</v>
      </c>
    </row>
    <row r="88" spans="1:22">
      <c r="A88" t="s">
        <v>1077</v>
      </c>
      <c r="B88" t="s">
        <v>1418</v>
      </c>
      <c r="C88" t="s">
        <v>1407</v>
      </c>
      <c r="D88" t="s">
        <v>1407</v>
      </c>
      <c r="E88" t="s">
        <v>1407</v>
      </c>
      <c r="F88" t="s">
        <v>1407</v>
      </c>
      <c r="G88" t="s">
        <v>1407</v>
      </c>
      <c r="H88">
        <v>1.5</v>
      </c>
      <c r="I88" t="s">
        <v>1407</v>
      </c>
      <c r="J88" t="s">
        <v>1407</v>
      </c>
      <c r="K88" t="b">
        <f>ISERROR(VLOOKUP(A88,'passengers(base term)_has_optio'!A211:A1046,1,FALSE))</f>
        <v>0</v>
      </c>
      <c r="L88">
        <f t="shared" si="11"/>
        <v>0</v>
      </c>
      <c r="M88">
        <f t="shared" si="9"/>
        <v>0</v>
      </c>
      <c r="N88">
        <f t="shared" si="10"/>
        <v>0</v>
      </c>
      <c r="O88">
        <f>IF(IF(ISERROR(SEARCH("*no*",VLOOKUP(A88,'passengers(base term)_has_optio'!A:J,3,FALSE))), 0,1)+IF(ISERROR(SEARCH("*no*",VLOOKUP(A88,'passengers(base term)_has_optio'!A:J,34,FALSE))), 0,1)+IF(ISERROR(SEARCH("*no*",VLOOKUP(A88,'passengers(base term)_has_optio'!A:J,5,FALSE))), 0,1)+IF(ISERROR(SEARCH("*no*",VLOOKUP(A88,'passengers(base term)_has_optio'!A:J,6,FALSE))), 0,1)+IF(ISERROR(SEARCH("*no*",VLOOKUP(A88,'passengers(base term)_has_optio'!A:J,7,FALSE))), 0,1)+IF(ISERROR(SEARCH("*no*",VLOOKUP(A88,'passengers(base term)_has_optio'!A:J,8,FALSE))), 0,1)+IF(ISERROR(SEARCH("*no*",VLOOKUP(A88,'passengers(base term)_has_optio'!A:J,9,FALSE))), 0,1)=7,1,0)</f>
        <v>0</v>
      </c>
      <c r="P88">
        <f>IF(ISNUMBER(VLOOKUP(A88,'passengers(base term)_has_optio'!A:J,10)),1,0)</f>
        <v>1</v>
      </c>
      <c r="Q88">
        <f t="shared" si="12"/>
        <v>0</v>
      </c>
      <c r="R88">
        <f t="shared" si="13"/>
        <v>0</v>
      </c>
      <c r="S88">
        <f t="shared" si="14"/>
        <v>1</v>
      </c>
      <c r="T88">
        <f t="shared" si="15"/>
        <v>0</v>
      </c>
      <c r="U88">
        <f t="shared" si="16"/>
        <v>0</v>
      </c>
      <c r="V88">
        <f t="shared" si="17"/>
        <v>1</v>
      </c>
    </row>
    <row r="89" spans="1:22">
      <c r="A89" t="s">
        <v>1076</v>
      </c>
      <c r="B89" t="s">
        <v>1418</v>
      </c>
      <c r="C89" t="s">
        <v>1407</v>
      </c>
      <c r="D89" t="s">
        <v>1407</v>
      </c>
      <c r="E89" t="s">
        <v>1407</v>
      </c>
      <c r="F89" t="s">
        <v>1407</v>
      </c>
      <c r="G89" t="s">
        <v>1407</v>
      </c>
      <c r="H89">
        <v>1</v>
      </c>
      <c r="I89" t="s">
        <v>1407</v>
      </c>
      <c r="J89">
        <v>1.3</v>
      </c>
      <c r="K89" t="b">
        <f>ISERROR(VLOOKUP(A89,'passengers(base term)_has_optio'!A212:A1047,1,FALSE))</f>
        <v>0</v>
      </c>
      <c r="L89">
        <f t="shared" si="11"/>
        <v>0</v>
      </c>
      <c r="M89">
        <f t="shared" si="9"/>
        <v>1</v>
      </c>
      <c r="N89">
        <f t="shared" si="10"/>
        <v>0</v>
      </c>
      <c r="O89">
        <f>IF(IF(ISERROR(SEARCH("*no*",VLOOKUP(A89,'passengers(base term)_has_optio'!A:J,3,FALSE))), 0,1)+IF(ISERROR(SEARCH("*no*",VLOOKUP(A89,'passengers(base term)_has_optio'!A:J,34,FALSE))), 0,1)+IF(ISERROR(SEARCH("*no*",VLOOKUP(A89,'passengers(base term)_has_optio'!A:J,5,FALSE))), 0,1)+IF(ISERROR(SEARCH("*no*",VLOOKUP(A89,'passengers(base term)_has_optio'!A:J,6,FALSE))), 0,1)+IF(ISERROR(SEARCH("*no*",VLOOKUP(A89,'passengers(base term)_has_optio'!A:J,7,FALSE))), 0,1)+IF(ISERROR(SEARCH("*no*",VLOOKUP(A89,'passengers(base term)_has_optio'!A:J,8,FALSE))), 0,1)+IF(ISERROR(SEARCH("*no*",VLOOKUP(A89,'passengers(base term)_has_optio'!A:J,9,FALSE))), 0,1)=7,1,0)</f>
        <v>0</v>
      </c>
      <c r="P89">
        <f>IF(ISNUMBER(VLOOKUP(A89,'passengers(base term)_has_optio'!A:J,10)),1,0)</f>
        <v>1</v>
      </c>
      <c r="Q89">
        <f t="shared" si="12"/>
        <v>0</v>
      </c>
      <c r="R89">
        <f t="shared" si="13"/>
        <v>0</v>
      </c>
      <c r="S89">
        <f t="shared" si="14"/>
        <v>0</v>
      </c>
      <c r="T89">
        <f t="shared" si="15"/>
        <v>0</v>
      </c>
      <c r="U89">
        <f t="shared" si="16"/>
        <v>0</v>
      </c>
      <c r="V89">
        <f t="shared" si="17"/>
        <v>0</v>
      </c>
    </row>
    <row r="90" spans="1:22">
      <c r="A90" t="s">
        <v>1074</v>
      </c>
      <c r="B90" t="s">
        <v>1418</v>
      </c>
      <c r="C90" t="s">
        <v>1407</v>
      </c>
      <c r="D90" t="s">
        <v>1407</v>
      </c>
      <c r="E90" t="s">
        <v>1407</v>
      </c>
      <c r="F90" t="s">
        <v>1407</v>
      </c>
      <c r="G90" t="s">
        <v>1407</v>
      </c>
      <c r="H90">
        <v>1.2</v>
      </c>
      <c r="I90" t="s">
        <v>1407</v>
      </c>
      <c r="J90">
        <v>1.3</v>
      </c>
      <c r="K90" t="b">
        <f>ISERROR(VLOOKUP(A90,'passengers(base term)_has_optio'!A214:A1049,1,FALSE))</f>
        <v>0</v>
      </c>
      <c r="L90">
        <f t="shared" si="11"/>
        <v>0</v>
      </c>
      <c r="M90">
        <f t="shared" si="9"/>
        <v>1</v>
      </c>
      <c r="N90">
        <f t="shared" si="10"/>
        <v>0</v>
      </c>
      <c r="O90">
        <f>IF(IF(ISERROR(SEARCH("*no*",VLOOKUP(A90,'passengers(base term)_has_optio'!A:J,3,FALSE))), 0,1)+IF(ISERROR(SEARCH("*no*",VLOOKUP(A90,'passengers(base term)_has_optio'!A:J,34,FALSE))), 0,1)+IF(ISERROR(SEARCH("*no*",VLOOKUP(A90,'passengers(base term)_has_optio'!A:J,5,FALSE))), 0,1)+IF(ISERROR(SEARCH("*no*",VLOOKUP(A90,'passengers(base term)_has_optio'!A:J,6,FALSE))), 0,1)+IF(ISERROR(SEARCH("*no*",VLOOKUP(A90,'passengers(base term)_has_optio'!A:J,7,FALSE))), 0,1)+IF(ISERROR(SEARCH("*no*",VLOOKUP(A90,'passengers(base term)_has_optio'!A:J,8,FALSE))), 0,1)+IF(ISERROR(SEARCH("*no*",VLOOKUP(A90,'passengers(base term)_has_optio'!A:J,9,FALSE))), 0,1)=7,1,0)</f>
        <v>0</v>
      </c>
      <c r="P90">
        <f>IF(ISNUMBER(VLOOKUP(A90,'passengers(base term)_has_optio'!A:J,10)),1,0)</f>
        <v>1</v>
      </c>
      <c r="Q90">
        <f t="shared" si="12"/>
        <v>0</v>
      </c>
      <c r="R90">
        <f t="shared" si="13"/>
        <v>0</v>
      </c>
      <c r="S90">
        <f t="shared" si="14"/>
        <v>0</v>
      </c>
      <c r="T90">
        <f t="shared" si="15"/>
        <v>0</v>
      </c>
      <c r="U90">
        <f t="shared" si="16"/>
        <v>0</v>
      </c>
      <c r="V90">
        <f t="shared" si="17"/>
        <v>0</v>
      </c>
    </row>
    <row r="91" spans="1:22">
      <c r="A91" t="s">
        <v>1072</v>
      </c>
      <c r="B91" t="s">
        <v>1418</v>
      </c>
      <c r="C91" t="s">
        <v>1407</v>
      </c>
      <c r="D91" t="s">
        <v>1407</v>
      </c>
      <c r="E91" t="s">
        <v>1407</v>
      </c>
      <c r="F91" t="s">
        <v>1407</v>
      </c>
      <c r="G91" t="s">
        <v>1407</v>
      </c>
      <c r="H91">
        <v>1.5</v>
      </c>
      <c r="I91" t="s">
        <v>1407</v>
      </c>
      <c r="J91">
        <v>1.9</v>
      </c>
      <c r="K91" t="b">
        <f>ISERROR(VLOOKUP(A91,'passengers(base term)_has_optio'!A216:A1051,1,FALSE))</f>
        <v>0</v>
      </c>
      <c r="L91">
        <f t="shared" si="11"/>
        <v>0</v>
      </c>
      <c r="M91">
        <f t="shared" si="9"/>
        <v>1</v>
      </c>
      <c r="N91">
        <f t="shared" si="10"/>
        <v>0</v>
      </c>
      <c r="O91">
        <f>IF(IF(ISERROR(SEARCH("*no*",VLOOKUP(A91,'passengers(base term)_has_optio'!A:J,3,FALSE))), 0,1)+IF(ISERROR(SEARCH("*no*",VLOOKUP(A91,'passengers(base term)_has_optio'!A:J,34,FALSE))), 0,1)+IF(ISERROR(SEARCH("*no*",VLOOKUP(A91,'passengers(base term)_has_optio'!A:J,5,FALSE))), 0,1)+IF(ISERROR(SEARCH("*no*",VLOOKUP(A91,'passengers(base term)_has_optio'!A:J,6,FALSE))), 0,1)+IF(ISERROR(SEARCH("*no*",VLOOKUP(A91,'passengers(base term)_has_optio'!A:J,7,FALSE))), 0,1)+IF(ISERROR(SEARCH("*no*",VLOOKUP(A91,'passengers(base term)_has_optio'!A:J,8,FALSE))), 0,1)+IF(ISERROR(SEARCH("*no*",VLOOKUP(A91,'passengers(base term)_has_optio'!A:J,9,FALSE))), 0,1)=7,1,0)</f>
        <v>0</v>
      </c>
      <c r="P91">
        <f>IF(ISNUMBER(VLOOKUP(A91,'passengers(base term)_has_optio'!A:J,10)),1,0)</f>
        <v>1</v>
      </c>
      <c r="Q91">
        <f t="shared" si="12"/>
        <v>0</v>
      </c>
      <c r="R91">
        <f t="shared" si="13"/>
        <v>0</v>
      </c>
      <c r="S91">
        <f t="shared" si="14"/>
        <v>0</v>
      </c>
      <c r="T91">
        <f t="shared" si="15"/>
        <v>0</v>
      </c>
      <c r="U91">
        <f t="shared" si="16"/>
        <v>0</v>
      </c>
      <c r="V91">
        <f t="shared" si="17"/>
        <v>0</v>
      </c>
    </row>
    <row r="92" spans="1:22">
      <c r="A92" t="s">
        <v>1070</v>
      </c>
      <c r="B92" t="s">
        <v>1418</v>
      </c>
      <c r="C92" t="s">
        <v>1407</v>
      </c>
      <c r="D92" t="s">
        <v>1407</v>
      </c>
      <c r="E92" t="s">
        <v>1407</v>
      </c>
      <c r="F92" t="s">
        <v>1407</v>
      </c>
      <c r="G92" t="s">
        <v>1407</v>
      </c>
      <c r="H92">
        <v>1.3</v>
      </c>
      <c r="I92" t="s">
        <v>1407</v>
      </c>
      <c r="J92">
        <v>1.2</v>
      </c>
      <c r="K92" t="b">
        <f>ISERROR(VLOOKUP(A92,'passengers(base term)_has_optio'!A218:A1053,1,FALSE))</f>
        <v>0</v>
      </c>
      <c r="L92">
        <f t="shared" si="11"/>
        <v>0</v>
      </c>
      <c r="M92">
        <f t="shared" si="9"/>
        <v>1</v>
      </c>
      <c r="N92">
        <f t="shared" si="10"/>
        <v>0</v>
      </c>
      <c r="O92">
        <f>IF(IF(ISERROR(SEARCH("*no*",VLOOKUP(A92,'passengers(base term)_has_optio'!A:J,3,FALSE))), 0,1)+IF(ISERROR(SEARCH("*no*",VLOOKUP(A92,'passengers(base term)_has_optio'!A:J,34,FALSE))), 0,1)+IF(ISERROR(SEARCH("*no*",VLOOKUP(A92,'passengers(base term)_has_optio'!A:J,5,FALSE))), 0,1)+IF(ISERROR(SEARCH("*no*",VLOOKUP(A92,'passengers(base term)_has_optio'!A:J,6,FALSE))), 0,1)+IF(ISERROR(SEARCH("*no*",VLOOKUP(A92,'passengers(base term)_has_optio'!A:J,7,FALSE))), 0,1)+IF(ISERROR(SEARCH("*no*",VLOOKUP(A92,'passengers(base term)_has_optio'!A:J,8,FALSE))), 0,1)+IF(ISERROR(SEARCH("*no*",VLOOKUP(A92,'passengers(base term)_has_optio'!A:J,9,FALSE))), 0,1)=7,1,0)</f>
        <v>0</v>
      </c>
      <c r="P92">
        <f>IF(ISNUMBER(VLOOKUP(A92,'passengers(base term)_has_optio'!A:J,10)),1,0)</f>
        <v>1</v>
      </c>
      <c r="Q92">
        <f t="shared" si="12"/>
        <v>0</v>
      </c>
      <c r="R92">
        <f t="shared" si="13"/>
        <v>0</v>
      </c>
      <c r="S92">
        <f t="shared" si="14"/>
        <v>0</v>
      </c>
      <c r="T92">
        <f t="shared" si="15"/>
        <v>0</v>
      </c>
      <c r="U92">
        <f t="shared" si="16"/>
        <v>0</v>
      </c>
      <c r="V92">
        <f t="shared" si="17"/>
        <v>0</v>
      </c>
    </row>
    <row r="93" spans="1:22">
      <c r="A93" t="s">
        <v>1068</v>
      </c>
      <c r="B93" t="s">
        <v>1418</v>
      </c>
      <c r="C93" t="s">
        <v>1407</v>
      </c>
      <c r="D93" t="s">
        <v>1407</v>
      </c>
      <c r="E93" t="s">
        <v>1407</v>
      </c>
      <c r="F93" t="s">
        <v>1407</v>
      </c>
      <c r="G93" t="s">
        <v>1407</v>
      </c>
      <c r="H93">
        <v>0.8</v>
      </c>
      <c r="I93" t="s">
        <v>1407</v>
      </c>
      <c r="J93" t="s">
        <v>1407</v>
      </c>
      <c r="K93" t="b">
        <f>ISERROR(VLOOKUP(A93,'passengers(base term)_has_optio'!A220:A1055,1,FALSE))</f>
        <v>0</v>
      </c>
      <c r="L93">
        <f t="shared" si="11"/>
        <v>0</v>
      </c>
      <c r="M93">
        <f t="shared" si="9"/>
        <v>0</v>
      </c>
      <c r="N93">
        <f t="shared" si="10"/>
        <v>0</v>
      </c>
      <c r="O93">
        <f>IF(IF(ISERROR(SEARCH("*no*",VLOOKUP(A93,'passengers(base term)_has_optio'!A:J,3,FALSE))), 0,1)+IF(ISERROR(SEARCH("*no*",VLOOKUP(A93,'passengers(base term)_has_optio'!A:J,34,FALSE))), 0,1)+IF(ISERROR(SEARCH("*no*",VLOOKUP(A93,'passengers(base term)_has_optio'!A:J,5,FALSE))), 0,1)+IF(ISERROR(SEARCH("*no*",VLOOKUP(A93,'passengers(base term)_has_optio'!A:J,6,FALSE))), 0,1)+IF(ISERROR(SEARCH("*no*",VLOOKUP(A93,'passengers(base term)_has_optio'!A:J,7,FALSE))), 0,1)+IF(ISERROR(SEARCH("*no*",VLOOKUP(A93,'passengers(base term)_has_optio'!A:J,8,FALSE))), 0,1)+IF(ISERROR(SEARCH("*no*",VLOOKUP(A93,'passengers(base term)_has_optio'!A:J,9,FALSE))), 0,1)=7,1,0)</f>
        <v>0</v>
      </c>
      <c r="P93">
        <f>IF(ISNUMBER(VLOOKUP(A93,'passengers(base term)_has_optio'!A:J,10)),1,0)</f>
        <v>0</v>
      </c>
      <c r="Q93">
        <f t="shared" si="12"/>
        <v>0</v>
      </c>
      <c r="R93">
        <f t="shared" si="13"/>
        <v>0</v>
      </c>
      <c r="S93">
        <f t="shared" si="14"/>
        <v>0</v>
      </c>
      <c r="T93">
        <f t="shared" si="15"/>
        <v>0</v>
      </c>
      <c r="U93">
        <f t="shared" si="16"/>
        <v>1</v>
      </c>
      <c r="V93">
        <f t="shared" si="17"/>
        <v>1</v>
      </c>
    </row>
    <row r="94" spans="1:22">
      <c r="A94" t="s">
        <v>1066</v>
      </c>
      <c r="B94" t="s">
        <v>1418</v>
      </c>
      <c r="C94" t="s">
        <v>1407</v>
      </c>
      <c r="D94" t="s">
        <v>1407</v>
      </c>
      <c r="E94" t="s">
        <v>1407</v>
      </c>
      <c r="F94" t="s">
        <v>1407</v>
      </c>
      <c r="G94" t="s">
        <v>1407</v>
      </c>
      <c r="H94">
        <v>1</v>
      </c>
      <c r="I94" t="s">
        <v>1407</v>
      </c>
      <c r="J94" t="s">
        <v>1407</v>
      </c>
      <c r="K94" t="b">
        <f>ISERROR(VLOOKUP(A94,'passengers(base term)_has_optio'!A221:A1056,1,FALSE))</f>
        <v>0</v>
      </c>
      <c r="L94">
        <f t="shared" si="11"/>
        <v>0</v>
      </c>
      <c r="M94">
        <f t="shared" si="9"/>
        <v>0</v>
      </c>
      <c r="N94">
        <f t="shared" si="10"/>
        <v>0</v>
      </c>
      <c r="O94">
        <f>IF(IF(ISERROR(SEARCH("*no*",VLOOKUP(A94,'passengers(base term)_has_optio'!A:J,3,FALSE))), 0,1)+IF(ISERROR(SEARCH("*no*",VLOOKUP(A94,'passengers(base term)_has_optio'!A:J,34,FALSE))), 0,1)+IF(ISERROR(SEARCH("*no*",VLOOKUP(A94,'passengers(base term)_has_optio'!A:J,5,FALSE))), 0,1)+IF(ISERROR(SEARCH("*no*",VLOOKUP(A94,'passengers(base term)_has_optio'!A:J,6,FALSE))), 0,1)+IF(ISERROR(SEARCH("*no*",VLOOKUP(A94,'passengers(base term)_has_optio'!A:J,7,FALSE))), 0,1)+IF(ISERROR(SEARCH("*no*",VLOOKUP(A94,'passengers(base term)_has_optio'!A:J,8,FALSE))), 0,1)+IF(ISERROR(SEARCH("*no*",VLOOKUP(A94,'passengers(base term)_has_optio'!A:J,9,FALSE))), 0,1)=7,1,0)</f>
        <v>0</v>
      </c>
      <c r="P94">
        <f>IF(ISNUMBER(VLOOKUP(A94,'passengers(base term)_has_optio'!A:J,10)),1,0)</f>
        <v>1</v>
      </c>
      <c r="Q94">
        <f t="shared" si="12"/>
        <v>0</v>
      </c>
      <c r="R94">
        <f t="shared" si="13"/>
        <v>0</v>
      </c>
      <c r="S94">
        <f t="shared" si="14"/>
        <v>1</v>
      </c>
      <c r="T94">
        <f t="shared" si="15"/>
        <v>0</v>
      </c>
      <c r="U94">
        <f t="shared" si="16"/>
        <v>0</v>
      </c>
      <c r="V94">
        <f t="shared" si="17"/>
        <v>1</v>
      </c>
    </row>
    <row r="95" spans="1:22">
      <c r="A95" t="s">
        <v>1064</v>
      </c>
      <c r="B95" t="s">
        <v>1418</v>
      </c>
      <c r="C95" t="s">
        <v>1407</v>
      </c>
      <c r="D95" t="s">
        <v>1407</v>
      </c>
      <c r="E95" t="s">
        <v>1407</v>
      </c>
      <c r="F95" t="s">
        <v>1407</v>
      </c>
      <c r="G95" t="s">
        <v>1407</v>
      </c>
      <c r="H95">
        <v>0.8</v>
      </c>
      <c r="I95" t="s">
        <v>1407</v>
      </c>
      <c r="J95" t="s">
        <v>1407</v>
      </c>
      <c r="K95" t="b">
        <f>ISERROR(VLOOKUP(A95,'passengers(base term)_has_optio'!A223:A1058,1,FALSE))</f>
        <v>0</v>
      </c>
      <c r="L95">
        <f t="shared" si="11"/>
        <v>0</v>
      </c>
      <c r="M95">
        <f t="shared" si="9"/>
        <v>0</v>
      </c>
      <c r="N95">
        <f t="shared" si="10"/>
        <v>0</v>
      </c>
      <c r="O95">
        <f>IF(IF(ISERROR(SEARCH("*no*",VLOOKUP(A95,'passengers(base term)_has_optio'!A:J,3,FALSE))), 0,1)+IF(ISERROR(SEARCH("*no*",VLOOKUP(A95,'passengers(base term)_has_optio'!A:J,34,FALSE))), 0,1)+IF(ISERROR(SEARCH("*no*",VLOOKUP(A95,'passengers(base term)_has_optio'!A:J,5,FALSE))), 0,1)+IF(ISERROR(SEARCH("*no*",VLOOKUP(A95,'passengers(base term)_has_optio'!A:J,6,FALSE))), 0,1)+IF(ISERROR(SEARCH("*no*",VLOOKUP(A95,'passengers(base term)_has_optio'!A:J,7,FALSE))), 0,1)+IF(ISERROR(SEARCH("*no*",VLOOKUP(A95,'passengers(base term)_has_optio'!A:J,8,FALSE))), 0,1)+IF(ISERROR(SEARCH("*no*",VLOOKUP(A95,'passengers(base term)_has_optio'!A:J,9,FALSE))), 0,1)=7,1,0)</f>
        <v>0</v>
      </c>
      <c r="P95">
        <f>IF(ISNUMBER(VLOOKUP(A95,'passengers(base term)_has_optio'!A:J,10)),1,0)</f>
        <v>1</v>
      </c>
      <c r="Q95">
        <f t="shared" si="12"/>
        <v>0</v>
      </c>
      <c r="R95">
        <f t="shared" si="13"/>
        <v>0</v>
      </c>
      <c r="S95">
        <f t="shared" si="14"/>
        <v>1</v>
      </c>
      <c r="T95">
        <f t="shared" si="15"/>
        <v>0</v>
      </c>
      <c r="U95">
        <f t="shared" si="16"/>
        <v>0</v>
      </c>
      <c r="V95">
        <f t="shared" si="17"/>
        <v>1</v>
      </c>
    </row>
    <row r="96" spans="1:22">
      <c r="A96" t="s">
        <v>1062</v>
      </c>
      <c r="B96" t="s">
        <v>1418</v>
      </c>
      <c r="C96" t="s">
        <v>1407</v>
      </c>
      <c r="D96" t="s">
        <v>1407</v>
      </c>
      <c r="E96" t="s">
        <v>1407</v>
      </c>
      <c r="F96" t="s">
        <v>1407</v>
      </c>
      <c r="G96" t="s">
        <v>1407</v>
      </c>
      <c r="H96">
        <v>1.7</v>
      </c>
      <c r="I96" t="s">
        <v>1407</v>
      </c>
      <c r="J96">
        <v>1.9</v>
      </c>
      <c r="K96" t="b">
        <f>ISERROR(VLOOKUP(A96,'passengers(base term)_has_optio'!A225:A1060,1,FALSE))</f>
        <v>0</v>
      </c>
      <c r="L96">
        <f t="shared" si="11"/>
        <v>0</v>
      </c>
      <c r="M96">
        <f t="shared" si="9"/>
        <v>1</v>
      </c>
      <c r="N96">
        <f t="shared" si="10"/>
        <v>0</v>
      </c>
      <c r="O96">
        <f>IF(IF(ISERROR(SEARCH("*no*",VLOOKUP(A96,'passengers(base term)_has_optio'!A:J,3,FALSE))), 0,1)+IF(ISERROR(SEARCH("*no*",VLOOKUP(A96,'passengers(base term)_has_optio'!A:J,34,FALSE))), 0,1)+IF(ISERROR(SEARCH("*no*",VLOOKUP(A96,'passengers(base term)_has_optio'!A:J,5,FALSE))), 0,1)+IF(ISERROR(SEARCH("*no*",VLOOKUP(A96,'passengers(base term)_has_optio'!A:J,6,FALSE))), 0,1)+IF(ISERROR(SEARCH("*no*",VLOOKUP(A96,'passengers(base term)_has_optio'!A:J,7,FALSE))), 0,1)+IF(ISERROR(SEARCH("*no*",VLOOKUP(A96,'passengers(base term)_has_optio'!A:J,8,FALSE))), 0,1)+IF(ISERROR(SEARCH("*no*",VLOOKUP(A96,'passengers(base term)_has_optio'!A:J,9,FALSE))), 0,1)=7,1,0)</f>
        <v>0</v>
      </c>
      <c r="P96">
        <f>IF(ISNUMBER(VLOOKUP(A96,'passengers(base term)_has_optio'!A:J,10)),1,0)</f>
        <v>0</v>
      </c>
      <c r="Q96">
        <f t="shared" si="12"/>
        <v>0</v>
      </c>
      <c r="R96">
        <f t="shared" si="13"/>
        <v>0</v>
      </c>
      <c r="S96">
        <f t="shared" si="14"/>
        <v>1</v>
      </c>
      <c r="T96">
        <f t="shared" si="15"/>
        <v>0</v>
      </c>
      <c r="U96">
        <f t="shared" si="16"/>
        <v>0</v>
      </c>
      <c r="V96">
        <f t="shared" si="17"/>
        <v>0</v>
      </c>
    </row>
    <row r="97" spans="1:22">
      <c r="A97" t="s">
        <v>1060</v>
      </c>
      <c r="B97" t="s">
        <v>1418</v>
      </c>
      <c r="C97" t="s">
        <v>1407</v>
      </c>
      <c r="D97" t="s">
        <v>1407</v>
      </c>
      <c r="E97" t="s">
        <v>1407</v>
      </c>
      <c r="F97" t="s">
        <v>1407</v>
      </c>
      <c r="G97" t="s">
        <v>1407</v>
      </c>
      <c r="H97">
        <v>1.7</v>
      </c>
      <c r="I97" t="s">
        <v>1407</v>
      </c>
      <c r="J97">
        <v>2</v>
      </c>
      <c r="K97" t="b">
        <f>ISERROR(VLOOKUP(A97,'passengers(base term)_has_optio'!A227:A1062,1,FALSE))</f>
        <v>0</v>
      </c>
      <c r="L97">
        <f t="shared" si="11"/>
        <v>0</v>
      </c>
      <c r="M97">
        <f t="shared" si="9"/>
        <v>1</v>
      </c>
      <c r="N97">
        <f t="shared" si="10"/>
        <v>0</v>
      </c>
      <c r="O97">
        <f>IF(IF(ISERROR(SEARCH("*no*",VLOOKUP(A97,'passengers(base term)_has_optio'!A:J,3,FALSE))), 0,1)+IF(ISERROR(SEARCH("*no*",VLOOKUP(A97,'passengers(base term)_has_optio'!A:J,34,FALSE))), 0,1)+IF(ISERROR(SEARCH("*no*",VLOOKUP(A97,'passengers(base term)_has_optio'!A:J,5,FALSE))), 0,1)+IF(ISERROR(SEARCH("*no*",VLOOKUP(A97,'passengers(base term)_has_optio'!A:J,6,FALSE))), 0,1)+IF(ISERROR(SEARCH("*no*",VLOOKUP(A97,'passengers(base term)_has_optio'!A:J,7,FALSE))), 0,1)+IF(ISERROR(SEARCH("*no*",VLOOKUP(A97,'passengers(base term)_has_optio'!A:J,8,FALSE))), 0,1)+IF(ISERROR(SEARCH("*no*",VLOOKUP(A97,'passengers(base term)_has_optio'!A:J,9,FALSE))), 0,1)=7,1,0)</f>
        <v>0</v>
      </c>
      <c r="P97">
        <f>IF(ISNUMBER(VLOOKUP(A97,'passengers(base term)_has_optio'!A:J,10)),1,0)</f>
        <v>1</v>
      </c>
      <c r="Q97">
        <f t="shared" si="12"/>
        <v>0</v>
      </c>
      <c r="R97">
        <f t="shared" si="13"/>
        <v>0</v>
      </c>
      <c r="S97">
        <f t="shared" si="14"/>
        <v>0</v>
      </c>
      <c r="T97">
        <f t="shared" si="15"/>
        <v>0</v>
      </c>
      <c r="U97">
        <f t="shared" si="16"/>
        <v>0</v>
      </c>
      <c r="V97">
        <f t="shared" si="17"/>
        <v>0</v>
      </c>
    </row>
    <row r="98" spans="1:22">
      <c r="A98" t="s">
        <v>1058</v>
      </c>
      <c r="B98" t="s">
        <v>1418</v>
      </c>
      <c r="C98" t="s">
        <v>1407</v>
      </c>
      <c r="D98" t="s">
        <v>1407</v>
      </c>
      <c r="E98" t="s">
        <v>1407</v>
      </c>
      <c r="F98" t="s">
        <v>1407</v>
      </c>
      <c r="G98" t="s">
        <v>1407</v>
      </c>
      <c r="H98">
        <v>1.6</v>
      </c>
      <c r="I98" t="s">
        <v>1407</v>
      </c>
      <c r="J98" t="s">
        <v>1407</v>
      </c>
      <c r="K98" t="b">
        <f>ISERROR(VLOOKUP(A98,'passengers(base term)_has_optio'!A229:A1064,1,FALSE))</f>
        <v>0</v>
      </c>
      <c r="L98">
        <f t="shared" si="11"/>
        <v>0</v>
      </c>
      <c r="M98">
        <f t="shared" si="9"/>
        <v>0</v>
      </c>
      <c r="N98">
        <f t="shared" si="10"/>
        <v>0</v>
      </c>
      <c r="O98">
        <f>IF(IF(ISERROR(SEARCH("*no*",VLOOKUP(A98,'passengers(base term)_has_optio'!A:J,3,FALSE))), 0,1)+IF(ISERROR(SEARCH("*no*",VLOOKUP(A98,'passengers(base term)_has_optio'!A:J,34,FALSE))), 0,1)+IF(ISERROR(SEARCH("*no*",VLOOKUP(A98,'passengers(base term)_has_optio'!A:J,5,FALSE))), 0,1)+IF(ISERROR(SEARCH("*no*",VLOOKUP(A98,'passengers(base term)_has_optio'!A:J,6,FALSE))), 0,1)+IF(ISERROR(SEARCH("*no*",VLOOKUP(A98,'passengers(base term)_has_optio'!A:J,7,FALSE))), 0,1)+IF(ISERROR(SEARCH("*no*",VLOOKUP(A98,'passengers(base term)_has_optio'!A:J,8,FALSE))), 0,1)+IF(ISERROR(SEARCH("*no*",VLOOKUP(A98,'passengers(base term)_has_optio'!A:J,9,FALSE))), 0,1)=7,1,0)</f>
        <v>0</v>
      </c>
      <c r="P98">
        <f>IF(ISNUMBER(VLOOKUP(A98,'passengers(base term)_has_optio'!A:J,10)),1,0)</f>
        <v>1</v>
      </c>
      <c r="Q98">
        <f t="shared" si="12"/>
        <v>0</v>
      </c>
      <c r="R98">
        <f t="shared" si="13"/>
        <v>0</v>
      </c>
      <c r="S98">
        <f t="shared" si="14"/>
        <v>1</v>
      </c>
      <c r="T98">
        <f t="shared" si="15"/>
        <v>0</v>
      </c>
      <c r="U98">
        <f t="shared" si="16"/>
        <v>0</v>
      </c>
      <c r="V98">
        <f t="shared" si="17"/>
        <v>1</v>
      </c>
    </row>
    <row r="99" spans="1:22">
      <c r="A99" t="s">
        <v>1056</v>
      </c>
      <c r="B99" t="s">
        <v>1418</v>
      </c>
      <c r="C99" t="s">
        <v>1407</v>
      </c>
      <c r="D99" t="s">
        <v>1407</v>
      </c>
      <c r="E99" t="s">
        <v>1407</v>
      </c>
      <c r="F99" t="s">
        <v>1407</v>
      </c>
      <c r="G99" t="s">
        <v>1407</v>
      </c>
      <c r="H99">
        <v>1.5</v>
      </c>
      <c r="I99" t="s">
        <v>1407</v>
      </c>
      <c r="J99" t="s">
        <v>1407</v>
      </c>
      <c r="K99" t="b">
        <f>ISERROR(VLOOKUP(A99,'passengers(base term)_has_optio'!A230:A1065,1,FALSE))</f>
        <v>0</v>
      </c>
      <c r="L99">
        <f t="shared" si="11"/>
        <v>0</v>
      </c>
      <c r="M99">
        <f t="shared" si="9"/>
        <v>0</v>
      </c>
      <c r="N99">
        <f t="shared" si="10"/>
        <v>0</v>
      </c>
      <c r="O99">
        <f>IF(IF(ISERROR(SEARCH("*no*",VLOOKUP(A99,'passengers(base term)_has_optio'!A:J,3,FALSE))), 0,1)+IF(ISERROR(SEARCH("*no*",VLOOKUP(A99,'passengers(base term)_has_optio'!A:J,34,FALSE))), 0,1)+IF(ISERROR(SEARCH("*no*",VLOOKUP(A99,'passengers(base term)_has_optio'!A:J,5,FALSE))), 0,1)+IF(ISERROR(SEARCH("*no*",VLOOKUP(A99,'passengers(base term)_has_optio'!A:J,6,FALSE))), 0,1)+IF(ISERROR(SEARCH("*no*",VLOOKUP(A99,'passengers(base term)_has_optio'!A:J,7,FALSE))), 0,1)+IF(ISERROR(SEARCH("*no*",VLOOKUP(A99,'passengers(base term)_has_optio'!A:J,8,FALSE))), 0,1)+IF(ISERROR(SEARCH("*no*",VLOOKUP(A99,'passengers(base term)_has_optio'!A:J,9,FALSE))), 0,1)=7,1,0)</f>
        <v>0</v>
      </c>
      <c r="P99">
        <f>IF(ISNUMBER(VLOOKUP(A99,'passengers(base term)_has_optio'!A:J,10)),1,0)</f>
        <v>1</v>
      </c>
      <c r="Q99">
        <f t="shared" si="12"/>
        <v>0</v>
      </c>
      <c r="R99">
        <f t="shared" si="13"/>
        <v>0</v>
      </c>
      <c r="S99">
        <f t="shared" si="14"/>
        <v>1</v>
      </c>
      <c r="T99">
        <f t="shared" si="15"/>
        <v>0</v>
      </c>
      <c r="U99">
        <f t="shared" si="16"/>
        <v>0</v>
      </c>
      <c r="V99">
        <f t="shared" si="17"/>
        <v>1</v>
      </c>
    </row>
    <row r="100" spans="1:22">
      <c r="A100" t="s">
        <v>1054</v>
      </c>
      <c r="B100" t="s">
        <v>1418</v>
      </c>
      <c r="C100" t="s">
        <v>1407</v>
      </c>
      <c r="D100" t="s">
        <v>1407</v>
      </c>
      <c r="E100" t="s">
        <v>1407</v>
      </c>
      <c r="F100" t="s">
        <v>1407</v>
      </c>
      <c r="G100" t="s">
        <v>1407</v>
      </c>
      <c r="H100">
        <v>1.8</v>
      </c>
      <c r="I100" t="s">
        <v>1407</v>
      </c>
      <c r="J100" t="s">
        <v>1407</v>
      </c>
      <c r="K100" t="b">
        <f>ISERROR(VLOOKUP(A100,'passengers(base term)_has_optio'!A232:A1067,1,FALSE))</f>
        <v>0</v>
      </c>
      <c r="L100">
        <f t="shared" si="11"/>
        <v>0</v>
      </c>
      <c r="M100">
        <f t="shared" si="9"/>
        <v>0</v>
      </c>
      <c r="N100">
        <f t="shared" si="10"/>
        <v>0</v>
      </c>
      <c r="O100">
        <f>IF(IF(ISERROR(SEARCH("*no*",VLOOKUP(A100,'passengers(base term)_has_optio'!A:J,3,FALSE))), 0,1)+IF(ISERROR(SEARCH("*no*",VLOOKUP(A100,'passengers(base term)_has_optio'!A:J,34,FALSE))), 0,1)+IF(ISERROR(SEARCH("*no*",VLOOKUP(A100,'passengers(base term)_has_optio'!A:J,5,FALSE))), 0,1)+IF(ISERROR(SEARCH("*no*",VLOOKUP(A100,'passengers(base term)_has_optio'!A:J,6,FALSE))), 0,1)+IF(ISERROR(SEARCH("*no*",VLOOKUP(A100,'passengers(base term)_has_optio'!A:J,7,FALSE))), 0,1)+IF(ISERROR(SEARCH("*no*",VLOOKUP(A100,'passengers(base term)_has_optio'!A:J,8,FALSE))), 0,1)+IF(ISERROR(SEARCH("*no*",VLOOKUP(A100,'passengers(base term)_has_optio'!A:J,9,FALSE))), 0,1)=7,1,0)</f>
        <v>0</v>
      </c>
      <c r="P100">
        <f>IF(ISNUMBER(VLOOKUP(A100,'passengers(base term)_has_optio'!A:J,10)),1,0)</f>
        <v>1</v>
      </c>
      <c r="Q100">
        <f t="shared" si="12"/>
        <v>0</v>
      </c>
      <c r="R100">
        <f t="shared" si="13"/>
        <v>0</v>
      </c>
      <c r="S100">
        <f t="shared" si="14"/>
        <v>1</v>
      </c>
      <c r="T100">
        <f t="shared" si="15"/>
        <v>0</v>
      </c>
      <c r="U100">
        <f t="shared" si="16"/>
        <v>0</v>
      </c>
      <c r="V100">
        <f t="shared" si="17"/>
        <v>1</v>
      </c>
    </row>
    <row r="101" spans="1:22">
      <c r="A101" t="s">
        <v>1052</v>
      </c>
      <c r="B101" t="s">
        <v>1418</v>
      </c>
      <c r="C101" t="s">
        <v>1407</v>
      </c>
      <c r="D101" t="s">
        <v>1407</v>
      </c>
      <c r="E101" t="s">
        <v>1407</v>
      </c>
      <c r="F101" t="s">
        <v>1407</v>
      </c>
      <c r="G101" t="s">
        <v>1407</v>
      </c>
      <c r="H101">
        <v>0.8</v>
      </c>
      <c r="I101" t="s">
        <v>1407</v>
      </c>
      <c r="J101">
        <v>0.7</v>
      </c>
      <c r="K101" t="b">
        <f>ISERROR(VLOOKUP(A101,'passengers(base term)_has_optio'!A234:A1069,1,FALSE))</f>
        <v>0</v>
      </c>
      <c r="L101">
        <f t="shared" si="11"/>
        <v>0</v>
      </c>
      <c r="M101">
        <f t="shared" si="9"/>
        <v>1</v>
      </c>
      <c r="N101">
        <f t="shared" si="10"/>
        <v>0</v>
      </c>
      <c r="O101">
        <f>IF(IF(ISERROR(SEARCH("*no*",VLOOKUP(A101,'passengers(base term)_has_optio'!A:J,3,FALSE))), 0,1)+IF(ISERROR(SEARCH("*no*",VLOOKUP(A101,'passengers(base term)_has_optio'!A:J,34,FALSE))), 0,1)+IF(ISERROR(SEARCH("*no*",VLOOKUP(A101,'passengers(base term)_has_optio'!A:J,5,FALSE))), 0,1)+IF(ISERROR(SEARCH("*no*",VLOOKUP(A101,'passengers(base term)_has_optio'!A:J,6,FALSE))), 0,1)+IF(ISERROR(SEARCH("*no*",VLOOKUP(A101,'passengers(base term)_has_optio'!A:J,7,FALSE))), 0,1)+IF(ISERROR(SEARCH("*no*",VLOOKUP(A101,'passengers(base term)_has_optio'!A:J,8,FALSE))), 0,1)+IF(ISERROR(SEARCH("*no*",VLOOKUP(A101,'passengers(base term)_has_optio'!A:J,9,FALSE))), 0,1)=7,1,0)</f>
        <v>0</v>
      </c>
      <c r="P101">
        <f>IF(ISNUMBER(VLOOKUP(A101,'passengers(base term)_has_optio'!A:J,10)),1,0)</f>
        <v>0</v>
      </c>
      <c r="Q101">
        <f t="shared" si="12"/>
        <v>0</v>
      </c>
      <c r="R101">
        <f t="shared" si="13"/>
        <v>0</v>
      </c>
      <c r="S101">
        <f t="shared" si="14"/>
        <v>1</v>
      </c>
      <c r="T101">
        <f t="shared" si="15"/>
        <v>0</v>
      </c>
      <c r="U101">
        <f t="shared" si="16"/>
        <v>0</v>
      </c>
      <c r="V101">
        <f t="shared" si="17"/>
        <v>0</v>
      </c>
    </row>
    <row r="102" spans="1:22">
      <c r="A102" t="s">
        <v>1050</v>
      </c>
      <c r="B102" t="s">
        <v>1418</v>
      </c>
      <c r="C102" t="s">
        <v>1407</v>
      </c>
      <c r="D102" t="s">
        <v>1407</v>
      </c>
      <c r="E102" t="s">
        <v>1407</v>
      </c>
      <c r="F102" t="s">
        <v>1407</v>
      </c>
      <c r="G102" t="s">
        <v>1407</v>
      </c>
      <c r="H102">
        <v>1.9</v>
      </c>
      <c r="I102" t="s">
        <v>1407</v>
      </c>
      <c r="J102" t="s">
        <v>1407</v>
      </c>
      <c r="K102" t="b">
        <f>ISERROR(VLOOKUP(A102,'passengers(base term)_has_optio'!A236:A1071,1,FALSE))</f>
        <v>0</v>
      </c>
      <c r="L102">
        <f t="shared" si="11"/>
        <v>0</v>
      </c>
      <c r="M102">
        <f t="shared" si="9"/>
        <v>0</v>
      </c>
      <c r="N102">
        <f t="shared" si="10"/>
        <v>0</v>
      </c>
      <c r="O102">
        <f>IF(IF(ISERROR(SEARCH("*no*",VLOOKUP(A102,'passengers(base term)_has_optio'!A:J,3,FALSE))), 0,1)+IF(ISERROR(SEARCH("*no*",VLOOKUP(A102,'passengers(base term)_has_optio'!A:J,34,FALSE))), 0,1)+IF(ISERROR(SEARCH("*no*",VLOOKUP(A102,'passengers(base term)_has_optio'!A:J,5,FALSE))), 0,1)+IF(ISERROR(SEARCH("*no*",VLOOKUP(A102,'passengers(base term)_has_optio'!A:J,6,FALSE))), 0,1)+IF(ISERROR(SEARCH("*no*",VLOOKUP(A102,'passengers(base term)_has_optio'!A:J,7,FALSE))), 0,1)+IF(ISERROR(SEARCH("*no*",VLOOKUP(A102,'passengers(base term)_has_optio'!A:J,8,FALSE))), 0,1)+IF(ISERROR(SEARCH("*no*",VLOOKUP(A102,'passengers(base term)_has_optio'!A:J,9,FALSE))), 0,1)=7,1,0)</f>
        <v>0</v>
      </c>
      <c r="P102">
        <f>IF(ISNUMBER(VLOOKUP(A102,'passengers(base term)_has_optio'!A:J,10)),1,0)</f>
        <v>0</v>
      </c>
      <c r="Q102">
        <f t="shared" si="12"/>
        <v>0</v>
      </c>
      <c r="R102">
        <f t="shared" si="13"/>
        <v>0</v>
      </c>
      <c r="S102">
        <f t="shared" si="14"/>
        <v>0</v>
      </c>
      <c r="T102">
        <f t="shared" si="15"/>
        <v>0</v>
      </c>
      <c r="U102">
        <f t="shared" si="16"/>
        <v>1</v>
      </c>
      <c r="V102">
        <f t="shared" si="17"/>
        <v>1</v>
      </c>
    </row>
    <row r="103" spans="1:22">
      <c r="A103" t="s">
        <v>1049</v>
      </c>
      <c r="B103" t="s">
        <v>1418</v>
      </c>
      <c r="C103" t="s">
        <v>1407</v>
      </c>
      <c r="D103" t="s">
        <v>1407</v>
      </c>
      <c r="E103" t="s">
        <v>1407</v>
      </c>
      <c r="F103" t="s">
        <v>1407</v>
      </c>
      <c r="G103" t="s">
        <v>1407</v>
      </c>
      <c r="H103">
        <v>2.1</v>
      </c>
      <c r="I103" t="s">
        <v>1407</v>
      </c>
      <c r="J103" t="s">
        <v>1407</v>
      </c>
      <c r="K103" t="b">
        <f>ISERROR(VLOOKUP(A103,'passengers(base term)_has_optio'!A237:A1072,1,FALSE))</f>
        <v>0</v>
      </c>
      <c r="L103">
        <f t="shared" si="11"/>
        <v>0</v>
      </c>
      <c r="M103">
        <f t="shared" si="9"/>
        <v>0</v>
      </c>
      <c r="N103">
        <f t="shared" si="10"/>
        <v>0</v>
      </c>
      <c r="O103">
        <f>IF(IF(ISERROR(SEARCH("*no*",VLOOKUP(A103,'passengers(base term)_has_optio'!A:J,3,FALSE))), 0,1)+IF(ISERROR(SEARCH("*no*",VLOOKUP(A103,'passengers(base term)_has_optio'!A:J,34,FALSE))), 0,1)+IF(ISERROR(SEARCH("*no*",VLOOKUP(A103,'passengers(base term)_has_optio'!A:J,5,FALSE))), 0,1)+IF(ISERROR(SEARCH("*no*",VLOOKUP(A103,'passengers(base term)_has_optio'!A:J,6,FALSE))), 0,1)+IF(ISERROR(SEARCH("*no*",VLOOKUP(A103,'passengers(base term)_has_optio'!A:J,7,FALSE))), 0,1)+IF(ISERROR(SEARCH("*no*",VLOOKUP(A103,'passengers(base term)_has_optio'!A:J,8,FALSE))), 0,1)+IF(ISERROR(SEARCH("*no*",VLOOKUP(A103,'passengers(base term)_has_optio'!A:J,9,FALSE))), 0,1)=7,1,0)</f>
        <v>0</v>
      </c>
      <c r="P103">
        <f>IF(ISNUMBER(VLOOKUP(A103,'passengers(base term)_has_optio'!A:J,10)),1,0)</f>
        <v>0</v>
      </c>
      <c r="Q103">
        <f t="shared" si="12"/>
        <v>0</v>
      </c>
      <c r="R103">
        <f t="shared" si="13"/>
        <v>0</v>
      </c>
      <c r="S103">
        <f t="shared" si="14"/>
        <v>0</v>
      </c>
      <c r="T103">
        <f t="shared" si="15"/>
        <v>0</v>
      </c>
      <c r="U103">
        <f t="shared" si="16"/>
        <v>1</v>
      </c>
      <c r="V103">
        <f t="shared" si="17"/>
        <v>1</v>
      </c>
    </row>
    <row r="104" spans="1:22">
      <c r="A104" t="s">
        <v>1047</v>
      </c>
      <c r="B104" t="s">
        <v>1418</v>
      </c>
      <c r="C104" t="s">
        <v>1407</v>
      </c>
      <c r="D104" t="s">
        <v>1407</v>
      </c>
      <c r="E104" t="s">
        <v>1407</v>
      </c>
      <c r="F104" t="s">
        <v>1407</v>
      </c>
      <c r="G104" t="s">
        <v>1407</v>
      </c>
      <c r="H104">
        <v>1.5</v>
      </c>
      <c r="I104" t="s">
        <v>1407</v>
      </c>
      <c r="J104" t="s">
        <v>1407</v>
      </c>
      <c r="K104" t="b">
        <f>ISERROR(VLOOKUP(A104,'passengers(base term)_has_optio'!A238:A1073,1,FALSE))</f>
        <v>0</v>
      </c>
      <c r="L104">
        <f t="shared" si="11"/>
        <v>0</v>
      </c>
      <c r="M104">
        <f t="shared" si="9"/>
        <v>0</v>
      </c>
      <c r="N104">
        <f t="shared" si="10"/>
        <v>0</v>
      </c>
      <c r="O104">
        <f>IF(IF(ISERROR(SEARCH("*no*",VLOOKUP(A104,'passengers(base term)_has_optio'!A:J,3,FALSE))), 0,1)+IF(ISERROR(SEARCH("*no*",VLOOKUP(A104,'passengers(base term)_has_optio'!A:J,34,FALSE))), 0,1)+IF(ISERROR(SEARCH("*no*",VLOOKUP(A104,'passengers(base term)_has_optio'!A:J,5,FALSE))), 0,1)+IF(ISERROR(SEARCH("*no*",VLOOKUP(A104,'passengers(base term)_has_optio'!A:J,6,FALSE))), 0,1)+IF(ISERROR(SEARCH("*no*",VLOOKUP(A104,'passengers(base term)_has_optio'!A:J,7,FALSE))), 0,1)+IF(ISERROR(SEARCH("*no*",VLOOKUP(A104,'passengers(base term)_has_optio'!A:J,8,FALSE))), 0,1)+IF(ISERROR(SEARCH("*no*",VLOOKUP(A104,'passengers(base term)_has_optio'!A:J,9,FALSE))), 0,1)=7,1,0)</f>
        <v>0</v>
      </c>
      <c r="P104">
        <f>IF(ISNUMBER(VLOOKUP(A104,'passengers(base term)_has_optio'!A:J,10)),1,0)</f>
        <v>1</v>
      </c>
      <c r="Q104">
        <f t="shared" si="12"/>
        <v>0</v>
      </c>
      <c r="R104">
        <f t="shared" si="13"/>
        <v>0</v>
      </c>
      <c r="S104">
        <f t="shared" si="14"/>
        <v>1</v>
      </c>
      <c r="T104">
        <f t="shared" si="15"/>
        <v>0</v>
      </c>
      <c r="U104">
        <f t="shared" si="16"/>
        <v>0</v>
      </c>
      <c r="V104">
        <f t="shared" si="17"/>
        <v>1</v>
      </c>
    </row>
    <row r="105" spans="1:22">
      <c r="A105" t="s">
        <v>1046</v>
      </c>
      <c r="B105" t="s">
        <v>1418</v>
      </c>
      <c r="C105" t="s">
        <v>1407</v>
      </c>
      <c r="D105" t="s">
        <v>1407</v>
      </c>
      <c r="E105" t="s">
        <v>1407</v>
      </c>
      <c r="F105" t="s">
        <v>1407</v>
      </c>
      <c r="G105" t="s">
        <v>1407</v>
      </c>
      <c r="H105">
        <v>1</v>
      </c>
      <c r="I105" t="s">
        <v>1407</v>
      </c>
      <c r="J105">
        <v>0.7</v>
      </c>
      <c r="K105" t="b">
        <f>ISERROR(VLOOKUP(A105,'passengers(base term)_has_optio'!A239:A1074,1,FALSE))</f>
        <v>0</v>
      </c>
      <c r="L105">
        <f t="shared" si="11"/>
        <v>0</v>
      </c>
      <c r="M105">
        <f t="shared" si="9"/>
        <v>1</v>
      </c>
      <c r="N105">
        <f t="shared" si="10"/>
        <v>0</v>
      </c>
      <c r="O105">
        <f>IF(IF(ISERROR(SEARCH("*no*",VLOOKUP(A105,'passengers(base term)_has_optio'!A:J,3,FALSE))), 0,1)+IF(ISERROR(SEARCH("*no*",VLOOKUP(A105,'passengers(base term)_has_optio'!A:J,34,FALSE))), 0,1)+IF(ISERROR(SEARCH("*no*",VLOOKUP(A105,'passengers(base term)_has_optio'!A:J,5,FALSE))), 0,1)+IF(ISERROR(SEARCH("*no*",VLOOKUP(A105,'passengers(base term)_has_optio'!A:J,6,FALSE))), 0,1)+IF(ISERROR(SEARCH("*no*",VLOOKUP(A105,'passengers(base term)_has_optio'!A:J,7,FALSE))), 0,1)+IF(ISERROR(SEARCH("*no*",VLOOKUP(A105,'passengers(base term)_has_optio'!A:J,8,FALSE))), 0,1)+IF(ISERROR(SEARCH("*no*",VLOOKUP(A105,'passengers(base term)_has_optio'!A:J,9,FALSE))), 0,1)=7,1,0)</f>
        <v>0</v>
      </c>
      <c r="P105">
        <f>IF(ISNUMBER(VLOOKUP(A105,'passengers(base term)_has_optio'!A:J,10)),1,0)</f>
        <v>1</v>
      </c>
      <c r="Q105">
        <f t="shared" si="12"/>
        <v>0</v>
      </c>
      <c r="R105">
        <f t="shared" si="13"/>
        <v>0</v>
      </c>
      <c r="S105">
        <f t="shared" si="14"/>
        <v>0</v>
      </c>
      <c r="T105">
        <f t="shared" si="15"/>
        <v>0</v>
      </c>
      <c r="U105">
        <f t="shared" si="16"/>
        <v>0</v>
      </c>
      <c r="V105">
        <f t="shared" si="17"/>
        <v>0</v>
      </c>
    </row>
    <row r="106" spans="1:22">
      <c r="A106" t="s">
        <v>1044</v>
      </c>
      <c r="B106" t="s">
        <v>1418</v>
      </c>
      <c r="C106" t="s">
        <v>1407</v>
      </c>
      <c r="D106" t="s">
        <v>1407</v>
      </c>
      <c r="E106" t="s">
        <v>1407</v>
      </c>
      <c r="F106" t="s">
        <v>1407</v>
      </c>
      <c r="G106" t="s">
        <v>1407</v>
      </c>
      <c r="H106">
        <v>1.7</v>
      </c>
      <c r="I106" t="s">
        <v>1407</v>
      </c>
      <c r="J106" t="s">
        <v>1407</v>
      </c>
      <c r="K106" t="b">
        <f>ISERROR(VLOOKUP(A106,'passengers(base term)_has_optio'!A241:A1076,1,FALSE))</f>
        <v>0</v>
      </c>
      <c r="L106">
        <f t="shared" si="11"/>
        <v>0</v>
      </c>
      <c r="M106">
        <f t="shared" si="9"/>
        <v>0</v>
      </c>
      <c r="N106">
        <f t="shared" si="10"/>
        <v>0</v>
      </c>
      <c r="O106">
        <f>IF(IF(ISERROR(SEARCH("*no*",VLOOKUP(A106,'passengers(base term)_has_optio'!A:J,3,FALSE))), 0,1)+IF(ISERROR(SEARCH("*no*",VLOOKUP(A106,'passengers(base term)_has_optio'!A:J,34,FALSE))), 0,1)+IF(ISERROR(SEARCH("*no*",VLOOKUP(A106,'passengers(base term)_has_optio'!A:J,5,FALSE))), 0,1)+IF(ISERROR(SEARCH("*no*",VLOOKUP(A106,'passengers(base term)_has_optio'!A:J,6,FALSE))), 0,1)+IF(ISERROR(SEARCH("*no*",VLOOKUP(A106,'passengers(base term)_has_optio'!A:J,7,FALSE))), 0,1)+IF(ISERROR(SEARCH("*no*",VLOOKUP(A106,'passengers(base term)_has_optio'!A:J,8,FALSE))), 0,1)+IF(ISERROR(SEARCH("*no*",VLOOKUP(A106,'passengers(base term)_has_optio'!A:J,9,FALSE))), 0,1)=7,1,0)</f>
        <v>0</v>
      </c>
      <c r="P106">
        <f>IF(ISNUMBER(VLOOKUP(A106,'passengers(base term)_has_optio'!A:J,10)),1,0)</f>
        <v>1</v>
      </c>
      <c r="Q106">
        <f t="shared" si="12"/>
        <v>0</v>
      </c>
      <c r="R106">
        <f t="shared" si="13"/>
        <v>0</v>
      </c>
      <c r="S106">
        <f t="shared" si="14"/>
        <v>1</v>
      </c>
      <c r="T106">
        <f t="shared" si="15"/>
        <v>0</v>
      </c>
      <c r="U106">
        <f t="shared" si="16"/>
        <v>0</v>
      </c>
      <c r="V106">
        <f t="shared" si="17"/>
        <v>1</v>
      </c>
    </row>
    <row r="107" spans="1:22">
      <c r="A107" t="s">
        <v>1042</v>
      </c>
      <c r="B107" t="s">
        <v>1418</v>
      </c>
      <c r="C107" t="s">
        <v>1407</v>
      </c>
      <c r="D107" t="s">
        <v>1407</v>
      </c>
      <c r="E107" t="s">
        <v>1407</v>
      </c>
      <c r="F107" t="s">
        <v>1407</v>
      </c>
      <c r="G107" t="s">
        <v>1407</v>
      </c>
      <c r="H107">
        <v>0.7</v>
      </c>
      <c r="I107" t="s">
        <v>1407</v>
      </c>
      <c r="J107">
        <v>0.7</v>
      </c>
      <c r="K107" t="b">
        <f>ISERROR(VLOOKUP(A107,'passengers(base term)_has_optio'!A243:A1078,1,FALSE))</f>
        <v>0</v>
      </c>
      <c r="L107">
        <f t="shared" si="11"/>
        <v>0</v>
      </c>
      <c r="M107">
        <f t="shared" si="9"/>
        <v>1</v>
      </c>
      <c r="N107">
        <f t="shared" si="10"/>
        <v>0</v>
      </c>
      <c r="O107">
        <f>IF(IF(ISERROR(SEARCH("*no*",VLOOKUP(A107,'passengers(base term)_has_optio'!A:J,3,FALSE))), 0,1)+IF(ISERROR(SEARCH("*no*",VLOOKUP(A107,'passengers(base term)_has_optio'!A:J,34,FALSE))), 0,1)+IF(ISERROR(SEARCH("*no*",VLOOKUP(A107,'passengers(base term)_has_optio'!A:J,5,FALSE))), 0,1)+IF(ISERROR(SEARCH("*no*",VLOOKUP(A107,'passengers(base term)_has_optio'!A:J,6,FALSE))), 0,1)+IF(ISERROR(SEARCH("*no*",VLOOKUP(A107,'passengers(base term)_has_optio'!A:J,7,FALSE))), 0,1)+IF(ISERROR(SEARCH("*no*",VLOOKUP(A107,'passengers(base term)_has_optio'!A:J,8,FALSE))), 0,1)+IF(ISERROR(SEARCH("*no*",VLOOKUP(A107,'passengers(base term)_has_optio'!A:J,9,FALSE))), 0,1)=7,1,0)</f>
        <v>0</v>
      </c>
      <c r="P107">
        <f>IF(ISNUMBER(VLOOKUP(A107,'passengers(base term)_has_optio'!A:J,10)),1,0)</f>
        <v>1</v>
      </c>
      <c r="Q107">
        <f t="shared" si="12"/>
        <v>0</v>
      </c>
      <c r="R107">
        <f t="shared" si="13"/>
        <v>0</v>
      </c>
      <c r="S107">
        <f t="shared" si="14"/>
        <v>0</v>
      </c>
      <c r="T107">
        <f t="shared" si="15"/>
        <v>0</v>
      </c>
      <c r="U107">
        <f t="shared" si="16"/>
        <v>0</v>
      </c>
      <c r="V107">
        <f t="shared" si="17"/>
        <v>0</v>
      </c>
    </row>
    <row r="108" spans="1:22">
      <c r="A108" t="s">
        <v>1040</v>
      </c>
      <c r="B108" t="s">
        <v>1418</v>
      </c>
      <c r="C108" t="s">
        <v>1407</v>
      </c>
      <c r="D108" t="s">
        <v>1407</v>
      </c>
      <c r="E108" t="s">
        <v>1407</v>
      </c>
      <c r="F108" t="s">
        <v>1407</v>
      </c>
      <c r="G108" t="s">
        <v>1407</v>
      </c>
      <c r="H108">
        <v>1.8</v>
      </c>
      <c r="I108" t="s">
        <v>1407</v>
      </c>
      <c r="J108" t="s">
        <v>1407</v>
      </c>
      <c r="K108" t="b">
        <f>ISERROR(VLOOKUP(A108,'passengers(base term)_has_optio'!A245:A1080,1,FALSE))</f>
        <v>0</v>
      </c>
      <c r="L108">
        <f t="shared" si="11"/>
        <v>0</v>
      </c>
      <c r="M108">
        <f t="shared" si="9"/>
        <v>0</v>
      </c>
      <c r="N108">
        <f t="shared" si="10"/>
        <v>0</v>
      </c>
      <c r="O108">
        <f>IF(IF(ISERROR(SEARCH("*no*",VLOOKUP(A108,'passengers(base term)_has_optio'!A:J,3,FALSE))), 0,1)+IF(ISERROR(SEARCH("*no*",VLOOKUP(A108,'passengers(base term)_has_optio'!A:J,34,FALSE))), 0,1)+IF(ISERROR(SEARCH("*no*",VLOOKUP(A108,'passengers(base term)_has_optio'!A:J,5,FALSE))), 0,1)+IF(ISERROR(SEARCH("*no*",VLOOKUP(A108,'passengers(base term)_has_optio'!A:J,6,FALSE))), 0,1)+IF(ISERROR(SEARCH("*no*",VLOOKUP(A108,'passengers(base term)_has_optio'!A:J,7,FALSE))), 0,1)+IF(ISERROR(SEARCH("*no*",VLOOKUP(A108,'passengers(base term)_has_optio'!A:J,8,FALSE))), 0,1)+IF(ISERROR(SEARCH("*no*",VLOOKUP(A108,'passengers(base term)_has_optio'!A:J,9,FALSE))), 0,1)=7,1,0)</f>
        <v>0</v>
      </c>
      <c r="P108">
        <f>IF(ISNUMBER(VLOOKUP(A108,'passengers(base term)_has_optio'!A:J,10)),1,0)</f>
        <v>1</v>
      </c>
      <c r="Q108">
        <f t="shared" si="12"/>
        <v>0</v>
      </c>
      <c r="R108">
        <f t="shared" si="13"/>
        <v>0</v>
      </c>
      <c r="S108">
        <f t="shared" si="14"/>
        <v>1</v>
      </c>
      <c r="T108">
        <f t="shared" si="15"/>
        <v>0</v>
      </c>
      <c r="U108">
        <f t="shared" si="16"/>
        <v>0</v>
      </c>
      <c r="V108">
        <f t="shared" si="17"/>
        <v>1</v>
      </c>
    </row>
    <row r="109" spans="1:22">
      <c r="A109" t="s">
        <v>1038</v>
      </c>
      <c r="B109" t="s">
        <v>1418</v>
      </c>
      <c r="C109" t="s">
        <v>1407</v>
      </c>
      <c r="D109" t="s">
        <v>1407</v>
      </c>
      <c r="E109" t="s">
        <v>1407</v>
      </c>
      <c r="F109" t="s">
        <v>1407</v>
      </c>
      <c r="G109" t="s">
        <v>1407</v>
      </c>
      <c r="H109">
        <v>1.6</v>
      </c>
      <c r="I109" t="s">
        <v>1407</v>
      </c>
      <c r="J109">
        <v>1.7</v>
      </c>
      <c r="K109" t="b">
        <f>ISERROR(VLOOKUP(A109,'passengers(base term)_has_optio'!A246:A1081,1,FALSE))</f>
        <v>0</v>
      </c>
      <c r="L109">
        <f t="shared" si="11"/>
        <v>0</v>
      </c>
      <c r="M109">
        <f t="shared" si="9"/>
        <v>1</v>
      </c>
      <c r="N109">
        <f t="shared" si="10"/>
        <v>0</v>
      </c>
      <c r="O109">
        <f>IF(IF(ISERROR(SEARCH("*no*",VLOOKUP(A109,'passengers(base term)_has_optio'!A:J,3,FALSE))), 0,1)+IF(ISERROR(SEARCH("*no*",VLOOKUP(A109,'passengers(base term)_has_optio'!A:J,34,FALSE))), 0,1)+IF(ISERROR(SEARCH("*no*",VLOOKUP(A109,'passengers(base term)_has_optio'!A:J,5,FALSE))), 0,1)+IF(ISERROR(SEARCH("*no*",VLOOKUP(A109,'passengers(base term)_has_optio'!A:J,6,FALSE))), 0,1)+IF(ISERROR(SEARCH("*no*",VLOOKUP(A109,'passengers(base term)_has_optio'!A:J,7,FALSE))), 0,1)+IF(ISERROR(SEARCH("*no*",VLOOKUP(A109,'passengers(base term)_has_optio'!A:J,8,FALSE))), 0,1)+IF(ISERROR(SEARCH("*no*",VLOOKUP(A109,'passengers(base term)_has_optio'!A:J,9,FALSE))), 0,1)=7,1,0)</f>
        <v>0</v>
      </c>
      <c r="P109">
        <f>IF(ISNUMBER(VLOOKUP(A109,'passengers(base term)_has_optio'!A:J,10)),1,0)</f>
        <v>0</v>
      </c>
      <c r="Q109">
        <f t="shared" si="12"/>
        <v>0</v>
      </c>
      <c r="R109">
        <f t="shared" si="13"/>
        <v>0</v>
      </c>
      <c r="S109">
        <f t="shared" si="14"/>
        <v>1</v>
      </c>
      <c r="T109">
        <f t="shared" si="15"/>
        <v>0</v>
      </c>
      <c r="U109">
        <f t="shared" si="16"/>
        <v>0</v>
      </c>
      <c r="V109">
        <f t="shared" si="17"/>
        <v>0</v>
      </c>
    </row>
    <row r="110" spans="1:22">
      <c r="A110" t="s">
        <v>1036</v>
      </c>
      <c r="B110" t="s">
        <v>1418</v>
      </c>
      <c r="C110" t="s">
        <v>1407</v>
      </c>
      <c r="D110" t="s">
        <v>1407</v>
      </c>
      <c r="E110" t="s">
        <v>1407</v>
      </c>
      <c r="F110" t="s">
        <v>1407</v>
      </c>
      <c r="G110" t="s">
        <v>1407</v>
      </c>
      <c r="H110">
        <v>1</v>
      </c>
      <c r="I110" t="s">
        <v>1407</v>
      </c>
      <c r="J110">
        <v>1.2</v>
      </c>
      <c r="K110" t="b">
        <f>ISERROR(VLOOKUP(A110,'passengers(base term)_has_optio'!A248:A1083,1,FALSE))</f>
        <v>0</v>
      </c>
      <c r="L110">
        <f t="shared" si="11"/>
        <v>0</v>
      </c>
      <c r="M110">
        <f t="shared" si="9"/>
        <v>1</v>
      </c>
      <c r="N110">
        <f t="shared" si="10"/>
        <v>0</v>
      </c>
      <c r="O110">
        <f>IF(IF(ISERROR(SEARCH("*no*",VLOOKUP(A110,'passengers(base term)_has_optio'!A:J,3,FALSE))), 0,1)+IF(ISERROR(SEARCH("*no*",VLOOKUP(A110,'passengers(base term)_has_optio'!A:J,34,FALSE))), 0,1)+IF(ISERROR(SEARCH("*no*",VLOOKUP(A110,'passengers(base term)_has_optio'!A:J,5,FALSE))), 0,1)+IF(ISERROR(SEARCH("*no*",VLOOKUP(A110,'passengers(base term)_has_optio'!A:J,6,FALSE))), 0,1)+IF(ISERROR(SEARCH("*no*",VLOOKUP(A110,'passengers(base term)_has_optio'!A:J,7,FALSE))), 0,1)+IF(ISERROR(SEARCH("*no*",VLOOKUP(A110,'passengers(base term)_has_optio'!A:J,8,FALSE))), 0,1)+IF(ISERROR(SEARCH("*no*",VLOOKUP(A110,'passengers(base term)_has_optio'!A:J,9,FALSE))), 0,1)=7,1,0)</f>
        <v>0</v>
      </c>
      <c r="P110">
        <f>IF(ISNUMBER(VLOOKUP(A110,'passengers(base term)_has_optio'!A:J,10)),1,0)</f>
        <v>1</v>
      </c>
      <c r="Q110">
        <f t="shared" si="12"/>
        <v>0</v>
      </c>
      <c r="R110">
        <f t="shared" si="13"/>
        <v>0</v>
      </c>
      <c r="S110">
        <f t="shared" si="14"/>
        <v>0</v>
      </c>
      <c r="T110">
        <f t="shared" si="15"/>
        <v>0</v>
      </c>
      <c r="U110">
        <f t="shared" si="16"/>
        <v>0</v>
      </c>
      <c r="V110">
        <f t="shared" si="17"/>
        <v>0</v>
      </c>
    </row>
    <row r="111" spans="1:22">
      <c r="A111" t="s">
        <v>1034</v>
      </c>
      <c r="B111" t="s">
        <v>1418</v>
      </c>
      <c r="C111" t="s">
        <v>1407</v>
      </c>
      <c r="D111" t="s">
        <v>1407</v>
      </c>
      <c r="E111" t="s">
        <v>1407</v>
      </c>
      <c r="F111" t="s">
        <v>1407</v>
      </c>
      <c r="G111" t="s">
        <v>1407</v>
      </c>
      <c r="H111">
        <v>1.5</v>
      </c>
      <c r="I111" t="s">
        <v>1407</v>
      </c>
      <c r="J111" t="s">
        <v>1407</v>
      </c>
      <c r="K111" t="b">
        <f>ISERROR(VLOOKUP(A111,'passengers(base term)_has_optio'!A250:A1085,1,FALSE))</f>
        <v>0</v>
      </c>
      <c r="L111">
        <f t="shared" si="11"/>
        <v>0</v>
      </c>
      <c r="M111">
        <f t="shared" si="9"/>
        <v>0</v>
      </c>
      <c r="N111">
        <f t="shared" si="10"/>
        <v>0</v>
      </c>
      <c r="O111">
        <f>IF(IF(ISERROR(SEARCH("*no*",VLOOKUP(A111,'passengers(base term)_has_optio'!A:J,3,FALSE))), 0,1)+IF(ISERROR(SEARCH("*no*",VLOOKUP(A111,'passengers(base term)_has_optio'!A:J,34,FALSE))), 0,1)+IF(ISERROR(SEARCH("*no*",VLOOKUP(A111,'passengers(base term)_has_optio'!A:J,5,FALSE))), 0,1)+IF(ISERROR(SEARCH("*no*",VLOOKUP(A111,'passengers(base term)_has_optio'!A:J,6,FALSE))), 0,1)+IF(ISERROR(SEARCH("*no*",VLOOKUP(A111,'passengers(base term)_has_optio'!A:J,7,FALSE))), 0,1)+IF(ISERROR(SEARCH("*no*",VLOOKUP(A111,'passengers(base term)_has_optio'!A:J,8,FALSE))), 0,1)+IF(ISERROR(SEARCH("*no*",VLOOKUP(A111,'passengers(base term)_has_optio'!A:J,9,FALSE))), 0,1)=7,1,0)</f>
        <v>0</v>
      </c>
      <c r="P111">
        <f>IF(ISNUMBER(VLOOKUP(A111,'passengers(base term)_has_optio'!A:J,10)),1,0)</f>
        <v>1</v>
      </c>
      <c r="Q111">
        <f t="shared" si="12"/>
        <v>0</v>
      </c>
      <c r="R111">
        <f t="shared" si="13"/>
        <v>0</v>
      </c>
      <c r="S111">
        <f t="shared" si="14"/>
        <v>1</v>
      </c>
      <c r="T111">
        <f t="shared" si="15"/>
        <v>0</v>
      </c>
      <c r="U111">
        <f t="shared" si="16"/>
        <v>0</v>
      </c>
      <c r="V111">
        <f t="shared" si="17"/>
        <v>1</v>
      </c>
    </row>
    <row r="112" spans="1:22">
      <c r="A112" t="s">
        <v>1032</v>
      </c>
      <c r="B112" t="s">
        <v>1418</v>
      </c>
      <c r="C112" t="s">
        <v>1407</v>
      </c>
      <c r="D112" t="s">
        <v>1407</v>
      </c>
      <c r="E112" t="s">
        <v>1407</v>
      </c>
      <c r="F112" t="s">
        <v>1407</v>
      </c>
      <c r="G112" t="s">
        <v>1407</v>
      </c>
      <c r="H112">
        <v>1</v>
      </c>
      <c r="I112" t="s">
        <v>1407</v>
      </c>
      <c r="J112">
        <v>0.9</v>
      </c>
      <c r="K112" t="b">
        <f>ISERROR(VLOOKUP(A112,'passengers(base term)_has_optio'!A252:A1087,1,FALSE))</f>
        <v>0</v>
      </c>
      <c r="L112">
        <f t="shared" si="11"/>
        <v>0</v>
      </c>
      <c r="M112">
        <f t="shared" si="9"/>
        <v>1</v>
      </c>
      <c r="N112">
        <f t="shared" si="10"/>
        <v>0</v>
      </c>
      <c r="O112">
        <f>IF(IF(ISERROR(SEARCH("*no*",VLOOKUP(A112,'passengers(base term)_has_optio'!A:J,3,FALSE))), 0,1)+IF(ISERROR(SEARCH("*no*",VLOOKUP(A112,'passengers(base term)_has_optio'!A:J,34,FALSE))), 0,1)+IF(ISERROR(SEARCH("*no*",VLOOKUP(A112,'passengers(base term)_has_optio'!A:J,5,FALSE))), 0,1)+IF(ISERROR(SEARCH("*no*",VLOOKUP(A112,'passengers(base term)_has_optio'!A:J,6,FALSE))), 0,1)+IF(ISERROR(SEARCH("*no*",VLOOKUP(A112,'passengers(base term)_has_optio'!A:J,7,FALSE))), 0,1)+IF(ISERROR(SEARCH("*no*",VLOOKUP(A112,'passengers(base term)_has_optio'!A:J,8,FALSE))), 0,1)+IF(ISERROR(SEARCH("*no*",VLOOKUP(A112,'passengers(base term)_has_optio'!A:J,9,FALSE))), 0,1)=7,1,0)</f>
        <v>0</v>
      </c>
      <c r="P112">
        <f>IF(ISNUMBER(VLOOKUP(A112,'passengers(base term)_has_optio'!A:J,10)),1,0)</f>
        <v>0</v>
      </c>
      <c r="Q112">
        <f t="shared" si="12"/>
        <v>0</v>
      </c>
      <c r="R112">
        <f t="shared" si="13"/>
        <v>0</v>
      </c>
      <c r="S112">
        <f t="shared" si="14"/>
        <v>1</v>
      </c>
      <c r="T112">
        <f t="shared" si="15"/>
        <v>0</v>
      </c>
      <c r="U112">
        <f t="shared" si="16"/>
        <v>0</v>
      </c>
      <c r="V112">
        <f t="shared" si="17"/>
        <v>0</v>
      </c>
    </row>
    <row r="113" spans="1:22">
      <c r="A113" t="s">
        <v>1030</v>
      </c>
      <c r="B113" t="s">
        <v>1418</v>
      </c>
      <c r="C113" t="s">
        <v>1407</v>
      </c>
      <c r="D113" t="s">
        <v>1407</v>
      </c>
      <c r="E113" t="s">
        <v>1407</v>
      </c>
      <c r="F113" t="s">
        <v>1407</v>
      </c>
      <c r="G113" t="s">
        <v>1407</v>
      </c>
      <c r="H113">
        <v>1.6</v>
      </c>
      <c r="I113" t="s">
        <v>1407</v>
      </c>
      <c r="J113" t="s">
        <v>1407</v>
      </c>
      <c r="K113" t="b">
        <f>ISERROR(VLOOKUP(A113,'passengers(base term)_has_optio'!A254:A1089,1,FALSE))</f>
        <v>0</v>
      </c>
      <c r="L113">
        <f t="shared" si="11"/>
        <v>0</v>
      </c>
      <c r="M113">
        <f t="shared" si="9"/>
        <v>0</v>
      </c>
      <c r="N113">
        <f t="shared" si="10"/>
        <v>0</v>
      </c>
      <c r="O113">
        <f>IF(IF(ISERROR(SEARCH("*no*",VLOOKUP(A113,'passengers(base term)_has_optio'!A:J,3,FALSE))), 0,1)+IF(ISERROR(SEARCH("*no*",VLOOKUP(A113,'passengers(base term)_has_optio'!A:J,34,FALSE))), 0,1)+IF(ISERROR(SEARCH("*no*",VLOOKUP(A113,'passengers(base term)_has_optio'!A:J,5,FALSE))), 0,1)+IF(ISERROR(SEARCH("*no*",VLOOKUP(A113,'passengers(base term)_has_optio'!A:J,6,FALSE))), 0,1)+IF(ISERROR(SEARCH("*no*",VLOOKUP(A113,'passengers(base term)_has_optio'!A:J,7,FALSE))), 0,1)+IF(ISERROR(SEARCH("*no*",VLOOKUP(A113,'passengers(base term)_has_optio'!A:J,8,FALSE))), 0,1)+IF(ISERROR(SEARCH("*no*",VLOOKUP(A113,'passengers(base term)_has_optio'!A:J,9,FALSE))), 0,1)=7,1,0)</f>
        <v>0</v>
      </c>
      <c r="P113">
        <f>IF(ISNUMBER(VLOOKUP(A113,'passengers(base term)_has_optio'!A:J,10)),1,0)</f>
        <v>1</v>
      </c>
      <c r="Q113">
        <f t="shared" si="12"/>
        <v>0</v>
      </c>
      <c r="R113">
        <f t="shared" si="13"/>
        <v>0</v>
      </c>
      <c r="S113">
        <f t="shared" si="14"/>
        <v>1</v>
      </c>
      <c r="T113">
        <f t="shared" si="15"/>
        <v>0</v>
      </c>
      <c r="U113">
        <f t="shared" si="16"/>
        <v>0</v>
      </c>
      <c r="V113">
        <f t="shared" si="17"/>
        <v>1</v>
      </c>
    </row>
    <row r="114" spans="1:22">
      <c r="A114" t="s">
        <v>1028</v>
      </c>
      <c r="B114" t="s">
        <v>1418</v>
      </c>
      <c r="C114" t="s">
        <v>1407</v>
      </c>
      <c r="D114" t="s">
        <v>1407</v>
      </c>
      <c r="E114" t="s">
        <v>1407</v>
      </c>
      <c r="F114" t="s">
        <v>1407</v>
      </c>
      <c r="G114" t="s">
        <v>1407</v>
      </c>
      <c r="H114">
        <v>0.8</v>
      </c>
      <c r="I114" t="s">
        <v>1407</v>
      </c>
      <c r="J114">
        <v>0.7</v>
      </c>
      <c r="K114" t="b">
        <f>ISERROR(VLOOKUP(A114,'passengers(base term)_has_optio'!A256:A1091,1,FALSE))</f>
        <v>0</v>
      </c>
      <c r="L114">
        <f t="shared" si="11"/>
        <v>0</v>
      </c>
      <c r="M114">
        <f t="shared" si="9"/>
        <v>1</v>
      </c>
      <c r="N114">
        <f t="shared" si="10"/>
        <v>0</v>
      </c>
      <c r="O114">
        <f>IF(IF(ISERROR(SEARCH("*no*",VLOOKUP(A114,'passengers(base term)_has_optio'!A:J,3,FALSE))), 0,1)+IF(ISERROR(SEARCH("*no*",VLOOKUP(A114,'passengers(base term)_has_optio'!A:J,34,FALSE))), 0,1)+IF(ISERROR(SEARCH("*no*",VLOOKUP(A114,'passengers(base term)_has_optio'!A:J,5,FALSE))), 0,1)+IF(ISERROR(SEARCH("*no*",VLOOKUP(A114,'passengers(base term)_has_optio'!A:J,6,FALSE))), 0,1)+IF(ISERROR(SEARCH("*no*",VLOOKUP(A114,'passengers(base term)_has_optio'!A:J,7,FALSE))), 0,1)+IF(ISERROR(SEARCH("*no*",VLOOKUP(A114,'passengers(base term)_has_optio'!A:J,8,FALSE))), 0,1)+IF(ISERROR(SEARCH("*no*",VLOOKUP(A114,'passengers(base term)_has_optio'!A:J,9,FALSE))), 0,1)=7,1,0)</f>
        <v>0</v>
      </c>
      <c r="P114">
        <f>IF(ISNUMBER(VLOOKUP(A114,'passengers(base term)_has_optio'!A:J,10)),1,0)</f>
        <v>1</v>
      </c>
      <c r="Q114">
        <f t="shared" si="12"/>
        <v>0</v>
      </c>
      <c r="R114">
        <f t="shared" si="13"/>
        <v>0</v>
      </c>
      <c r="S114">
        <f t="shared" si="14"/>
        <v>0</v>
      </c>
      <c r="T114">
        <f t="shared" si="15"/>
        <v>0</v>
      </c>
      <c r="U114">
        <f t="shared" si="16"/>
        <v>0</v>
      </c>
      <c r="V114">
        <f t="shared" si="17"/>
        <v>0</v>
      </c>
    </row>
    <row r="115" spans="1:22">
      <c r="A115" t="s">
        <v>1026</v>
      </c>
      <c r="B115" t="s">
        <v>1418</v>
      </c>
      <c r="C115" t="s">
        <v>1407</v>
      </c>
      <c r="D115" t="s">
        <v>1407</v>
      </c>
      <c r="E115" t="s">
        <v>1407</v>
      </c>
      <c r="F115" t="s">
        <v>1407</v>
      </c>
      <c r="G115" t="s">
        <v>1407</v>
      </c>
      <c r="H115">
        <v>0.8</v>
      </c>
      <c r="I115" t="s">
        <v>1407</v>
      </c>
      <c r="J115" t="s">
        <v>1407</v>
      </c>
      <c r="K115" t="b">
        <f>ISERROR(VLOOKUP(A115,'passengers(base term)_has_optio'!A258:A1093,1,FALSE))</f>
        <v>0</v>
      </c>
      <c r="L115">
        <f t="shared" si="11"/>
        <v>0</v>
      </c>
      <c r="M115">
        <f t="shared" si="9"/>
        <v>0</v>
      </c>
      <c r="N115">
        <f t="shared" si="10"/>
        <v>0</v>
      </c>
      <c r="O115">
        <f>IF(IF(ISERROR(SEARCH("*no*",VLOOKUP(A115,'passengers(base term)_has_optio'!A:J,3,FALSE))), 0,1)+IF(ISERROR(SEARCH("*no*",VLOOKUP(A115,'passengers(base term)_has_optio'!A:J,34,FALSE))), 0,1)+IF(ISERROR(SEARCH("*no*",VLOOKUP(A115,'passengers(base term)_has_optio'!A:J,5,FALSE))), 0,1)+IF(ISERROR(SEARCH("*no*",VLOOKUP(A115,'passengers(base term)_has_optio'!A:J,6,FALSE))), 0,1)+IF(ISERROR(SEARCH("*no*",VLOOKUP(A115,'passengers(base term)_has_optio'!A:J,7,FALSE))), 0,1)+IF(ISERROR(SEARCH("*no*",VLOOKUP(A115,'passengers(base term)_has_optio'!A:J,8,FALSE))), 0,1)+IF(ISERROR(SEARCH("*no*",VLOOKUP(A115,'passengers(base term)_has_optio'!A:J,9,FALSE))), 0,1)=7,1,0)</f>
        <v>0</v>
      </c>
      <c r="P115">
        <f>IF(ISNUMBER(VLOOKUP(A115,'passengers(base term)_has_optio'!A:J,10)),1,0)</f>
        <v>1</v>
      </c>
      <c r="Q115">
        <f t="shared" si="12"/>
        <v>0</v>
      </c>
      <c r="R115">
        <f t="shared" si="13"/>
        <v>0</v>
      </c>
      <c r="S115">
        <f t="shared" si="14"/>
        <v>1</v>
      </c>
      <c r="T115">
        <f t="shared" si="15"/>
        <v>0</v>
      </c>
      <c r="U115">
        <f t="shared" si="16"/>
        <v>0</v>
      </c>
      <c r="V115">
        <f t="shared" si="17"/>
        <v>1</v>
      </c>
    </row>
    <row r="116" spans="1:22">
      <c r="A116" t="s">
        <v>1024</v>
      </c>
      <c r="B116" t="s">
        <v>1418</v>
      </c>
      <c r="C116" t="s">
        <v>1407</v>
      </c>
      <c r="D116" t="s">
        <v>1407</v>
      </c>
      <c r="E116" t="s">
        <v>1407</v>
      </c>
      <c r="F116" t="s">
        <v>1407</v>
      </c>
      <c r="G116" t="s">
        <v>1407</v>
      </c>
      <c r="H116">
        <v>1.7</v>
      </c>
      <c r="I116" t="s">
        <v>1407</v>
      </c>
      <c r="J116">
        <v>2</v>
      </c>
      <c r="K116" t="b">
        <f>ISERROR(VLOOKUP(A116,'passengers(base term)_has_optio'!A259:A1094,1,FALSE))</f>
        <v>0</v>
      </c>
      <c r="L116">
        <f t="shared" si="11"/>
        <v>0</v>
      </c>
      <c r="M116">
        <f t="shared" si="9"/>
        <v>1</v>
      </c>
      <c r="N116">
        <f t="shared" si="10"/>
        <v>0</v>
      </c>
      <c r="O116">
        <f>IF(IF(ISERROR(SEARCH("*no*",VLOOKUP(A116,'passengers(base term)_has_optio'!A:J,3,FALSE))), 0,1)+IF(ISERROR(SEARCH("*no*",VLOOKUP(A116,'passengers(base term)_has_optio'!A:J,34,FALSE))), 0,1)+IF(ISERROR(SEARCH("*no*",VLOOKUP(A116,'passengers(base term)_has_optio'!A:J,5,FALSE))), 0,1)+IF(ISERROR(SEARCH("*no*",VLOOKUP(A116,'passengers(base term)_has_optio'!A:J,6,FALSE))), 0,1)+IF(ISERROR(SEARCH("*no*",VLOOKUP(A116,'passengers(base term)_has_optio'!A:J,7,FALSE))), 0,1)+IF(ISERROR(SEARCH("*no*",VLOOKUP(A116,'passengers(base term)_has_optio'!A:J,8,FALSE))), 0,1)+IF(ISERROR(SEARCH("*no*",VLOOKUP(A116,'passengers(base term)_has_optio'!A:J,9,FALSE))), 0,1)=7,1,0)</f>
        <v>0</v>
      </c>
      <c r="P116">
        <f>IF(ISNUMBER(VLOOKUP(A116,'passengers(base term)_has_optio'!A:J,10)),1,0)</f>
        <v>1</v>
      </c>
      <c r="Q116">
        <f t="shared" si="12"/>
        <v>0</v>
      </c>
      <c r="R116">
        <f t="shared" si="13"/>
        <v>0</v>
      </c>
      <c r="S116">
        <f t="shared" si="14"/>
        <v>0</v>
      </c>
      <c r="T116">
        <f t="shared" si="15"/>
        <v>0</v>
      </c>
      <c r="U116">
        <f t="shared" si="16"/>
        <v>0</v>
      </c>
      <c r="V116">
        <f t="shared" si="17"/>
        <v>0</v>
      </c>
    </row>
    <row r="117" spans="1:22">
      <c r="A117" t="s">
        <v>1022</v>
      </c>
      <c r="B117" t="s">
        <v>1418</v>
      </c>
      <c r="C117" t="s">
        <v>1407</v>
      </c>
      <c r="D117" t="s">
        <v>1407</v>
      </c>
      <c r="E117" t="s">
        <v>1407</v>
      </c>
      <c r="F117" t="s">
        <v>1407</v>
      </c>
      <c r="G117" t="s">
        <v>1407</v>
      </c>
      <c r="H117">
        <v>1.1000000000000001</v>
      </c>
      <c r="I117" t="s">
        <v>1407</v>
      </c>
      <c r="J117">
        <v>1.2</v>
      </c>
      <c r="K117" t="b">
        <f>ISERROR(VLOOKUP(A117,'passengers(base term)_has_optio'!A261:A1096,1,FALSE))</f>
        <v>0</v>
      </c>
      <c r="L117">
        <f t="shared" si="11"/>
        <v>0</v>
      </c>
      <c r="M117">
        <f t="shared" si="9"/>
        <v>1</v>
      </c>
      <c r="N117">
        <f t="shared" si="10"/>
        <v>0</v>
      </c>
      <c r="O117">
        <f>IF(IF(ISERROR(SEARCH("*no*",VLOOKUP(A117,'passengers(base term)_has_optio'!A:J,3,FALSE))), 0,1)+IF(ISERROR(SEARCH("*no*",VLOOKUP(A117,'passengers(base term)_has_optio'!A:J,34,FALSE))), 0,1)+IF(ISERROR(SEARCH("*no*",VLOOKUP(A117,'passengers(base term)_has_optio'!A:J,5,FALSE))), 0,1)+IF(ISERROR(SEARCH("*no*",VLOOKUP(A117,'passengers(base term)_has_optio'!A:J,6,FALSE))), 0,1)+IF(ISERROR(SEARCH("*no*",VLOOKUP(A117,'passengers(base term)_has_optio'!A:J,7,FALSE))), 0,1)+IF(ISERROR(SEARCH("*no*",VLOOKUP(A117,'passengers(base term)_has_optio'!A:J,8,FALSE))), 0,1)+IF(ISERROR(SEARCH("*no*",VLOOKUP(A117,'passengers(base term)_has_optio'!A:J,9,FALSE))), 0,1)=7,1,0)</f>
        <v>0</v>
      </c>
      <c r="P117">
        <f>IF(ISNUMBER(VLOOKUP(A117,'passengers(base term)_has_optio'!A:J,10)),1,0)</f>
        <v>0</v>
      </c>
      <c r="Q117">
        <f t="shared" si="12"/>
        <v>0</v>
      </c>
      <c r="R117">
        <f t="shared" si="13"/>
        <v>0</v>
      </c>
      <c r="S117">
        <f t="shared" si="14"/>
        <v>1</v>
      </c>
      <c r="T117">
        <f t="shared" si="15"/>
        <v>0</v>
      </c>
      <c r="U117">
        <f t="shared" si="16"/>
        <v>0</v>
      </c>
      <c r="V117">
        <f t="shared" si="17"/>
        <v>0</v>
      </c>
    </row>
    <row r="118" spans="1:22">
      <c r="A118" t="s">
        <v>1020</v>
      </c>
      <c r="B118" t="s">
        <v>1418</v>
      </c>
      <c r="C118" t="s">
        <v>1407</v>
      </c>
      <c r="D118" t="s">
        <v>1407</v>
      </c>
      <c r="E118" t="s">
        <v>1407</v>
      </c>
      <c r="F118" t="s">
        <v>1407</v>
      </c>
      <c r="G118" t="s">
        <v>1407</v>
      </c>
      <c r="H118">
        <v>1.1000000000000001</v>
      </c>
      <c r="I118" t="s">
        <v>1407</v>
      </c>
      <c r="J118">
        <v>1.4</v>
      </c>
      <c r="K118" t="b">
        <f>ISERROR(VLOOKUP(A118,'passengers(base term)_has_optio'!A263:A1098,1,FALSE))</f>
        <v>0</v>
      </c>
      <c r="L118">
        <f t="shared" si="11"/>
        <v>0</v>
      </c>
      <c r="M118">
        <f t="shared" si="9"/>
        <v>1</v>
      </c>
      <c r="N118">
        <f t="shared" si="10"/>
        <v>0</v>
      </c>
      <c r="O118">
        <f>IF(IF(ISERROR(SEARCH("*no*",VLOOKUP(A118,'passengers(base term)_has_optio'!A:J,3,FALSE))), 0,1)+IF(ISERROR(SEARCH("*no*",VLOOKUP(A118,'passengers(base term)_has_optio'!A:J,34,FALSE))), 0,1)+IF(ISERROR(SEARCH("*no*",VLOOKUP(A118,'passengers(base term)_has_optio'!A:J,5,FALSE))), 0,1)+IF(ISERROR(SEARCH("*no*",VLOOKUP(A118,'passengers(base term)_has_optio'!A:J,6,FALSE))), 0,1)+IF(ISERROR(SEARCH("*no*",VLOOKUP(A118,'passengers(base term)_has_optio'!A:J,7,FALSE))), 0,1)+IF(ISERROR(SEARCH("*no*",VLOOKUP(A118,'passengers(base term)_has_optio'!A:J,8,FALSE))), 0,1)+IF(ISERROR(SEARCH("*no*",VLOOKUP(A118,'passengers(base term)_has_optio'!A:J,9,FALSE))), 0,1)=7,1,0)</f>
        <v>0</v>
      </c>
      <c r="P118">
        <f>IF(ISNUMBER(VLOOKUP(A118,'passengers(base term)_has_optio'!A:J,10)),1,0)</f>
        <v>0</v>
      </c>
      <c r="Q118">
        <f t="shared" si="12"/>
        <v>0</v>
      </c>
      <c r="R118">
        <f t="shared" si="13"/>
        <v>0</v>
      </c>
      <c r="S118">
        <f t="shared" si="14"/>
        <v>1</v>
      </c>
      <c r="T118">
        <f t="shared" si="15"/>
        <v>0</v>
      </c>
      <c r="U118">
        <f t="shared" si="16"/>
        <v>0</v>
      </c>
      <c r="V118">
        <f t="shared" si="17"/>
        <v>0</v>
      </c>
    </row>
    <row r="119" spans="1:22">
      <c r="A119" t="s">
        <v>1018</v>
      </c>
      <c r="B119" t="s">
        <v>1418</v>
      </c>
      <c r="C119" t="s">
        <v>1407</v>
      </c>
      <c r="D119" t="s">
        <v>1407</v>
      </c>
      <c r="E119" t="s">
        <v>1407</v>
      </c>
      <c r="F119" t="s">
        <v>1407</v>
      </c>
      <c r="G119" t="s">
        <v>1407</v>
      </c>
      <c r="H119">
        <v>1.4</v>
      </c>
      <c r="I119" t="s">
        <v>1407</v>
      </c>
      <c r="J119" t="s">
        <v>1407</v>
      </c>
      <c r="K119" t="b">
        <f>ISERROR(VLOOKUP(A119,'passengers(base term)_has_optio'!A265:A1100,1,FALSE))</f>
        <v>0</v>
      </c>
      <c r="L119">
        <f t="shared" si="11"/>
        <v>0</v>
      </c>
      <c r="M119">
        <f t="shared" si="9"/>
        <v>0</v>
      </c>
      <c r="N119">
        <f t="shared" si="10"/>
        <v>0</v>
      </c>
      <c r="O119">
        <f>IF(IF(ISERROR(SEARCH("*no*",VLOOKUP(A119,'passengers(base term)_has_optio'!A:J,3,FALSE))), 0,1)+IF(ISERROR(SEARCH("*no*",VLOOKUP(A119,'passengers(base term)_has_optio'!A:J,34,FALSE))), 0,1)+IF(ISERROR(SEARCH("*no*",VLOOKUP(A119,'passengers(base term)_has_optio'!A:J,5,FALSE))), 0,1)+IF(ISERROR(SEARCH("*no*",VLOOKUP(A119,'passengers(base term)_has_optio'!A:J,6,FALSE))), 0,1)+IF(ISERROR(SEARCH("*no*",VLOOKUP(A119,'passengers(base term)_has_optio'!A:J,7,FALSE))), 0,1)+IF(ISERROR(SEARCH("*no*",VLOOKUP(A119,'passengers(base term)_has_optio'!A:J,8,FALSE))), 0,1)+IF(ISERROR(SEARCH("*no*",VLOOKUP(A119,'passengers(base term)_has_optio'!A:J,9,FALSE))), 0,1)=7,1,0)</f>
        <v>0</v>
      </c>
      <c r="P119">
        <f>IF(ISNUMBER(VLOOKUP(A119,'passengers(base term)_has_optio'!A:J,10)),1,0)</f>
        <v>0</v>
      </c>
      <c r="Q119">
        <f t="shared" si="12"/>
        <v>0</v>
      </c>
      <c r="R119">
        <f t="shared" si="13"/>
        <v>0</v>
      </c>
      <c r="S119">
        <f t="shared" si="14"/>
        <v>0</v>
      </c>
      <c r="T119">
        <f t="shared" si="15"/>
        <v>0</v>
      </c>
      <c r="U119">
        <f t="shared" si="16"/>
        <v>1</v>
      </c>
      <c r="V119">
        <f t="shared" si="17"/>
        <v>1</v>
      </c>
    </row>
    <row r="120" spans="1:22">
      <c r="A120" t="s">
        <v>1016</v>
      </c>
      <c r="B120" t="s">
        <v>1418</v>
      </c>
      <c r="C120" t="s">
        <v>1407</v>
      </c>
      <c r="D120" t="s">
        <v>1407</v>
      </c>
      <c r="E120" t="s">
        <v>1407</v>
      </c>
      <c r="F120" t="s">
        <v>1407</v>
      </c>
      <c r="G120" t="s">
        <v>1407</v>
      </c>
      <c r="H120">
        <v>0.8</v>
      </c>
      <c r="I120" t="s">
        <v>1407</v>
      </c>
      <c r="J120" t="s">
        <v>1407</v>
      </c>
      <c r="K120" t="b">
        <f>ISERROR(VLOOKUP(A120,'passengers(base term)_has_optio'!A266:A1101,1,FALSE))</f>
        <v>0</v>
      </c>
      <c r="L120">
        <f t="shared" si="11"/>
        <v>0</v>
      </c>
      <c r="M120">
        <f t="shared" si="9"/>
        <v>0</v>
      </c>
      <c r="N120">
        <f t="shared" si="10"/>
        <v>0</v>
      </c>
      <c r="O120">
        <f>IF(IF(ISERROR(SEARCH("*no*",VLOOKUP(A120,'passengers(base term)_has_optio'!A:J,3,FALSE))), 0,1)+IF(ISERROR(SEARCH("*no*",VLOOKUP(A120,'passengers(base term)_has_optio'!A:J,34,FALSE))), 0,1)+IF(ISERROR(SEARCH("*no*",VLOOKUP(A120,'passengers(base term)_has_optio'!A:J,5,FALSE))), 0,1)+IF(ISERROR(SEARCH("*no*",VLOOKUP(A120,'passengers(base term)_has_optio'!A:J,6,FALSE))), 0,1)+IF(ISERROR(SEARCH("*no*",VLOOKUP(A120,'passengers(base term)_has_optio'!A:J,7,FALSE))), 0,1)+IF(ISERROR(SEARCH("*no*",VLOOKUP(A120,'passengers(base term)_has_optio'!A:J,8,FALSE))), 0,1)+IF(ISERROR(SEARCH("*no*",VLOOKUP(A120,'passengers(base term)_has_optio'!A:J,9,FALSE))), 0,1)=7,1,0)</f>
        <v>0</v>
      </c>
      <c r="P120">
        <f>IF(ISNUMBER(VLOOKUP(A120,'passengers(base term)_has_optio'!A:J,10)),1,0)</f>
        <v>1</v>
      </c>
      <c r="Q120">
        <f t="shared" si="12"/>
        <v>0</v>
      </c>
      <c r="R120">
        <f t="shared" si="13"/>
        <v>0</v>
      </c>
      <c r="S120">
        <f t="shared" si="14"/>
        <v>1</v>
      </c>
      <c r="T120">
        <f t="shared" si="15"/>
        <v>0</v>
      </c>
      <c r="U120">
        <f t="shared" si="16"/>
        <v>0</v>
      </c>
      <c r="V120">
        <f t="shared" si="17"/>
        <v>1</v>
      </c>
    </row>
    <row r="121" spans="1:22">
      <c r="A121" t="s">
        <v>1014</v>
      </c>
      <c r="B121" t="s">
        <v>1418</v>
      </c>
      <c r="C121" t="s">
        <v>1407</v>
      </c>
      <c r="D121" t="s">
        <v>1407</v>
      </c>
      <c r="E121" t="s">
        <v>1407</v>
      </c>
      <c r="F121" t="s">
        <v>1407</v>
      </c>
      <c r="G121" t="s">
        <v>1407</v>
      </c>
      <c r="H121">
        <v>0.8</v>
      </c>
      <c r="I121" t="s">
        <v>1407</v>
      </c>
      <c r="J121">
        <v>0.7</v>
      </c>
      <c r="K121" t="b">
        <f>ISERROR(VLOOKUP(A121,'passengers(base term)_has_optio'!A268:A1103,1,FALSE))</f>
        <v>0</v>
      </c>
      <c r="L121">
        <f t="shared" si="11"/>
        <v>0</v>
      </c>
      <c r="M121">
        <f t="shared" si="9"/>
        <v>1</v>
      </c>
      <c r="N121">
        <f t="shared" si="10"/>
        <v>0</v>
      </c>
      <c r="O121">
        <f>IF(IF(ISERROR(SEARCH("*no*",VLOOKUP(A121,'passengers(base term)_has_optio'!A:J,3,FALSE))), 0,1)+IF(ISERROR(SEARCH("*no*",VLOOKUP(A121,'passengers(base term)_has_optio'!A:J,34,FALSE))), 0,1)+IF(ISERROR(SEARCH("*no*",VLOOKUP(A121,'passengers(base term)_has_optio'!A:J,5,FALSE))), 0,1)+IF(ISERROR(SEARCH("*no*",VLOOKUP(A121,'passengers(base term)_has_optio'!A:J,6,FALSE))), 0,1)+IF(ISERROR(SEARCH("*no*",VLOOKUP(A121,'passengers(base term)_has_optio'!A:J,7,FALSE))), 0,1)+IF(ISERROR(SEARCH("*no*",VLOOKUP(A121,'passengers(base term)_has_optio'!A:J,8,FALSE))), 0,1)+IF(ISERROR(SEARCH("*no*",VLOOKUP(A121,'passengers(base term)_has_optio'!A:J,9,FALSE))), 0,1)=7,1,0)</f>
        <v>0</v>
      </c>
      <c r="P121">
        <f>IF(ISNUMBER(VLOOKUP(A121,'passengers(base term)_has_optio'!A:J,10)),1,0)</f>
        <v>1</v>
      </c>
      <c r="Q121">
        <f t="shared" si="12"/>
        <v>0</v>
      </c>
      <c r="R121">
        <f t="shared" si="13"/>
        <v>0</v>
      </c>
      <c r="S121">
        <f t="shared" si="14"/>
        <v>0</v>
      </c>
      <c r="T121">
        <f t="shared" si="15"/>
        <v>0</v>
      </c>
      <c r="U121">
        <f t="shared" si="16"/>
        <v>0</v>
      </c>
      <c r="V121">
        <f t="shared" si="17"/>
        <v>0</v>
      </c>
    </row>
    <row r="122" spans="1:22">
      <c r="A122" t="s">
        <v>1012</v>
      </c>
      <c r="B122" t="s">
        <v>1418</v>
      </c>
      <c r="C122" t="s">
        <v>1407</v>
      </c>
      <c r="D122" t="s">
        <v>1407</v>
      </c>
      <c r="E122" t="s">
        <v>1407</v>
      </c>
      <c r="F122" t="s">
        <v>1407</v>
      </c>
      <c r="G122" t="s">
        <v>1407</v>
      </c>
      <c r="H122">
        <v>1.7</v>
      </c>
      <c r="I122" t="s">
        <v>1407</v>
      </c>
      <c r="J122">
        <v>2.2000000000000002</v>
      </c>
      <c r="K122" t="b">
        <f>ISERROR(VLOOKUP(A122,'passengers(base term)_has_optio'!A270:A1105,1,FALSE))</f>
        <v>0</v>
      </c>
      <c r="L122">
        <f t="shared" si="11"/>
        <v>0</v>
      </c>
      <c r="M122">
        <f t="shared" si="9"/>
        <v>1</v>
      </c>
      <c r="N122">
        <f t="shared" si="10"/>
        <v>0</v>
      </c>
      <c r="O122">
        <f>IF(IF(ISERROR(SEARCH("*no*",VLOOKUP(A122,'passengers(base term)_has_optio'!A:J,3,FALSE))), 0,1)+IF(ISERROR(SEARCH("*no*",VLOOKUP(A122,'passengers(base term)_has_optio'!A:J,34,FALSE))), 0,1)+IF(ISERROR(SEARCH("*no*",VLOOKUP(A122,'passengers(base term)_has_optio'!A:J,5,FALSE))), 0,1)+IF(ISERROR(SEARCH("*no*",VLOOKUP(A122,'passengers(base term)_has_optio'!A:J,6,FALSE))), 0,1)+IF(ISERROR(SEARCH("*no*",VLOOKUP(A122,'passengers(base term)_has_optio'!A:J,7,FALSE))), 0,1)+IF(ISERROR(SEARCH("*no*",VLOOKUP(A122,'passengers(base term)_has_optio'!A:J,8,FALSE))), 0,1)+IF(ISERROR(SEARCH("*no*",VLOOKUP(A122,'passengers(base term)_has_optio'!A:J,9,FALSE))), 0,1)=7,1,0)</f>
        <v>0</v>
      </c>
      <c r="P122">
        <f>IF(ISNUMBER(VLOOKUP(A122,'passengers(base term)_has_optio'!A:J,10)),1,0)</f>
        <v>1</v>
      </c>
      <c r="Q122">
        <f t="shared" si="12"/>
        <v>0</v>
      </c>
      <c r="R122">
        <f t="shared" si="13"/>
        <v>0</v>
      </c>
      <c r="S122">
        <f t="shared" si="14"/>
        <v>0</v>
      </c>
      <c r="T122">
        <f t="shared" si="15"/>
        <v>0</v>
      </c>
      <c r="U122">
        <f t="shared" si="16"/>
        <v>0</v>
      </c>
      <c r="V122">
        <f t="shared" si="17"/>
        <v>0</v>
      </c>
    </row>
    <row r="123" spans="1:22">
      <c r="A123" t="s">
        <v>1010</v>
      </c>
      <c r="B123" t="s">
        <v>1418</v>
      </c>
      <c r="C123" t="s">
        <v>1407</v>
      </c>
      <c r="D123" t="s">
        <v>1407</v>
      </c>
      <c r="E123" t="s">
        <v>1407</v>
      </c>
      <c r="F123" t="s">
        <v>1407</v>
      </c>
      <c r="G123" t="s">
        <v>1407</v>
      </c>
      <c r="H123">
        <v>2</v>
      </c>
      <c r="I123" t="s">
        <v>1407</v>
      </c>
      <c r="J123">
        <v>2.1</v>
      </c>
      <c r="K123" t="b">
        <f>ISERROR(VLOOKUP(A123,'passengers(base term)_has_optio'!A272:A1107,1,FALSE))</f>
        <v>0</v>
      </c>
      <c r="L123">
        <f t="shared" si="11"/>
        <v>0</v>
      </c>
      <c r="M123">
        <f t="shared" si="9"/>
        <v>1</v>
      </c>
      <c r="N123">
        <f t="shared" si="10"/>
        <v>0</v>
      </c>
      <c r="O123">
        <f>IF(IF(ISERROR(SEARCH("*no*",VLOOKUP(A123,'passengers(base term)_has_optio'!A:J,3,FALSE))), 0,1)+IF(ISERROR(SEARCH("*no*",VLOOKUP(A123,'passengers(base term)_has_optio'!A:J,34,FALSE))), 0,1)+IF(ISERROR(SEARCH("*no*",VLOOKUP(A123,'passengers(base term)_has_optio'!A:J,5,FALSE))), 0,1)+IF(ISERROR(SEARCH("*no*",VLOOKUP(A123,'passengers(base term)_has_optio'!A:J,6,FALSE))), 0,1)+IF(ISERROR(SEARCH("*no*",VLOOKUP(A123,'passengers(base term)_has_optio'!A:J,7,FALSE))), 0,1)+IF(ISERROR(SEARCH("*no*",VLOOKUP(A123,'passengers(base term)_has_optio'!A:J,8,FALSE))), 0,1)+IF(ISERROR(SEARCH("*no*",VLOOKUP(A123,'passengers(base term)_has_optio'!A:J,9,FALSE))), 0,1)=7,1,0)</f>
        <v>0</v>
      </c>
      <c r="P123">
        <f>IF(ISNUMBER(VLOOKUP(A123,'passengers(base term)_has_optio'!A:J,10)),1,0)</f>
        <v>1</v>
      </c>
      <c r="Q123">
        <f t="shared" si="12"/>
        <v>0</v>
      </c>
      <c r="R123">
        <f t="shared" si="13"/>
        <v>0</v>
      </c>
      <c r="S123">
        <f t="shared" si="14"/>
        <v>0</v>
      </c>
      <c r="T123">
        <f t="shared" si="15"/>
        <v>0</v>
      </c>
      <c r="U123">
        <f t="shared" si="16"/>
        <v>0</v>
      </c>
      <c r="V123">
        <f t="shared" si="17"/>
        <v>0</v>
      </c>
    </row>
    <row r="124" spans="1:22">
      <c r="A124" t="s">
        <v>1008</v>
      </c>
      <c r="B124" t="s">
        <v>1418</v>
      </c>
      <c r="C124" t="s">
        <v>1407</v>
      </c>
      <c r="D124" t="s">
        <v>1407</v>
      </c>
      <c r="E124" t="s">
        <v>1407</v>
      </c>
      <c r="F124" t="s">
        <v>1407</v>
      </c>
      <c r="G124" t="s">
        <v>1407</v>
      </c>
      <c r="H124">
        <v>1.6</v>
      </c>
      <c r="I124" t="s">
        <v>1407</v>
      </c>
      <c r="J124">
        <v>1.2</v>
      </c>
      <c r="K124" t="b">
        <f>ISERROR(VLOOKUP(A124,'passengers(base term)_has_optio'!A274:A1109,1,FALSE))</f>
        <v>0</v>
      </c>
      <c r="L124">
        <f t="shared" si="11"/>
        <v>0</v>
      </c>
      <c r="M124">
        <f t="shared" si="9"/>
        <v>1</v>
      </c>
      <c r="N124">
        <f t="shared" si="10"/>
        <v>0</v>
      </c>
      <c r="O124">
        <f>IF(IF(ISERROR(SEARCH("*no*",VLOOKUP(A124,'passengers(base term)_has_optio'!A:J,3,FALSE))), 0,1)+IF(ISERROR(SEARCH("*no*",VLOOKUP(A124,'passengers(base term)_has_optio'!A:J,34,FALSE))), 0,1)+IF(ISERROR(SEARCH("*no*",VLOOKUP(A124,'passengers(base term)_has_optio'!A:J,5,FALSE))), 0,1)+IF(ISERROR(SEARCH("*no*",VLOOKUP(A124,'passengers(base term)_has_optio'!A:J,6,FALSE))), 0,1)+IF(ISERROR(SEARCH("*no*",VLOOKUP(A124,'passengers(base term)_has_optio'!A:J,7,FALSE))), 0,1)+IF(ISERROR(SEARCH("*no*",VLOOKUP(A124,'passengers(base term)_has_optio'!A:J,8,FALSE))), 0,1)+IF(ISERROR(SEARCH("*no*",VLOOKUP(A124,'passengers(base term)_has_optio'!A:J,9,FALSE))), 0,1)=7,1,0)</f>
        <v>0</v>
      </c>
      <c r="P124">
        <f>IF(ISNUMBER(VLOOKUP(A124,'passengers(base term)_has_optio'!A:J,10)),1,0)</f>
        <v>1</v>
      </c>
      <c r="Q124">
        <f t="shared" si="12"/>
        <v>0</v>
      </c>
      <c r="R124">
        <f t="shared" si="13"/>
        <v>0</v>
      </c>
      <c r="S124">
        <f t="shared" si="14"/>
        <v>0</v>
      </c>
      <c r="T124">
        <f t="shared" si="15"/>
        <v>0</v>
      </c>
      <c r="U124">
        <f t="shared" si="16"/>
        <v>0</v>
      </c>
      <c r="V124">
        <f t="shared" si="17"/>
        <v>0</v>
      </c>
    </row>
    <row r="125" spans="1:22">
      <c r="A125" t="s">
        <v>1006</v>
      </c>
      <c r="B125" t="s">
        <v>1418</v>
      </c>
      <c r="C125" t="s">
        <v>1407</v>
      </c>
      <c r="D125" t="s">
        <v>1407</v>
      </c>
      <c r="E125" t="s">
        <v>1407</v>
      </c>
      <c r="F125" t="s">
        <v>1407</v>
      </c>
      <c r="G125" t="s">
        <v>1407</v>
      </c>
      <c r="H125">
        <v>1.4</v>
      </c>
      <c r="I125" t="s">
        <v>1407</v>
      </c>
      <c r="J125" t="s">
        <v>1407</v>
      </c>
      <c r="K125" t="b">
        <f>ISERROR(VLOOKUP(A125,'passengers(base term)_has_optio'!A276:A1111,1,FALSE))</f>
        <v>0</v>
      </c>
      <c r="L125">
        <f t="shared" si="11"/>
        <v>0</v>
      </c>
      <c r="M125">
        <f t="shared" si="9"/>
        <v>0</v>
      </c>
      <c r="N125">
        <f t="shared" si="10"/>
        <v>0</v>
      </c>
      <c r="O125">
        <f>IF(IF(ISERROR(SEARCH("*no*",VLOOKUP(A125,'passengers(base term)_has_optio'!A:J,3,FALSE))), 0,1)+IF(ISERROR(SEARCH("*no*",VLOOKUP(A125,'passengers(base term)_has_optio'!A:J,34,FALSE))), 0,1)+IF(ISERROR(SEARCH("*no*",VLOOKUP(A125,'passengers(base term)_has_optio'!A:J,5,FALSE))), 0,1)+IF(ISERROR(SEARCH("*no*",VLOOKUP(A125,'passengers(base term)_has_optio'!A:J,6,FALSE))), 0,1)+IF(ISERROR(SEARCH("*no*",VLOOKUP(A125,'passengers(base term)_has_optio'!A:J,7,FALSE))), 0,1)+IF(ISERROR(SEARCH("*no*",VLOOKUP(A125,'passengers(base term)_has_optio'!A:J,8,FALSE))), 0,1)+IF(ISERROR(SEARCH("*no*",VLOOKUP(A125,'passengers(base term)_has_optio'!A:J,9,FALSE))), 0,1)=7,1,0)</f>
        <v>0</v>
      </c>
      <c r="P125">
        <f>IF(ISNUMBER(VLOOKUP(A125,'passengers(base term)_has_optio'!A:J,10)),1,0)</f>
        <v>1</v>
      </c>
      <c r="Q125">
        <f t="shared" si="12"/>
        <v>0</v>
      </c>
      <c r="R125">
        <f t="shared" si="13"/>
        <v>0</v>
      </c>
      <c r="S125">
        <f t="shared" si="14"/>
        <v>1</v>
      </c>
      <c r="T125">
        <f t="shared" si="15"/>
        <v>0</v>
      </c>
      <c r="U125">
        <f t="shared" si="16"/>
        <v>0</v>
      </c>
      <c r="V125">
        <f t="shared" si="17"/>
        <v>1</v>
      </c>
    </row>
    <row r="126" spans="1:22">
      <c r="A126" t="s">
        <v>1004</v>
      </c>
      <c r="B126" t="s">
        <v>1418</v>
      </c>
      <c r="C126" t="s">
        <v>1407</v>
      </c>
      <c r="D126" t="s">
        <v>1407</v>
      </c>
      <c r="E126" t="s">
        <v>1407</v>
      </c>
      <c r="F126" t="s">
        <v>1407</v>
      </c>
      <c r="G126" t="s">
        <v>1407</v>
      </c>
      <c r="H126">
        <v>2</v>
      </c>
      <c r="I126" t="s">
        <v>1407</v>
      </c>
      <c r="J126" t="s">
        <v>1407</v>
      </c>
      <c r="K126" t="b">
        <f>ISERROR(VLOOKUP(A126,'passengers(base term)_has_optio'!A278:A1113,1,FALSE))</f>
        <v>0</v>
      </c>
      <c r="L126">
        <f t="shared" si="11"/>
        <v>0</v>
      </c>
      <c r="M126">
        <f t="shared" si="9"/>
        <v>0</v>
      </c>
      <c r="N126">
        <f t="shared" si="10"/>
        <v>0</v>
      </c>
      <c r="O126">
        <f>IF(IF(ISERROR(SEARCH("*no*",VLOOKUP(A126,'passengers(base term)_has_optio'!A:J,3,FALSE))), 0,1)+IF(ISERROR(SEARCH("*no*",VLOOKUP(A126,'passengers(base term)_has_optio'!A:J,34,FALSE))), 0,1)+IF(ISERROR(SEARCH("*no*",VLOOKUP(A126,'passengers(base term)_has_optio'!A:J,5,FALSE))), 0,1)+IF(ISERROR(SEARCH("*no*",VLOOKUP(A126,'passengers(base term)_has_optio'!A:J,6,FALSE))), 0,1)+IF(ISERROR(SEARCH("*no*",VLOOKUP(A126,'passengers(base term)_has_optio'!A:J,7,FALSE))), 0,1)+IF(ISERROR(SEARCH("*no*",VLOOKUP(A126,'passengers(base term)_has_optio'!A:J,8,FALSE))), 0,1)+IF(ISERROR(SEARCH("*no*",VLOOKUP(A126,'passengers(base term)_has_optio'!A:J,9,FALSE))), 0,1)=7,1,0)</f>
        <v>0</v>
      </c>
      <c r="P126">
        <f>IF(ISNUMBER(VLOOKUP(A126,'passengers(base term)_has_optio'!A:J,10)),1,0)</f>
        <v>1</v>
      </c>
      <c r="Q126">
        <f t="shared" si="12"/>
        <v>0</v>
      </c>
      <c r="R126">
        <f t="shared" si="13"/>
        <v>0</v>
      </c>
      <c r="S126">
        <f t="shared" si="14"/>
        <v>1</v>
      </c>
      <c r="T126">
        <f t="shared" si="15"/>
        <v>0</v>
      </c>
      <c r="U126">
        <f t="shared" si="16"/>
        <v>0</v>
      </c>
      <c r="V126">
        <f t="shared" si="17"/>
        <v>1</v>
      </c>
    </row>
    <row r="127" spans="1:22">
      <c r="A127" t="s">
        <v>1002</v>
      </c>
      <c r="B127" t="s">
        <v>1418</v>
      </c>
      <c r="C127" t="s">
        <v>1407</v>
      </c>
      <c r="D127" t="s">
        <v>1407</v>
      </c>
      <c r="E127" t="s">
        <v>1407</v>
      </c>
      <c r="F127" t="s">
        <v>1407</v>
      </c>
      <c r="G127" t="s">
        <v>1407</v>
      </c>
      <c r="H127">
        <v>0.8</v>
      </c>
      <c r="I127" t="s">
        <v>1407</v>
      </c>
      <c r="J127">
        <v>0.7</v>
      </c>
      <c r="K127" t="b">
        <f>ISERROR(VLOOKUP(A127,'passengers(base term)_has_optio'!A279:A1114,1,FALSE))</f>
        <v>0</v>
      </c>
      <c r="L127">
        <f t="shared" si="11"/>
        <v>0</v>
      </c>
      <c r="M127">
        <f t="shared" si="9"/>
        <v>1</v>
      </c>
      <c r="N127">
        <f t="shared" si="10"/>
        <v>0</v>
      </c>
      <c r="O127">
        <f>IF(IF(ISERROR(SEARCH("*no*",VLOOKUP(A127,'passengers(base term)_has_optio'!A:J,3,FALSE))), 0,1)+IF(ISERROR(SEARCH("*no*",VLOOKUP(A127,'passengers(base term)_has_optio'!A:J,34,FALSE))), 0,1)+IF(ISERROR(SEARCH("*no*",VLOOKUP(A127,'passengers(base term)_has_optio'!A:J,5,FALSE))), 0,1)+IF(ISERROR(SEARCH("*no*",VLOOKUP(A127,'passengers(base term)_has_optio'!A:J,6,FALSE))), 0,1)+IF(ISERROR(SEARCH("*no*",VLOOKUP(A127,'passengers(base term)_has_optio'!A:J,7,FALSE))), 0,1)+IF(ISERROR(SEARCH("*no*",VLOOKUP(A127,'passengers(base term)_has_optio'!A:J,8,FALSE))), 0,1)+IF(ISERROR(SEARCH("*no*",VLOOKUP(A127,'passengers(base term)_has_optio'!A:J,9,FALSE))), 0,1)=7,1,0)</f>
        <v>0</v>
      </c>
      <c r="P127">
        <f>IF(ISNUMBER(VLOOKUP(A127,'passengers(base term)_has_optio'!A:J,10)),1,0)</f>
        <v>1</v>
      </c>
      <c r="Q127">
        <f t="shared" si="12"/>
        <v>0</v>
      </c>
      <c r="R127">
        <f t="shared" si="13"/>
        <v>0</v>
      </c>
      <c r="S127">
        <f t="shared" si="14"/>
        <v>0</v>
      </c>
      <c r="T127">
        <f t="shared" si="15"/>
        <v>0</v>
      </c>
      <c r="U127">
        <f t="shared" si="16"/>
        <v>0</v>
      </c>
      <c r="V127">
        <f t="shared" si="17"/>
        <v>0</v>
      </c>
    </row>
    <row r="128" spans="1:22">
      <c r="A128" t="s">
        <v>1000</v>
      </c>
      <c r="B128" t="s">
        <v>1418</v>
      </c>
      <c r="C128" t="s">
        <v>1407</v>
      </c>
      <c r="D128" t="s">
        <v>1407</v>
      </c>
      <c r="E128" t="s">
        <v>1407</v>
      </c>
      <c r="F128" t="s">
        <v>1407</v>
      </c>
      <c r="G128" t="s">
        <v>1407</v>
      </c>
      <c r="H128">
        <v>0.6</v>
      </c>
      <c r="I128" t="s">
        <v>1407</v>
      </c>
      <c r="J128" t="s">
        <v>1407</v>
      </c>
      <c r="K128" t="b">
        <f>ISERROR(VLOOKUP(A128,'passengers(base term)_has_optio'!A281:A1116,1,FALSE))</f>
        <v>0</v>
      </c>
      <c r="L128">
        <f t="shared" si="11"/>
        <v>0</v>
      </c>
      <c r="M128">
        <f t="shared" si="9"/>
        <v>0</v>
      </c>
      <c r="N128">
        <f t="shared" si="10"/>
        <v>0</v>
      </c>
      <c r="O128">
        <f>IF(IF(ISERROR(SEARCH("*no*",VLOOKUP(A128,'passengers(base term)_has_optio'!A:J,3,FALSE))), 0,1)+IF(ISERROR(SEARCH("*no*",VLOOKUP(A128,'passengers(base term)_has_optio'!A:J,34,FALSE))), 0,1)+IF(ISERROR(SEARCH("*no*",VLOOKUP(A128,'passengers(base term)_has_optio'!A:J,5,FALSE))), 0,1)+IF(ISERROR(SEARCH("*no*",VLOOKUP(A128,'passengers(base term)_has_optio'!A:J,6,FALSE))), 0,1)+IF(ISERROR(SEARCH("*no*",VLOOKUP(A128,'passengers(base term)_has_optio'!A:J,7,FALSE))), 0,1)+IF(ISERROR(SEARCH("*no*",VLOOKUP(A128,'passengers(base term)_has_optio'!A:J,8,FALSE))), 0,1)+IF(ISERROR(SEARCH("*no*",VLOOKUP(A128,'passengers(base term)_has_optio'!A:J,9,FALSE))), 0,1)=7,1,0)</f>
        <v>0</v>
      </c>
      <c r="P128">
        <f>IF(ISNUMBER(VLOOKUP(A128,'passengers(base term)_has_optio'!A:J,10)),1,0)</f>
        <v>0</v>
      </c>
      <c r="Q128">
        <f t="shared" si="12"/>
        <v>0</v>
      </c>
      <c r="R128">
        <f t="shared" si="13"/>
        <v>0</v>
      </c>
      <c r="S128">
        <f t="shared" si="14"/>
        <v>0</v>
      </c>
      <c r="T128">
        <f t="shared" si="15"/>
        <v>0</v>
      </c>
      <c r="U128">
        <f t="shared" si="16"/>
        <v>1</v>
      </c>
      <c r="V128">
        <f t="shared" si="17"/>
        <v>1</v>
      </c>
    </row>
    <row r="129" spans="1:22">
      <c r="A129" t="s">
        <v>998</v>
      </c>
      <c r="B129" t="s">
        <v>1418</v>
      </c>
      <c r="C129" t="s">
        <v>1407</v>
      </c>
      <c r="D129" t="s">
        <v>1407</v>
      </c>
      <c r="E129" t="s">
        <v>1407</v>
      </c>
      <c r="F129" t="s">
        <v>1407</v>
      </c>
      <c r="G129" t="s">
        <v>1407</v>
      </c>
      <c r="H129">
        <v>1.9</v>
      </c>
      <c r="I129" t="s">
        <v>1407</v>
      </c>
      <c r="J129">
        <v>2.1</v>
      </c>
      <c r="K129" t="b">
        <f>ISERROR(VLOOKUP(A129,'passengers(base term)_has_optio'!A282:A1117,1,FALSE))</f>
        <v>0</v>
      </c>
      <c r="L129">
        <f t="shared" si="11"/>
        <v>0</v>
      </c>
      <c r="M129">
        <f t="shared" si="9"/>
        <v>1</v>
      </c>
      <c r="N129">
        <f t="shared" si="10"/>
        <v>0</v>
      </c>
      <c r="O129">
        <f>IF(IF(ISERROR(SEARCH("*no*",VLOOKUP(A129,'passengers(base term)_has_optio'!A:J,3,FALSE))), 0,1)+IF(ISERROR(SEARCH("*no*",VLOOKUP(A129,'passengers(base term)_has_optio'!A:J,34,FALSE))), 0,1)+IF(ISERROR(SEARCH("*no*",VLOOKUP(A129,'passengers(base term)_has_optio'!A:J,5,FALSE))), 0,1)+IF(ISERROR(SEARCH("*no*",VLOOKUP(A129,'passengers(base term)_has_optio'!A:J,6,FALSE))), 0,1)+IF(ISERROR(SEARCH("*no*",VLOOKUP(A129,'passengers(base term)_has_optio'!A:J,7,FALSE))), 0,1)+IF(ISERROR(SEARCH("*no*",VLOOKUP(A129,'passengers(base term)_has_optio'!A:J,8,FALSE))), 0,1)+IF(ISERROR(SEARCH("*no*",VLOOKUP(A129,'passengers(base term)_has_optio'!A:J,9,FALSE))), 0,1)=7,1,0)</f>
        <v>0</v>
      </c>
      <c r="P129">
        <f>IF(ISNUMBER(VLOOKUP(A129,'passengers(base term)_has_optio'!A:J,10)),1,0)</f>
        <v>1</v>
      </c>
      <c r="Q129">
        <f t="shared" si="12"/>
        <v>0</v>
      </c>
      <c r="R129">
        <f t="shared" si="13"/>
        <v>0</v>
      </c>
      <c r="S129">
        <f t="shared" si="14"/>
        <v>0</v>
      </c>
      <c r="T129">
        <f t="shared" si="15"/>
        <v>0</v>
      </c>
      <c r="U129">
        <f t="shared" si="16"/>
        <v>0</v>
      </c>
      <c r="V129">
        <f t="shared" si="17"/>
        <v>0</v>
      </c>
    </row>
    <row r="130" spans="1:22">
      <c r="A130" t="s">
        <v>996</v>
      </c>
      <c r="B130" t="s">
        <v>1418</v>
      </c>
      <c r="C130" t="s">
        <v>1407</v>
      </c>
      <c r="D130" t="s">
        <v>1407</v>
      </c>
      <c r="E130" t="s">
        <v>1407</v>
      </c>
      <c r="F130" t="s">
        <v>1407</v>
      </c>
      <c r="G130" t="s">
        <v>1407</v>
      </c>
      <c r="H130">
        <v>1.1000000000000001</v>
      </c>
      <c r="I130" t="s">
        <v>1407</v>
      </c>
      <c r="J130">
        <v>1.3</v>
      </c>
      <c r="K130" t="b">
        <f>ISERROR(VLOOKUP(A130,'passengers(base term)_has_optio'!A284:A1119,1,FALSE))</f>
        <v>0</v>
      </c>
      <c r="L130">
        <f t="shared" si="11"/>
        <v>0</v>
      </c>
      <c r="M130">
        <f t="shared" ref="M130:M193" si="18">IF(ISNUMBER(J130),1,0)</f>
        <v>1</v>
      </c>
      <c r="N130">
        <f t="shared" ref="N130:N193" si="19">L130*M130</f>
        <v>0</v>
      </c>
      <c r="O130">
        <f>IF(IF(ISERROR(SEARCH("*no*",VLOOKUP(A130,'passengers(base term)_has_optio'!A:J,3,FALSE))), 0,1)+IF(ISERROR(SEARCH("*no*",VLOOKUP(A130,'passengers(base term)_has_optio'!A:J,34,FALSE))), 0,1)+IF(ISERROR(SEARCH("*no*",VLOOKUP(A130,'passengers(base term)_has_optio'!A:J,5,FALSE))), 0,1)+IF(ISERROR(SEARCH("*no*",VLOOKUP(A130,'passengers(base term)_has_optio'!A:J,6,FALSE))), 0,1)+IF(ISERROR(SEARCH("*no*",VLOOKUP(A130,'passengers(base term)_has_optio'!A:J,7,FALSE))), 0,1)+IF(ISERROR(SEARCH("*no*",VLOOKUP(A130,'passengers(base term)_has_optio'!A:J,8,FALSE))), 0,1)+IF(ISERROR(SEARCH("*no*",VLOOKUP(A130,'passengers(base term)_has_optio'!A:J,9,FALSE))), 0,1)=7,1,0)</f>
        <v>0</v>
      </c>
      <c r="P130">
        <f>IF(ISNUMBER(VLOOKUP(A130,'passengers(base term)_has_optio'!A:J,10)),1,0)</f>
        <v>1</v>
      </c>
      <c r="Q130">
        <f t="shared" si="12"/>
        <v>0</v>
      </c>
      <c r="R130">
        <f t="shared" si="13"/>
        <v>0</v>
      </c>
      <c r="S130">
        <f t="shared" si="14"/>
        <v>0</v>
      </c>
      <c r="T130">
        <f t="shared" si="15"/>
        <v>0</v>
      </c>
      <c r="U130">
        <f t="shared" si="16"/>
        <v>0</v>
      </c>
      <c r="V130">
        <f t="shared" si="17"/>
        <v>0</v>
      </c>
    </row>
    <row r="131" spans="1:22">
      <c r="A131" t="s">
        <v>994</v>
      </c>
      <c r="B131" t="s">
        <v>1418</v>
      </c>
      <c r="C131" t="s">
        <v>1407</v>
      </c>
      <c r="D131" t="s">
        <v>1407</v>
      </c>
      <c r="E131" t="s">
        <v>1407</v>
      </c>
      <c r="F131" t="s">
        <v>1407</v>
      </c>
      <c r="G131" t="s">
        <v>1407</v>
      </c>
      <c r="H131">
        <v>0.8</v>
      </c>
      <c r="I131" t="s">
        <v>1407</v>
      </c>
      <c r="J131" t="s">
        <v>1407</v>
      </c>
      <c r="K131" t="b">
        <f>ISERROR(VLOOKUP(A131,'passengers(base term)_has_optio'!A286:A1121,1,FALSE))</f>
        <v>0</v>
      </c>
      <c r="L131">
        <f t="shared" ref="L131:L194" si="20">IF(IF(ISERROR(SEARCH("*no*",C131)), 0,1)+IF(ISERROR(SEARCH("*no*",D131)), 0,1)+IF(ISERROR(SEARCH("*no*",E131)), 0,1)+IF(ISERROR(SEARCH("*no*",F131)), 0,1)+IF(ISERROR(SEARCH("*no*",G131)), 0,1)+IF(ISERROR(SEARCH("*no*",H131)), 0,1)+IF(ISERROR(SEARCH("*no*",I131)), 0,1)=7,1,0)</f>
        <v>0</v>
      </c>
      <c r="M131">
        <f t="shared" si="18"/>
        <v>0</v>
      </c>
      <c r="N131">
        <f t="shared" si="19"/>
        <v>0</v>
      </c>
      <c r="O131">
        <f>IF(IF(ISERROR(SEARCH("*no*",VLOOKUP(A131,'passengers(base term)_has_optio'!A:J,3,FALSE))), 0,1)+IF(ISERROR(SEARCH("*no*",VLOOKUP(A131,'passengers(base term)_has_optio'!A:J,34,FALSE))), 0,1)+IF(ISERROR(SEARCH("*no*",VLOOKUP(A131,'passengers(base term)_has_optio'!A:J,5,FALSE))), 0,1)+IF(ISERROR(SEARCH("*no*",VLOOKUP(A131,'passengers(base term)_has_optio'!A:J,6,FALSE))), 0,1)+IF(ISERROR(SEARCH("*no*",VLOOKUP(A131,'passengers(base term)_has_optio'!A:J,7,FALSE))), 0,1)+IF(ISERROR(SEARCH("*no*",VLOOKUP(A131,'passengers(base term)_has_optio'!A:J,8,FALSE))), 0,1)+IF(ISERROR(SEARCH("*no*",VLOOKUP(A131,'passengers(base term)_has_optio'!A:J,9,FALSE))), 0,1)=7,1,0)</f>
        <v>0</v>
      </c>
      <c r="P131">
        <f>IF(ISNUMBER(VLOOKUP(A131,'passengers(base term)_has_optio'!A:J,10)),1,0)</f>
        <v>1</v>
      </c>
      <c r="Q131">
        <f t="shared" ref="Q131:Q194" si="21">O131*P131</f>
        <v>0</v>
      </c>
      <c r="R131">
        <f t="shared" ref="R131:R194" si="22">IF(L131=O131,0,1)</f>
        <v>0</v>
      </c>
      <c r="S131">
        <f t="shared" ref="S131:S194" si="23">IF(M131=P131,0,1)</f>
        <v>1</v>
      </c>
      <c r="T131">
        <f t="shared" ref="T131:T194" si="24">N131*Q131</f>
        <v>0</v>
      </c>
      <c r="U131">
        <f t="shared" ref="U131:U194" si="25">IF(AND(L131 =0,M131=0,O131=0,P131=0),1,0)</f>
        <v>0</v>
      </c>
      <c r="V131">
        <f t="shared" ref="V131:V194" si="26">IF(AND(L131=0,M131=0),1,0)</f>
        <v>1</v>
      </c>
    </row>
    <row r="132" spans="1:22">
      <c r="A132" t="s">
        <v>992</v>
      </c>
      <c r="B132" t="s">
        <v>1418</v>
      </c>
      <c r="C132" t="s">
        <v>1407</v>
      </c>
      <c r="D132" t="s">
        <v>1407</v>
      </c>
      <c r="E132" t="s">
        <v>1407</v>
      </c>
      <c r="F132" t="s">
        <v>1407</v>
      </c>
      <c r="G132" t="s">
        <v>1407</v>
      </c>
      <c r="H132">
        <v>1.7</v>
      </c>
      <c r="I132" t="s">
        <v>1407</v>
      </c>
      <c r="J132" t="s">
        <v>1407</v>
      </c>
      <c r="K132" t="b">
        <f>ISERROR(VLOOKUP(A132,'passengers(base term)_has_optio'!A288:A1123,1,FALSE))</f>
        <v>0</v>
      </c>
      <c r="L132">
        <f t="shared" si="20"/>
        <v>0</v>
      </c>
      <c r="M132">
        <f t="shared" si="18"/>
        <v>0</v>
      </c>
      <c r="N132">
        <f t="shared" si="19"/>
        <v>0</v>
      </c>
      <c r="O132">
        <f>IF(IF(ISERROR(SEARCH("*no*",VLOOKUP(A132,'passengers(base term)_has_optio'!A:J,3,FALSE))), 0,1)+IF(ISERROR(SEARCH("*no*",VLOOKUP(A132,'passengers(base term)_has_optio'!A:J,34,FALSE))), 0,1)+IF(ISERROR(SEARCH("*no*",VLOOKUP(A132,'passengers(base term)_has_optio'!A:J,5,FALSE))), 0,1)+IF(ISERROR(SEARCH("*no*",VLOOKUP(A132,'passengers(base term)_has_optio'!A:J,6,FALSE))), 0,1)+IF(ISERROR(SEARCH("*no*",VLOOKUP(A132,'passengers(base term)_has_optio'!A:J,7,FALSE))), 0,1)+IF(ISERROR(SEARCH("*no*",VLOOKUP(A132,'passengers(base term)_has_optio'!A:J,8,FALSE))), 0,1)+IF(ISERROR(SEARCH("*no*",VLOOKUP(A132,'passengers(base term)_has_optio'!A:J,9,FALSE))), 0,1)=7,1,0)</f>
        <v>0</v>
      </c>
      <c r="P132">
        <f>IF(ISNUMBER(VLOOKUP(A132,'passengers(base term)_has_optio'!A:J,10)),1,0)</f>
        <v>1</v>
      </c>
      <c r="Q132">
        <f t="shared" si="21"/>
        <v>0</v>
      </c>
      <c r="R132">
        <f t="shared" si="22"/>
        <v>0</v>
      </c>
      <c r="S132">
        <f t="shared" si="23"/>
        <v>1</v>
      </c>
      <c r="T132">
        <f t="shared" si="24"/>
        <v>0</v>
      </c>
      <c r="U132">
        <f t="shared" si="25"/>
        <v>0</v>
      </c>
      <c r="V132">
        <f t="shared" si="26"/>
        <v>1</v>
      </c>
    </row>
    <row r="133" spans="1:22">
      <c r="A133" t="s">
        <v>990</v>
      </c>
      <c r="B133" t="s">
        <v>1418</v>
      </c>
      <c r="C133" t="s">
        <v>1407</v>
      </c>
      <c r="D133" t="s">
        <v>1407</v>
      </c>
      <c r="E133" t="s">
        <v>1407</v>
      </c>
      <c r="F133" t="s">
        <v>1407</v>
      </c>
      <c r="G133" t="s">
        <v>1407</v>
      </c>
      <c r="H133">
        <v>2.6</v>
      </c>
      <c r="I133" t="s">
        <v>1407</v>
      </c>
      <c r="J133" t="s">
        <v>1407</v>
      </c>
      <c r="K133" t="b">
        <f>ISERROR(VLOOKUP(A133,'passengers(base term)_has_optio'!A290:A1125,1,FALSE))</f>
        <v>0</v>
      </c>
      <c r="L133">
        <f t="shared" si="20"/>
        <v>0</v>
      </c>
      <c r="M133">
        <f t="shared" si="18"/>
        <v>0</v>
      </c>
      <c r="N133">
        <f t="shared" si="19"/>
        <v>0</v>
      </c>
      <c r="O133">
        <f>IF(IF(ISERROR(SEARCH("*no*",VLOOKUP(A133,'passengers(base term)_has_optio'!A:J,3,FALSE))), 0,1)+IF(ISERROR(SEARCH("*no*",VLOOKUP(A133,'passengers(base term)_has_optio'!A:J,34,FALSE))), 0,1)+IF(ISERROR(SEARCH("*no*",VLOOKUP(A133,'passengers(base term)_has_optio'!A:J,5,FALSE))), 0,1)+IF(ISERROR(SEARCH("*no*",VLOOKUP(A133,'passengers(base term)_has_optio'!A:J,6,FALSE))), 0,1)+IF(ISERROR(SEARCH("*no*",VLOOKUP(A133,'passengers(base term)_has_optio'!A:J,7,FALSE))), 0,1)+IF(ISERROR(SEARCH("*no*",VLOOKUP(A133,'passengers(base term)_has_optio'!A:J,8,FALSE))), 0,1)+IF(ISERROR(SEARCH("*no*",VLOOKUP(A133,'passengers(base term)_has_optio'!A:J,9,FALSE))), 0,1)=7,1,0)</f>
        <v>0</v>
      </c>
      <c r="P133">
        <f>IF(ISNUMBER(VLOOKUP(A133,'passengers(base term)_has_optio'!A:J,10)),1,0)</f>
        <v>0</v>
      </c>
      <c r="Q133">
        <f t="shared" si="21"/>
        <v>0</v>
      </c>
      <c r="R133">
        <f t="shared" si="22"/>
        <v>0</v>
      </c>
      <c r="S133">
        <f t="shared" si="23"/>
        <v>0</v>
      </c>
      <c r="T133">
        <f t="shared" si="24"/>
        <v>0</v>
      </c>
      <c r="U133">
        <f t="shared" si="25"/>
        <v>1</v>
      </c>
      <c r="V133">
        <f t="shared" si="26"/>
        <v>1</v>
      </c>
    </row>
    <row r="134" spans="1:22">
      <c r="A134" t="s">
        <v>989</v>
      </c>
      <c r="B134" t="s">
        <v>1418</v>
      </c>
      <c r="C134" t="s">
        <v>1407</v>
      </c>
      <c r="D134" t="s">
        <v>1407</v>
      </c>
      <c r="E134" t="s">
        <v>1407</v>
      </c>
      <c r="F134" t="s">
        <v>1407</v>
      </c>
      <c r="G134" t="s">
        <v>1407</v>
      </c>
      <c r="H134">
        <v>1.4</v>
      </c>
      <c r="I134" t="s">
        <v>1407</v>
      </c>
      <c r="J134">
        <v>1.5</v>
      </c>
      <c r="K134" t="b">
        <f>ISERROR(VLOOKUP(A134,'passengers(base term)_has_optio'!A291:A1126,1,FALSE))</f>
        <v>0</v>
      </c>
      <c r="L134">
        <f t="shared" si="20"/>
        <v>0</v>
      </c>
      <c r="M134">
        <f t="shared" si="18"/>
        <v>1</v>
      </c>
      <c r="N134">
        <f t="shared" si="19"/>
        <v>0</v>
      </c>
      <c r="O134">
        <f>IF(IF(ISERROR(SEARCH("*no*",VLOOKUP(A134,'passengers(base term)_has_optio'!A:J,3,FALSE))), 0,1)+IF(ISERROR(SEARCH("*no*",VLOOKUP(A134,'passengers(base term)_has_optio'!A:J,34,FALSE))), 0,1)+IF(ISERROR(SEARCH("*no*",VLOOKUP(A134,'passengers(base term)_has_optio'!A:J,5,FALSE))), 0,1)+IF(ISERROR(SEARCH("*no*",VLOOKUP(A134,'passengers(base term)_has_optio'!A:J,6,FALSE))), 0,1)+IF(ISERROR(SEARCH("*no*",VLOOKUP(A134,'passengers(base term)_has_optio'!A:J,7,FALSE))), 0,1)+IF(ISERROR(SEARCH("*no*",VLOOKUP(A134,'passengers(base term)_has_optio'!A:J,8,FALSE))), 0,1)+IF(ISERROR(SEARCH("*no*",VLOOKUP(A134,'passengers(base term)_has_optio'!A:J,9,FALSE))), 0,1)=7,1,0)</f>
        <v>0</v>
      </c>
      <c r="P134">
        <f>IF(ISNUMBER(VLOOKUP(A134,'passengers(base term)_has_optio'!A:J,10)),1,0)</f>
        <v>0</v>
      </c>
      <c r="Q134">
        <f t="shared" si="21"/>
        <v>0</v>
      </c>
      <c r="R134">
        <f t="shared" si="22"/>
        <v>0</v>
      </c>
      <c r="S134">
        <f t="shared" si="23"/>
        <v>1</v>
      </c>
      <c r="T134">
        <f t="shared" si="24"/>
        <v>0</v>
      </c>
      <c r="U134">
        <f t="shared" si="25"/>
        <v>0</v>
      </c>
      <c r="V134">
        <f t="shared" si="26"/>
        <v>0</v>
      </c>
    </row>
    <row r="135" spans="1:22">
      <c r="A135" t="s">
        <v>987</v>
      </c>
      <c r="B135" t="s">
        <v>1418</v>
      </c>
      <c r="C135" t="s">
        <v>1407</v>
      </c>
      <c r="D135" t="s">
        <v>1407</v>
      </c>
      <c r="E135" t="s">
        <v>1407</v>
      </c>
      <c r="F135" t="s">
        <v>1407</v>
      </c>
      <c r="G135" t="s">
        <v>1407</v>
      </c>
      <c r="H135">
        <v>1.8</v>
      </c>
      <c r="I135" t="s">
        <v>1407</v>
      </c>
      <c r="J135" t="s">
        <v>1407</v>
      </c>
      <c r="K135" t="b">
        <f>ISERROR(VLOOKUP(A135,'passengers(base term)_has_optio'!A293:A1128,1,FALSE))</f>
        <v>0</v>
      </c>
      <c r="L135">
        <f t="shared" si="20"/>
        <v>0</v>
      </c>
      <c r="M135">
        <f t="shared" si="18"/>
        <v>0</v>
      </c>
      <c r="N135">
        <f t="shared" si="19"/>
        <v>0</v>
      </c>
      <c r="O135">
        <f>IF(IF(ISERROR(SEARCH("*no*",VLOOKUP(A135,'passengers(base term)_has_optio'!A:J,3,FALSE))), 0,1)+IF(ISERROR(SEARCH("*no*",VLOOKUP(A135,'passengers(base term)_has_optio'!A:J,34,FALSE))), 0,1)+IF(ISERROR(SEARCH("*no*",VLOOKUP(A135,'passengers(base term)_has_optio'!A:J,5,FALSE))), 0,1)+IF(ISERROR(SEARCH("*no*",VLOOKUP(A135,'passengers(base term)_has_optio'!A:J,6,FALSE))), 0,1)+IF(ISERROR(SEARCH("*no*",VLOOKUP(A135,'passengers(base term)_has_optio'!A:J,7,FALSE))), 0,1)+IF(ISERROR(SEARCH("*no*",VLOOKUP(A135,'passengers(base term)_has_optio'!A:J,8,FALSE))), 0,1)+IF(ISERROR(SEARCH("*no*",VLOOKUP(A135,'passengers(base term)_has_optio'!A:J,9,FALSE))), 0,1)=7,1,0)</f>
        <v>0</v>
      </c>
      <c r="P135">
        <f>IF(ISNUMBER(VLOOKUP(A135,'passengers(base term)_has_optio'!A:J,10)),1,0)</f>
        <v>0</v>
      </c>
      <c r="Q135">
        <f t="shared" si="21"/>
        <v>0</v>
      </c>
      <c r="R135">
        <f t="shared" si="22"/>
        <v>0</v>
      </c>
      <c r="S135">
        <f t="shared" si="23"/>
        <v>0</v>
      </c>
      <c r="T135">
        <f t="shared" si="24"/>
        <v>0</v>
      </c>
      <c r="U135">
        <f t="shared" si="25"/>
        <v>1</v>
      </c>
      <c r="V135">
        <f t="shared" si="26"/>
        <v>1</v>
      </c>
    </row>
    <row r="136" spans="1:22">
      <c r="A136" t="s">
        <v>985</v>
      </c>
      <c r="B136" t="s">
        <v>1418</v>
      </c>
      <c r="C136" t="s">
        <v>1407</v>
      </c>
      <c r="D136" t="s">
        <v>1407</v>
      </c>
      <c r="E136" t="s">
        <v>1407</v>
      </c>
      <c r="F136" t="s">
        <v>1407</v>
      </c>
      <c r="G136" t="s">
        <v>1407</v>
      </c>
      <c r="H136">
        <v>1.7</v>
      </c>
      <c r="I136" t="s">
        <v>1407</v>
      </c>
      <c r="J136">
        <v>2</v>
      </c>
      <c r="K136" t="b">
        <f>ISERROR(VLOOKUP(A136,'passengers(base term)_has_optio'!A295:A1130,1,FALSE))</f>
        <v>0</v>
      </c>
      <c r="L136">
        <f t="shared" si="20"/>
        <v>0</v>
      </c>
      <c r="M136">
        <f t="shared" si="18"/>
        <v>1</v>
      </c>
      <c r="N136">
        <f t="shared" si="19"/>
        <v>0</v>
      </c>
      <c r="O136">
        <f>IF(IF(ISERROR(SEARCH("*no*",VLOOKUP(A136,'passengers(base term)_has_optio'!A:J,3,FALSE))), 0,1)+IF(ISERROR(SEARCH("*no*",VLOOKUP(A136,'passengers(base term)_has_optio'!A:J,34,FALSE))), 0,1)+IF(ISERROR(SEARCH("*no*",VLOOKUP(A136,'passengers(base term)_has_optio'!A:J,5,FALSE))), 0,1)+IF(ISERROR(SEARCH("*no*",VLOOKUP(A136,'passengers(base term)_has_optio'!A:J,6,FALSE))), 0,1)+IF(ISERROR(SEARCH("*no*",VLOOKUP(A136,'passengers(base term)_has_optio'!A:J,7,FALSE))), 0,1)+IF(ISERROR(SEARCH("*no*",VLOOKUP(A136,'passengers(base term)_has_optio'!A:J,8,FALSE))), 0,1)+IF(ISERROR(SEARCH("*no*",VLOOKUP(A136,'passengers(base term)_has_optio'!A:J,9,FALSE))), 0,1)=7,1,0)</f>
        <v>0</v>
      </c>
      <c r="P136">
        <f>IF(ISNUMBER(VLOOKUP(A136,'passengers(base term)_has_optio'!A:J,10)),1,0)</f>
        <v>1</v>
      </c>
      <c r="Q136">
        <f t="shared" si="21"/>
        <v>0</v>
      </c>
      <c r="R136">
        <f t="shared" si="22"/>
        <v>0</v>
      </c>
      <c r="S136">
        <f t="shared" si="23"/>
        <v>0</v>
      </c>
      <c r="T136">
        <f t="shared" si="24"/>
        <v>0</v>
      </c>
      <c r="U136">
        <f t="shared" si="25"/>
        <v>0</v>
      </c>
      <c r="V136">
        <f t="shared" si="26"/>
        <v>0</v>
      </c>
    </row>
    <row r="137" spans="1:22">
      <c r="A137" t="s">
        <v>983</v>
      </c>
      <c r="B137" t="s">
        <v>1418</v>
      </c>
      <c r="C137" t="s">
        <v>1407</v>
      </c>
      <c r="D137" t="s">
        <v>1407</v>
      </c>
      <c r="E137" t="s">
        <v>1407</v>
      </c>
      <c r="F137" t="s">
        <v>1407</v>
      </c>
      <c r="G137" t="s">
        <v>1407</v>
      </c>
      <c r="H137">
        <v>2.6</v>
      </c>
      <c r="I137" t="s">
        <v>1407</v>
      </c>
      <c r="J137" t="s">
        <v>1407</v>
      </c>
      <c r="K137" t="b">
        <f>ISERROR(VLOOKUP(A137,'passengers(base term)_has_optio'!A297:A1132,1,FALSE))</f>
        <v>0</v>
      </c>
      <c r="L137">
        <f t="shared" si="20"/>
        <v>0</v>
      </c>
      <c r="M137">
        <f t="shared" si="18"/>
        <v>0</v>
      </c>
      <c r="N137">
        <f t="shared" si="19"/>
        <v>0</v>
      </c>
      <c r="O137">
        <f>IF(IF(ISERROR(SEARCH("*no*",VLOOKUP(A137,'passengers(base term)_has_optio'!A:J,3,FALSE))), 0,1)+IF(ISERROR(SEARCH("*no*",VLOOKUP(A137,'passengers(base term)_has_optio'!A:J,34,FALSE))), 0,1)+IF(ISERROR(SEARCH("*no*",VLOOKUP(A137,'passengers(base term)_has_optio'!A:J,5,FALSE))), 0,1)+IF(ISERROR(SEARCH("*no*",VLOOKUP(A137,'passengers(base term)_has_optio'!A:J,6,FALSE))), 0,1)+IF(ISERROR(SEARCH("*no*",VLOOKUP(A137,'passengers(base term)_has_optio'!A:J,7,FALSE))), 0,1)+IF(ISERROR(SEARCH("*no*",VLOOKUP(A137,'passengers(base term)_has_optio'!A:J,8,FALSE))), 0,1)+IF(ISERROR(SEARCH("*no*",VLOOKUP(A137,'passengers(base term)_has_optio'!A:J,9,FALSE))), 0,1)=7,1,0)</f>
        <v>0</v>
      </c>
      <c r="P137">
        <f>IF(ISNUMBER(VLOOKUP(A137,'passengers(base term)_has_optio'!A:J,10)),1,0)</f>
        <v>1</v>
      </c>
      <c r="Q137">
        <f t="shared" si="21"/>
        <v>0</v>
      </c>
      <c r="R137">
        <f t="shared" si="22"/>
        <v>0</v>
      </c>
      <c r="S137">
        <f t="shared" si="23"/>
        <v>1</v>
      </c>
      <c r="T137">
        <f t="shared" si="24"/>
        <v>0</v>
      </c>
      <c r="U137">
        <f t="shared" si="25"/>
        <v>0</v>
      </c>
      <c r="V137">
        <f t="shared" si="26"/>
        <v>1</v>
      </c>
    </row>
    <row r="138" spans="1:22">
      <c r="A138" t="s">
        <v>981</v>
      </c>
      <c r="B138" t="s">
        <v>1418</v>
      </c>
      <c r="C138" t="s">
        <v>1407</v>
      </c>
      <c r="D138" t="s">
        <v>1407</v>
      </c>
      <c r="E138" t="s">
        <v>1407</v>
      </c>
      <c r="F138" t="s">
        <v>1407</v>
      </c>
      <c r="G138" t="s">
        <v>1407</v>
      </c>
      <c r="H138">
        <v>2.4</v>
      </c>
      <c r="I138" t="s">
        <v>1407</v>
      </c>
      <c r="J138">
        <v>2.4</v>
      </c>
      <c r="K138" t="b">
        <f>ISERROR(VLOOKUP(A138,'passengers(base term)_has_optio'!A299:A1134,1,FALSE))</f>
        <v>0</v>
      </c>
      <c r="L138">
        <f t="shared" si="20"/>
        <v>0</v>
      </c>
      <c r="M138">
        <f t="shared" si="18"/>
        <v>1</v>
      </c>
      <c r="N138">
        <f t="shared" si="19"/>
        <v>0</v>
      </c>
      <c r="O138">
        <f>IF(IF(ISERROR(SEARCH("*no*",VLOOKUP(A138,'passengers(base term)_has_optio'!A:J,3,FALSE))), 0,1)+IF(ISERROR(SEARCH("*no*",VLOOKUP(A138,'passengers(base term)_has_optio'!A:J,34,FALSE))), 0,1)+IF(ISERROR(SEARCH("*no*",VLOOKUP(A138,'passengers(base term)_has_optio'!A:J,5,FALSE))), 0,1)+IF(ISERROR(SEARCH("*no*",VLOOKUP(A138,'passengers(base term)_has_optio'!A:J,6,FALSE))), 0,1)+IF(ISERROR(SEARCH("*no*",VLOOKUP(A138,'passengers(base term)_has_optio'!A:J,7,FALSE))), 0,1)+IF(ISERROR(SEARCH("*no*",VLOOKUP(A138,'passengers(base term)_has_optio'!A:J,8,FALSE))), 0,1)+IF(ISERROR(SEARCH("*no*",VLOOKUP(A138,'passengers(base term)_has_optio'!A:J,9,FALSE))), 0,1)=7,1,0)</f>
        <v>0</v>
      </c>
      <c r="P138">
        <f>IF(ISNUMBER(VLOOKUP(A138,'passengers(base term)_has_optio'!A:J,10)),1,0)</f>
        <v>1</v>
      </c>
      <c r="Q138">
        <f t="shared" si="21"/>
        <v>0</v>
      </c>
      <c r="R138">
        <f t="shared" si="22"/>
        <v>0</v>
      </c>
      <c r="S138">
        <f t="shared" si="23"/>
        <v>0</v>
      </c>
      <c r="T138">
        <f t="shared" si="24"/>
        <v>0</v>
      </c>
      <c r="U138">
        <f t="shared" si="25"/>
        <v>0</v>
      </c>
      <c r="V138">
        <f t="shared" si="26"/>
        <v>0</v>
      </c>
    </row>
    <row r="139" spans="1:22">
      <c r="A139" t="s">
        <v>979</v>
      </c>
      <c r="B139" t="s">
        <v>1418</v>
      </c>
      <c r="C139" t="s">
        <v>1407</v>
      </c>
      <c r="D139" t="s">
        <v>1407</v>
      </c>
      <c r="E139" t="s">
        <v>1407</v>
      </c>
      <c r="F139" t="s">
        <v>1407</v>
      </c>
      <c r="G139" t="s">
        <v>1407</v>
      </c>
      <c r="H139">
        <v>1.9</v>
      </c>
      <c r="I139" t="s">
        <v>1407</v>
      </c>
      <c r="J139">
        <v>1.9</v>
      </c>
      <c r="K139" t="b">
        <f>ISERROR(VLOOKUP(A139,'passengers(base term)_has_optio'!A301:A1136,1,FALSE))</f>
        <v>0</v>
      </c>
      <c r="L139">
        <f t="shared" si="20"/>
        <v>0</v>
      </c>
      <c r="M139">
        <f t="shared" si="18"/>
        <v>1</v>
      </c>
      <c r="N139">
        <f t="shared" si="19"/>
        <v>0</v>
      </c>
      <c r="O139">
        <f>IF(IF(ISERROR(SEARCH("*no*",VLOOKUP(A139,'passengers(base term)_has_optio'!A:J,3,FALSE))), 0,1)+IF(ISERROR(SEARCH("*no*",VLOOKUP(A139,'passengers(base term)_has_optio'!A:J,34,FALSE))), 0,1)+IF(ISERROR(SEARCH("*no*",VLOOKUP(A139,'passengers(base term)_has_optio'!A:J,5,FALSE))), 0,1)+IF(ISERROR(SEARCH("*no*",VLOOKUP(A139,'passengers(base term)_has_optio'!A:J,6,FALSE))), 0,1)+IF(ISERROR(SEARCH("*no*",VLOOKUP(A139,'passengers(base term)_has_optio'!A:J,7,FALSE))), 0,1)+IF(ISERROR(SEARCH("*no*",VLOOKUP(A139,'passengers(base term)_has_optio'!A:J,8,FALSE))), 0,1)+IF(ISERROR(SEARCH("*no*",VLOOKUP(A139,'passengers(base term)_has_optio'!A:J,9,FALSE))), 0,1)=7,1,0)</f>
        <v>0</v>
      </c>
      <c r="P139">
        <f>IF(ISNUMBER(VLOOKUP(A139,'passengers(base term)_has_optio'!A:J,10)),1,0)</f>
        <v>1</v>
      </c>
      <c r="Q139">
        <f t="shared" si="21"/>
        <v>0</v>
      </c>
      <c r="R139">
        <f t="shared" si="22"/>
        <v>0</v>
      </c>
      <c r="S139">
        <f t="shared" si="23"/>
        <v>0</v>
      </c>
      <c r="T139">
        <f t="shared" si="24"/>
        <v>0</v>
      </c>
      <c r="U139">
        <f t="shared" si="25"/>
        <v>0</v>
      </c>
      <c r="V139">
        <f t="shared" si="26"/>
        <v>0</v>
      </c>
    </row>
    <row r="140" spans="1:22">
      <c r="A140" t="s">
        <v>977</v>
      </c>
      <c r="B140" t="s">
        <v>1418</v>
      </c>
      <c r="C140" t="s">
        <v>1407</v>
      </c>
      <c r="D140" t="s">
        <v>1407</v>
      </c>
      <c r="E140" t="s">
        <v>1407</v>
      </c>
      <c r="F140" t="s">
        <v>1407</v>
      </c>
      <c r="G140" t="s">
        <v>1407</v>
      </c>
      <c r="H140">
        <v>1.4</v>
      </c>
      <c r="I140" t="s">
        <v>1407</v>
      </c>
      <c r="J140">
        <v>1</v>
      </c>
      <c r="K140" t="b">
        <f>ISERROR(VLOOKUP(A140,'passengers(base term)_has_optio'!A303:A1138,1,FALSE))</f>
        <v>0</v>
      </c>
      <c r="L140">
        <f t="shared" si="20"/>
        <v>0</v>
      </c>
      <c r="M140">
        <f t="shared" si="18"/>
        <v>1</v>
      </c>
      <c r="N140">
        <f t="shared" si="19"/>
        <v>0</v>
      </c>
      <c r="O140">
        <f>IF(IF(ISERROR(SEARCH("*no*",VLOOKUP(A140,'passengers(base term)_has_optio'!A:J,3,FALSE))), 0,1)+IF(ISERROR(SEARCH("*no*",VLOOKUP(A140,'passengers(base term)_has_optio'!A:J,34,FALSE))), 0,1)+IF(ISERROR(SEARCH("*no*",VLOOKUP(A140,'passengers(base term)_has_optio'!A:J,5,FALSE))), 0,1)+IF(ISERROR(SEARCH("*no*",VLOOKUP(A140,'passengers(base term)_has_optio'!A:J,6,FALSE))), 0,1)+IF(ISERROR(SEARCH("*no*",VLOOKUP(A140,'passengers(base term)_has_optio'!A:J,7,FALSE))), 0,1)+IF(ISERROR(SEARCH("*no*",VLOOKUP(A140,'passengers(base term)_has_optio'!A:J,8,FALSE))), 0,1)+IF(ISERROR(SEARCH("*no*",VLOOKUP(A140,'passengers(base term)_has_optio'!A:J,9,FALSE))), 0,1)=7,1,0)</f>
        <v>0</v>
      </c>
      <c r="P140">
        <f>IF(ISNUMBER(VLOOKUP(A140,'passengers(base term)_has_optio'!A:J,10)),1,0)</f>
        <v>1</v>
      </c>
      <c r="Q140">
        <f t="shared" si="21"/>
        <v>0</v>
      </c>
      <c r="R140">
        <f t="shared" si="22"/>
        <v>0</v>
      </c>
      <c r="S140">
        <f t="shared" si="23"/>
        <v>0</v>
      </c>
      <c r="T140">
        <f t="shared" si="24"/>
        <v>0</v>
      </c>
      <c r="U140">
        <f t="shared" si="25"/>
        <v>0</v>
      </c>
      <c r="V140">
        <f t="shared" si="26"/>
        <v>0</v>
      </c>
    </row>
    <row r="141" spans="1:22">
      <c r="A141" t="s">
        <v>975</v>
      </c>
      <c r="B141" t="s">
        <v>1418</v>
      </c>
      <c r="C141" t="s">
        <v>1407</v>
      </c>
      <c r="D141" t="s">
        <v>1407</v>
      </c>
      <c r="E141" t="s">
        <v>1407</v>
      </c>
      <c r="F141" t="s">
        <v>1407</v>
      </c>
      <c r="G141" t="s">
        <v>1407</v>
      </c>
      <c r="H141">
        <v>1.2</v>
      </c>
      <c r="I141" t="s">
        <v>1407</v>
      </c>
      <c r="J141" t="s">
        <v>1407</v>
      </c>
      <c r="K141" t="b">
        <f>ISERROR(VLOOKUP(A141,'passengers(base term)_has_optio'!A305:A1140,1,FALSE))</f>
        <v>0</v>
      </c>
      <c r="L141">
        <f t="shared" si="20"/>
        <v>0</v>
      </c>
      <c r="M141">
        <f t="shared" si="18"/>
        <v>0</v>
      </c>
      <c r="N141">
        <f t="shared" si="19"/>
        <v>0</v>
      </c>
      <c r="O141">
        <f>IF(IF(ISERROR(SEARCH("*no*",VLOOKUP(A141,'passengers(base term)_has_optio'!A:J,3,FALSE))), 0,1)+IF(ISERROR(SEARCH("*no*",VLOOKUP(A141,'passengers(base term)_has_optio'!A:J,34,FALSE))), 0,1)+IF(ISERROR(SEARCH("*no*",VLOOKUP(A141,'passengers(base term)_has_optio'!A:J,5,FALSE))), 0,1)+IF(ISERROR(SEARCH("*no*",VLOOKUP(A141,'passengers(base term)_has_optio'!A:J,6,FALSE))), 0,1)+IF(ISERROR(SEARCH("*no*",VLOOKUP(A141,'passengers(base term)_has_optio'!A:J,7,FALSE))), 0,1)+IF(ISERROR(SEARCH("*no*",VLOOKUP(A141,'passengers(base term)_has_optio'!A:J,8,FALSE))), 0,1)+IF(ISERROR(SEARCH("*no*",VLOOKUP(A141,'passengers(base term)_has_optio'!A:J,9,FALSE))), 0,1)=7,1,0)</f>
        <v>0</v>
      </c>
      <c r="P141">
        <f>IF(ISNUMBER(VLOOKUP(A141,'passengers(base term)_has_optio'!A:J,10)),1,0)</f>
        <v>0</v>
      </c>
      <c r="Q141">
        <f t="shared" si="21"/>
        <v>0</v>
      </c>
      <c r="R141">
        <f t="shared" si="22"/>
        <v>0</v>
      </c>
      <c r="S141">
        <f t="shared" si="23"/>
        <v>0</v>
      </c>
      <c r="T141">
        <f t="shared" si="24"/>
        <v>0</v>
      </c>
      <c r="U141">
        <f t="shared" si="25"/>
        <v>1</v>
      </c>
      <c r="V141">
        <f t="shared" si="26"/>
        <v>1</v>
      </c>
    </row>
    <row r="142" spans="1:22">
      <c r="A142" t="s">
        <v>973</v>
      </c>
      <c r="B142" t="s">
        <v>1418</v>
      </c>
      <c r="C142" t="s">
        <v>1407</v>
      </c>
      <c r="D142" t="s">
        <v>1407</v>
      </c>
      <c r="E142" t="s">
        <v>1407</v>
      </c>
      <c r="F142" t="s">
        <v>1407</v>
      </c>
      <c r="G142" t="s">
        <v>1407</v>
      </c>
      <c r="H142">
        <v>1.3</v>
      </c>
      <c r="I142" t="s">
        <v>1407</v>
      </c>
      <c r="J142" t="s">
        <v>1407</v>
      </c>
      <c r="K142" t="b">
        <f>ISERROR(VLOOKUP(A142,'passengers(base term)_has_optio'!A306:A1141,1,FALSE))</f>
        <v>0</v>
      </c>
      <c r="L142">
        <f t="shared" si="20"/>
        <v>0</v>
      </c>
      <c r="M142">
        <f t="shared" si="18"/>
        <v>0</v>
      </c>
      <c r="N142">
        <f t="shared" si="19"/>
        <v>0</v>
      </c>
      <c r="O142">
        <f>IF(IF(ISERROR(SEARCH("*no*",VLOOKUP(A142,'passengers(base term)_has_optio'!A:J,3,FALSE))), 0,1)+IF(ISERROR(SEARCH("*no*",VLOOKUP(A142,'passengers(base term)_has_optio'!A:J,34,FALSE))), 0,1)+IF(ISERROR(SEARCH("*no*",VLOOKUP(A142,'passengers(base term)_has_optio'!A:J,5,FALSE))), 0,1)+IF(ISERROR(SEARCH("*no*",VLOOKUP(A142,'passengers(base term)_has_optio'!A:J,6,FALSE))), 0,1)+IF(ISERROR(SEARCH("*no*",VLOOKUP(A142,'passengers(base term)_has_optio'!A:J,7,FALSE))), 0,1)+IF(ISERROR(SEARCH("*no*",VLOOKUP(A142,'passengers(base term)_has_optio'!A:J,8,FALSE))), 0,1)+IF(ISERROR(SEARCH("*no*",VLOOKUP(A142,'passengers(base term)_has_optio'!A:J,9,FALSE))), 0,1)=7,1,0)</f>
        <v>0</v>
      </c>
      <c r="P142">
        <f>IF(ISNUMBER(VLOOKUP(A142,'passengers(base term)_has_optio'!A:J,10)),1,0)</f>
        <v>0</v>
      </c>
      <c r="Q142">
        <f t="shared" si="21"/>
        <v>0</v>
      </c>
      <c r="R142">
        <f t="shared" si="22"/>
        <v>0</v>
      </c>
      <c r="S142">
        <f t="shared" si="23"/>
        <v>0</v>
      </c>
      <c r="T142">
        <f t="shared" si="24"/>
        <v>0</v>
      </c>
      <c r="U142">
        <f t="shared" si="25"/>
        <v>1</v>
      </c>
      <c r="V142">
        <f t="shared" si="26"/>
        <v>1</v>
      </c>
    </row>
    <row r="143" spans="1:22">
      <c r="A143" t="s">
        <v>971</v>
      </c>
      <c r="B143" t="s">
        <v>1418</v>
      </c>
      <c r="C143" t="s">
        <v>1407</v>
      </c>
      <c r="D143" t="s">
        <v>1407</v>
      </c>
      <c r="E143" t="s">
        <v>1407</v>
      </c>
      <c r="F143" t="s">
        <v>1407</v>
      </c>
      <c r="G143" t="s">
        <v>1407</v>
      </c>
      <c r="H143">
        <v>1</v>
      </c>
      <c r="I143" t="s">
        <v>1407</v>
      </c>
      <c r="J143">
        <v>1.1000000000000001</v>
      </c>
      <c r="K143" t="b">
        <f>ISERROR(VLOOKUP(A143,'passengers(base term)_has_optio'!A308:A1143,1,FALSE))</f>
        <v>0</v>
      </c>
      <c r="L143">
        <f t="shared" si="20"/>
        <v>0</v>
      </c>
      <c r="M143">
        <f t="shared" si="18"/>
        <v>1</v>
      </c>
      <c r="N143">
        <f t="shared" si="19"/>
        <v>0</v>
      </c>
      <c r="O143">
        <f>IF(IF(ISERROR(SEARCH("*no*",VLOOKUP(A143,'passengers(base term)_has_optio'!A:J,3,FALSE))), 0,1)+IF(ISERROR(SEARCH("*no*",VLOOKUP(A143,'passengers(base term)_has_optio'!A:J,34,FALSE))), 0,1)+IF(ISERROR(SEARCH("*no*",VLOOKUP(A143,'passengers(base term)_has_optio'!A:J,5,FALSE))), 0,1)+IF(ISERROR(SEARCH("*no*",VLOOKUP(A143,'passengers(base term)_has_optio'!A:J,6,FALSE))), 0,1)+IF(ISERROR(SEARCH("*no*",VLOOKUP(A143,'passengers(base term)_has_optio'!A:J,7,FALSE))), 0,1)+IF(ISERROR(SEARCH("*no*",VLOOKUP(A143,'passengers(base term)_has_optio'!A:J,8,FALSE))), 0,1)+IF(ISERROR(SEARCH("*no*",VLOOKUP(A143,'passengers(base term)_has_optio'!A:J,9,FALSE))), 0,1)=7,1,0)</f>
        <v>0</v>
      </c>
      <c r="P143">
        <f>IF(ISNUMBER(VLOOKUP(A143,'passengers(base term)_has_optio'!A:J,10)),1,0)</f>
        <v>1</v>
      </c>
      <c r="Q143">
        <f t="shared" si="21"/>
        <v>0</v>
      </c>
      <c r="R143">
        <f t="shared" si="22"/>
        <v>0</v>
      </c>
      <c r="S143">
        <f t="shared" si="23"/>
        <v>0</v>
      </c>
      <c r="T143">
        <f t="shared" si="24"/>
        <v>0</v>
      </c>
      <c r="U143">
        <f t="shared" si="25"/>
        <v>0</v>
      </c>
      <c r="V143">
        <f t="shared" si="26"/>
        <v>0</v>
      </c>
    </row>
    <row r="144" spans="1:22">
      <c r="A144" t="s">
        <v>969</v>
      </c>
      <c r="B144" t="s">
        <v>1418</v>
      </c>
      <c r="C144" t="s">
        <v>1407</v>
      </c>
      <c r="D144" t="s">
        <v>1407</v>
      </c>
      <c r="E144" t="s">
        <v>1407</v>
      </c>
      <c r="F144" t="s">
        <v>1407</v>
      </c>
      <c r="G144" t="s">
        <v>1407</v>
      </c>
      <c r="H144">
        <v>2.5</v>
      </c>
      <c r="I144" t="s">
        <v>1407</v>
      </c>
      <c r="J144" t="s">
        <v>1407</v>
      </c>
      <c r="K144" t="b">
        <f>ISERROR(VLOOKUP(A144,'passengers(base term)_has_optio'!A310:A1145,1,FALSE))</f>
        <v>0</v>
      </c>
      <c r="L144">
        <f t="shared" si="20"/>
        <v>0</v>
      </c>
      <c r="M144">
        <f t="shared" si="18"/>
        <v>0</v>
      </c>
      <c r="N144">
        <f t="shared" si="19"/>
        <v>0</v>
      </c>
      <c r="O144">
        <f>IF(IF(ISERROR(SEARCH("*no*",VLOOKUP(A144,'passengers(base term)_has_optio'!A:J,3,FALSE))), 0,1)+IF(ISERROR(SEARCH("*no*",VLOOKUP(A144,'passengers(base term)_has_optio'!A:J,34,FALSE))), 0,1)+IF(ISERROR(SEARCH("*no*",VLOOKUP(A144,'passengers(base term)_has_optio'!A:J,5,FALSE))), 0,1)+IF(ISERROR(SEARCH("*no*",VLOOKUP(A144,'passengers(base term)_has_optio'!A:J,6,FALSE))), 0,1)+IF(ISERROR(SEARCH("*no*",VLOOKUP(A144,'passengers(base term)_has_optio'!A:J,7,FALSE))), 0,1)+IF(ISERROR(SEARCH("*no*",VLOOKUP(A144,'passengers(base term)_has_optio'!A:J,8,FALSE))), 0,1)+IF(ISERROR(SEARCH("*no*",VLOOKUP(A144,'passengers(base term)_has_optio'!A:J,9,FALSE))), 0,1)=7,1,0)</f>
        <v>0</v>
      </c>
      <c r="P144">
        <f>IF(ISNUMBER(VLOOKUP(A144,'passengers(base term)_has_optio'!A:J,10)),1,0)</f>
        <v>0</v>
      </c>
      <c r="Q144">
        <f t="shared" si="21"/>
        <v>0</v>
      </c>
      <c r="R144">
        <f t="shared" si="22"/>
        <v>0</v>
      </c>
      <c r="S144">
        <f t="shared" si="23"/>
        <v>0</v>
      </c>
      <c r="T144">
        <f t="shared" si="24"/>
        <v>0</v>
      </c>
      <c r="U144">
        <f t="shared" si="25"/>
        <v>1</v>
      </c>
      <c r="V144">
        <f t="shared" si="26"/>
        <v>1</v>
      </c>
    </row>
    <row r="145" spans="1:22">
      <c r="A145" t="s">
        <v>967</v>
      </c>
      <c r="B145" t="s">
        <v>1418</v>
      </c>
      <c r="C145" t="s">
        <v>1407</v>
      </c>
      <c r="D145" t="s">
        <v>1407</v>
      </c>
      <c r="E145" t="s">
        <v>1407</v>
      </c>
      <c r="F145" t="s">
        <v>1407</v>
      </c>
      <c r="G145" t="s">
        <v>1407</v>
      </c>
      <c r="H145">
        <v>1.6</v>
      </c>
      <c r="I145" t="s">
        <v>1407</v>
      </c>
      <c r="J145" t="s">
        <v>1407</v>
      </c>
      <c r="K145" t="b">
        <f>ISERROR(VLOOKUP(A145,'passengers(base term)_has_optio'!A311:A1146,1,FALSE))</f>
        <v>0</v>
      </c>
      <c r="L145">
        <f t="shared" si="20"/>
        <v>0</v>
      </c>
      <c r="M145">
        <f t="shared" si="18"/>
        <v>0</v>
      </c>
      <c r="N145">
        <f t="shared" si="19"/>
        <v>0</v>
      </c>
      <c r="O145">
        <f>IF(IF(ISERROR(SEARCH("*no*",VLOOKUP(A145,'passengers(base term)_has_optio'!A:J,3,FALSE))), 0,1)+IF(ISERROR(SEARCH("*no*",VLOOKUP(A145,'passengers(base term)_has_optio'!A:J,34,FALSE))), 0,1)+IF(ISERROR(SEARCH("*no*",VLOOKUP(A145,'passengers(base term)_has_optio'!A:J,5,FALSE))), 0,1)+IF(ISERROR(SEARCH("*no*",VLOOKUP(A145,'passengers(base term)_has_optio'!A:J,6,FALSE))), 0,1)+IF(ISERROR(SEARCH("*no*",VLOOKUP(A145,'passengers(base term)_has_optio'!A:J,7,FALSE))), 0,1)+IF(ISERROR(SEARCH("*no*",VLOOKUP(A145,'passengers(base term)_has_optio'!A:J,8,FALSE))), 0,1)+IF(ISERROR(SEARCH("*no*",VLOOKUP(A145,'passengers(base term)_has_optio'!A:J,9,FALSE))), 0,1)=7,1,0)</f>
        <v>0</v>
      </c>
      <c r="P145">
        <f>IF(ISNUMBER(VLOOKUP(A145,'passengers(base term)_has_optio'!A:J,10)),1,0)</f>
        <v>0</v>
      </c>
      <c r="Q145">
        <f t="shared" si="21"/>
        <v>0</v>
      </c>
      <c r="R145">
        <f t="shared" si="22"/>
        <v>0</v>
      </c>
      <c r="S145">
        <f t="shared" si="23"/>
        <v>0</v>
      </c>
      <c r="T145">
        <f t="shared" si="24"/>
        <v>0</v>
      </c>
      <c r="U145">
        <f t="shared" si="25"/>
        <v>1</v>
      </c>
      <c r="V145">
        <f t="shared" si="26"/>
        <v>1</v>
      </c>
    </row>
    <row r="146" spans="1:22">
      <c r="A146" t="s">
        <v>965</v>
      </c>
      <c r="B146" t="s">
        <v>1418</v>
      </c>
      <c r="C146" t="s">
        <v>1407</v>
      </c>
      <c r="D146" t="s">
        <v>1407</v>
      </c>
      <c r="E146" t="s">
        <v>1407</v>
      </c>
      <c r="F146" t="s">
        <v>1407</v>
      </c>
      <c r="G146" t="s">
        <v>1407</v>
      </c>
      <c r="H146">
        <v>1.9</v>
      </c>
      <c r="I146" t="s">
        <v>1407</v>
      </c>
      <c r="J146">
        <v>1.9</v>
      </c>
      <c r="K146" t="b">
        <f>ISERROR(VLOOKUP(A146,'passengers(base term)_has_optio'!A313:A1148,1,FALSE))</f>
        <v>0</v>
      </c>
      <c r="L146">
        <f t="shared" si="20"/>
        <v>0</v>
      </c>
      <c r="M146">
        <f t="shared" si="18"/>
        <v>1</v>
      </c>
      <c r="N146">
        <f t="shared" si="19"/>
        <v>0</v>
      </c>
      <c r="O146">
        <f>IF(IF(ISERROR(SEARCH("*no*",VLOOKUP(A146,'passengers(base term)_has_optio'!A:J,3,FALSE))), 0,1)+IF(ISERROR(SEARCH("*no*",VLOOKUP(A146,'passengers(base term)_has_optio'!A:J,34,FALSE))), 0,1)+IF(ISERROR(SEARCH("*no*",VLOOKUP(A146,'passengers(base term)_has_optio'!A:J,5,FALSE))), 0,1)+IF(ISERROR(SEARCH("*no*",VLOOKUP(A146,'passengers(base term)_has_optio'!A:J,6,FALSE))), 0,1)+IF(ISERROR(SEARCH("*no*",VLOOKUP(A146,'passengers(base term)_has_optio'!A:J,7,FALSE))), 0,1)+IF(ISERROR(SEARCH("*no*",VLOOKUP(A146,'passengers(base term)_has_optio'!A:J,8,FALSE))), 0,1)+IF(ISERROR(SEARCH("*no*",VLOOKUP(A146,'passengers(base term)_has_optio'!A:J,9,FALSE))), 0,1)=7,1,0)</f>
        <v>0</v>
      </c>
      <c r="P146">
        <f>IF(ISNUMBER(VLOOKUP(A146,'passengers(base term)_has_optio'!A:J,10)),1,0)</f>
        <v>1</v>
      </c>
      <c r="Q146">
        <f t="shared" si="21"/>
        <v>0</v>
      </c>
      <c r="R146">
        <f t="shared" si="22"/>
        <v>0</v>
      </c>
      <c r="S146">
        <f t="shared" si="23"/>
        <v>0</v>
      </c>
      <c r="T146">
        <f t="shared" si="24"/>
        <v>0</v>
      </c>
      <c r="U146">
        <f t="shared" si="25"/>
        <v>0</v>
      </c>
      <c r="V146">
        <f t="shared" si="26"/>
        <v>0</v>
      </c>
    </row>
    <row r="147" spans="1:22">
      <c r="A147" t="s">
        <v>963</v>
      </c>
      <c r="B147" t="s">
        <v>1418</v>
      </c>
      <c r="C147" t="s">
        <v>1407</v>
      </c>
      <c r="D147" t="s">
        <v>1407</v>
      </c>
      <c r="E147" t="s">
        <v>1407</v>
      </c>
      <c r="F147" t="s">
        <v>1407</v>
      </c>
      <c r="G147" t="s">
        <v>1407</v>
      </c>
      <c r="H147">
        <v>1.6</v>
      </c>
      <c r="I147" t="s">
        <v>1407</v>
      </c>
      <c r="J147" t="s">
        <v>1407</v>
      </c>
      <c r="K147" t="b">
        <f>ISERROR(VLOOKUP(A147,'passengers(base term)_has_optio'!A315:A1150,1,FALSE))</f>
        <v>0</v>
      </c>
      <c r="L147">
        <f t="shared" si="20"/>
        <v>0</v>
      </c>
      <c r="M147">
        <f t="shared" si="18"/>
        <v>0</v>
      </c>
      <c r="N147">
        <f t="shared" si="19"/>
        <v>0</v>
      </c>
      <c r="O147">
        <f>IF(IF(ISERROR(SEARCH("*no*",VLOOKUP(A147,'passengers(base term)_has_optio'!A:J,3,FALSE))), 0,1)+IF(ISERROR(SEARCH("*no*",VLOOKUP(A147,'passengers(base term)_has_optio'!A:J,34,FALSE))), 0,1)+IF(ISERROR(SEARCH("*no*",VLOOKUP(A147,'passengers(base term)_has_optio'!A:J,5,FALSE))), 0,1)+IF(ISERROR(SEARCH("*no*",VLOOKUP(A147,'passengers(base term)_has_optio'!A:J,6,FALSE))), 0,1)+IF(ISERROR(SEARCH("*no*",VLOOKUP(A147,'passengers(base term)_has_optio'!A:J,7,FALSE))), 0,1)+IF(ISERROR(SEARCH("*no*",VLOOKUP(A147,'passengers(base term)_has_optio'!A:J,8,FALSE))), 0,1)+IF(ISERROR(SEARCH("*no*",VLOOKUP(A147,'passengers(base term)_has_optio'!A:J,9,FALSE))), 0,1)=7,1,0)</f>
        <v>0</v>
      </c>
      <c r="P147">
        <f>IF(ISNUMBER(VLOOKUP(A147,'passengers(base term)_has_optio'!A:J,10)),1,0)</f>
        <v>0</v>
      </c>
      <c r="Q147">
        <f t="shared" si="21"/>
        <v>0</v>
      </c>
      <c r="R147">
        <f t="shared" si="22"/>
        <v>0</v>
      </c>
      <c r="S147">
        <f t="shared" si="23"/>
        <v>0</v>
      </c>
      <c r="T147">
        <f t="shared" si="24"/>
        <v>0</v>
      </c>
      <c r="U147">
        <f t="shared" si="25"/>
        <v>1</v>
      </c>
      <c r="V147">
        <f t="shared" si="26"/>
        <v>1</v>
      </c>
    </row>
    <row r="148" spans="1:22">
      <c r="A148" t="s">
        <v>961</v>
      </c>
      <c r="B148" t="s">
        <v>1418</v>
      </c>
      <c r="C148" t="s">
        <v>1407</v>
      </c>
      <c r="D148" t="s">
        <v>1407</v>
      </c>
      <c r="E148" t="s">
        <v>1407</v>
      </c>
      <c r="F148" t="s">
        <v>1407</v>
      </c>
      <c r="G148" t="s">
        <v>1407</v>
      </c>
      <c r="H148">
        <v>1.1000000000000001</v>
      </c>
      <c r="I148" t="s">
        <v>1407</v>
      </c>
      <c r="J148">
        <v>1.6</v>
      </c>
      <c r="K148" t="b">
        <f>ISERROR(VLOOKUP(A148,'passengers(base term)_has_optio'!A317:A1152,1,FALSE))</f>
        <v>0</v>
      </c>
      <c r="L148">
        <f t="shared" si="20"/>
        <v>0</v>
      </c>
      <c r="M148">
        <f t="shared" si="18"/>
        <v>1</v>
      </c>
      <c r="N148">
        <f t="shared" si="19"/>
        <v>0</v>
      </c>
      <c r="O148">
        <f>IF(IF(ISERROR(SEARCH("*no*",VLOOKUP(A148,'passengers(base term)_has_optio'!A:J,3,FALSE))), 0,1)+IF(ISERROR(SEARCH("*no*",VLOOKUP(A148,'passengers(base term)_has_optio'!A:J,34,FALSE))), 0,1)+IF(ISERROR(SEARCH("*no*",VLOOKUP(A148,'passengers(base term)_has_optio'!A:J,5,FALSE))), 0,1)+IF(ISERROR(SEARCH("*no*",VLOOKUP(A148,'passengers(base term)_has_optio'!A:J,6,FALSE))), 0,1)+IF(ISERROR(SEARCH("*no*",VLOOKUP(A148,'passengers(base term)_has_optio'!A:J,7,FALSE))), 0,1)+IF(ISERROR(SEARCH("*no*",VLOOKUP(A148,'passengers(base term)_has_optio'!A:J,8,FALSE))), 0,1)+IF(ISERROR(SEARCH("*no*",VLOOKUP(A148,'passengers(base term)_has_optio'!A:J,9,FALSE))), 0,1)=7,1,0)</f>
        <v>0</v>
      </c>
      <c r="P148">
        <f>IF(ISNUMBER(VLOOKUP(A148,'passengers(base term)_has_optio'!A:J,10)),1,0)</f>
        <v>1</v>
      </c>
      <c r="Q148">
        <f t="shared" si="21"/>
        <v>0</v>
      </c>
      <c r="R148">
        <f t="shared" si="22"/>
        <v>0</v>
      </c>
      <c r="S148">
        <f t="shared" si="23"/>
        <v>0</v>
      </c>
      <c r="T148">
        <f t="shared" si="24"/>
        <v>0</v>
      </c>
      <c r="U148">
        <f t="shared" si="25"/>
        <v>0</v>
      </c>
      <c r="V148">
        <f t="shared" si="26"/>
        <v>0</v>
      </c>
    </row>
    <row r="149" spans="1:22">
      <c r="A149" t="s">
        <v>959</v>
      </c>
      <c r="B149" t="s">
        <v>1418</v>
      </c>
      <c r="C149" t="s">
        <v>1407</v>
      </c>
      <c r="D149" t="s">
        <v>1407</v>
      </c>
      <c r="E149" t="s">
        <v>1407</v>
      </c>
      <c r="F149" t="s">
        <v>1407</v>
      </c>
      <c r="G149" t="s">
        <v>1407</v>
      </c>
      <c r="H149">
        <v>1.2</v>
      </c>
      <c r="I149" t="s">
        <v>1407</v>
      </c>
      <c r="J149" t="s">
        <v>1407</v>
      </c>
      <c r="K149" t="b">
        <f>ISERROR(VLOOKUP(A149,'passengers(base term)_has_optio'!A319:A1154,1,FALSE))</f>
        <v>0</v>
      </c>
      <c r="L149">
        <f t="shared" si="20"/>
        <v>0</v>
      </c>
      <c r="M149">
        <f t="shared" si="18"/>
        <v>0</v>
      </c>
      <c r="N149">
        <f t="shared" si="19"/>
        <v>0</v>
      </c>
      <c r="O149">
        <f>IF(IF(ISERROR(SEARCH("*no*",VLOOKUP(A149,'passengers(base term)_has_optio'!A:J,3,FALSE))), 0,1)+IF(ISERROR(SEARCH("*no*",VLOOKUP(A149,'passengers(base term)_has_optio'!A:J,34,FALSE))), 0,1)+IF(ISERROR(SEARCH("*no*",VLOOKUP(A149,'passengers(base term)_has_optio'!A:J,5,FALSE))), 0,1)+IF(ISERROR(SEARCH("*no*",VLOOKUP(A149,'passengers(base term)_has_optio'!A:J,6,FALSE))), 0,1)+IF(ISERROR(SEARCH("*no*",VLOOKUP(A149,'passengers(base term)_has_optio'!A:J,7,FALSE))), 0,1)+IF(ISERROR(SEARCH("*no*",VLOOKUP(A149,'passengers(base term)_has_optio'!A:J,8,FALSE))), 0,1)+IF(ISERROR(SEARCH("*no*",VLOOKUP(A149,'passengers(base term)_has_optio'!A:J,9,FALSE))), 0,1)=7,1,0)</f>
        <v>0</v>
      </c>
      <c r="P149">
        <f>IF(ISNUMBER(VLOOKUP(A149,'passengers(base term)_has_optio'!A:J,10)),1,0)</f>
        <v>0</v>
      </c>
      <c r="Q149">
        <f t="shared" si="21"/>
        <v>0</v>
      </c>
      <c r="R149">
        <f t="shared" si="22"/>
        <v>0</v>
      </c>
      <c r="S149">
        <f t="shared" si="23"/>
        <v>0</v>
      </c>
      <c r="T149">
        <f t="shared" si="24"/>
        <v>0</v>
      </c>
      <c r="U149">
        <f t="shared" si="25"/>
        <v>1</v>
      </c>
      <c r="V149">
        <f t="shared" si="26"/>
        <v>1</v>
      </c>
    </row>
    <row r="150" spans="1:22">
      <c r="A150" t="s">
        <v>958</v>
      </c>
      <c r="B150" t="s">
        <v>1418</v>
      </c>
      <c r="C150" t="s">
        <v>1407</v>
      </c>
      <c r="D150" t="s">
        <v>1407</v>
      </c>
      <c r="E150" t="s">
        <v>1407</v>
      </c>
      <c r="F150" t="s">
        <v>1407</v>
      </c>
      <c r="G150" t="s">
        <v>1407</v>
      </c>
      <c r="H150">
        <v>1.1000000000000001</v>
      </c>
      <c r="I150" t="s">
        <v>1407</v>
      </c>
      <c r="J150">
        <v>1.3</v>
      </c>
      <c r="K150" t="b">
        <f>ISERROR(VLOOKUP(A150,'passengers(base term)_has_optio'!A320:A1155,1,FALSE))</f>
        <v>0</v>
      </c>
      <c r="L150">
        <f t="shared" si="20"/>
        <v>0</v>
      </c>
      <c r="M150">
        <f t="shared" si="18"/>
        <v>1</v>
      </c>
      <c r="N150">
        <f t="shared" si="19"/>
        <v>0</v>
      </c>
      <c r="O150">
        <f>IF(IF(ISERROR(SEARCH("*no*",VLOOKUP(A150,'passengers(base term)_has_optio'!A:J,3,FALSE))), 0,1)+IF(ISERROR(SEARCH("*no*",VLOOKUP(A150,'passengers(base term)_has_optio'!A:J,34,FALSE))), 0,1)+IF(ISERROR(SEARCH("*no*",VLOOKUP(A150,'passengers(base term)_has_optio'!A:J,5,FALSE))), 0,1)+IF(ISERROR(SEARCH("*no*",VLOOKUP(A150,'passengers(base term)_has_optio'!A:J,6,FALSE))), 0,1)+IF(ISERROR(SEARCH("*no*",VLOOKUP(A150,'passengers(base term)_has_optio'!A:J,7,FALSE))), 0,1)+IF(ISERROR(SEARCH("*no*",VLOOKUP(A150,'passengers(base term)_has_optio'!A:J,8,FALSE))), 0,1)+IF(ISERROR(SEARCH("*no*",VLOOKUP(A150,'passengers(base term)_has_optio'!A:J,9,FALSE))), 0,1)=7,1,0)</f>
        <v>0</v>
      </c>
      <c r="P150">
        <f>IF(ISNUMBER(VLOOKUP(A150,'passengers(base term)_has_optio'!A:J,10)),1,0)</f>
        <v>1</v>
      </c>
      <c r="Q150">
        <f t="shared" si="21"/>
        <v>0</v>
      </c>
      <c r="R150">
        <f t="shared" si="22"/>
        <v>0</v>
      </c>
      <c r="S150">
        <f t="shared" si="23"/>
        <v>0</v>
      </c>
      <c r="T150">
        <f t="shared" si="24"/>
        <v>0</v>
      </c>
      <c r="U150">
        <f t="shared" si="25"/>
        <v>0</v>
      </c>
      <c r="V150">
        <f t="shared" si="26"/>
        <v>0</v>
      </c>
    </row>
    <row r="151" spans="1:22">
      <c r="A151" t="s">
        <v>956</v>
      </c>
      <c r="B151" t="s">
        <v>1418</v>
      </c>
      <c r="C151" t="s">
        <v>1407</v>
      </c>
      <c r="D151" t="s">
        <v>1407</v>
      </c>
      <c r="E151" t="s">
        <v>1407</v>
      </c>
      <c r="F151" t="s">
        <v>1407</v>
      </c>
      <c r="G151" t="s">
        <v>1407</v>
      </c>
      <c r="H151">
        <v>1.1000000000000001</v>
      </c>
      <c r="I151" t="s">
        <v>1407</v>
      </c>
      <c r="J151" t="s">
        <v>1407</v>
      </c>
      <c r="K151" t="b">
        <f>ISERROR(VLOOKUP(A151,'passengers(base term)_has_optio'!A322:A1157,1,FALSE))</f>
        <v>0</v>
      </c>
      <c r="L151">
        <f t="shared" si="20"/>
        <v>0</v>
      </c>
      <c r="M151">
        <f t="shared" si="18"/>
        <v>0</v>
      </c>
      <c r="N151">
        <f t="shared" si="19"/>
        <v>0</v>
      </c>
      <c r="O151">
        <f>IF(IF(ISERROR(SEARCH("*no*",VLOOKUP(A151,'passengers(base term)_has_optio'!A:J,3,FALSE))), 0,1)+IF(ISERROR(SEARCH("*no*",VLOOKUP(A151,'passengers(base term)_has_optio'!A:J,34,FALSE))), 0,1)+IF(ISERROR(SEARCH("*no*",VLOOKUP(A151,'passengers(base term)_has_optio'!A:J,5,FALSE))), 0,1)+IF(ISERROR(SEARCH("*no*",VLOOKUP(A151,'passengers(base term)_has_optio'!A:J,6,FALSE))), 0,1)+IF(ISERROR(SEARCH("*no*",VLOOKUP(A151,'passengers(base term)_has_optio'!A:J,7,FALSE))), 0,1)+IF(ISERROR(SEARCH("*no*",VLOOKUP(A151,'passengers(base term)_has_optio'!A:J,8,FALSE))), 0,1)+IF(ISERROR(SEARCH("*no*",VLOOKUP(A151,'passengers(base term)_has_optio'!A:J,9,FALSE))), 0,1)=7,1,0)</f>
        <v>0</v>
      </c>
      <c r="P151">
        <f>IF(ISNUMBER(VLOOKUP(A151,'passengers(base term)_has_optio'!A:J,10)),1,0)</f>
        <v>0</v>
      </c>
      <c r="Q151">
        <f t="shared" si="21"/>
        <v>0</v>
      </c>
      <c r="R151">
        <f t="shared" si="22"/>
        <v>0</v>
      </c>
      <c r="S151">
        <f t="shared" si="23"/>
        <v>0</v>
      </c>
      <c r="T151">
        <f t="shared" si="24"/>
        <v>0</v>
      </c>
      <c r="U151">
        <f t="shared" si="25"/>
        <v>1</v>
      </c>
      <c r="V151">
        <f t="shared" si="26"/>
        <v>1</v>
      </c>
    </row>
    <row r="152" spans="1:22">
      <c r="A152" t="s">
        <v>955</v>
      </c>
      <c r="B152" t="s">
        <v>1418</v>
      </c>
      <c r="C152" t="s">
        <v>1407</v>
      </c>
      <c r="D152" t="s">
        <v>1407</v>
      </c>
      <c r="E152" t="s">
        <v>1407</v>
      </c>
      <c r="F152" t="s">
        <v>1407</v>
      </c>
      <c r="G152" t="s">
        <v>1407</v>
      </c>
      <c r="H152">
        <v>2.1</v>
      </c>
      <c r="I152" t="s">
        <v>1407</v>
      </c>
      <c r="J152" t="s">
        <v>1407</v>
      </c>
      <c r="K152" t="b">
        <f>ISERROR(VLOOKUP(A152,'passengers(base term)_has_optio'!A323:A1158,1,FALSE))</f>
        <v>0</v>
      </c>
      <c r="L152">
        <f t="shared" si="20"/>
        <v>0</v>
      </c>
      <c r="M152">
        <f t="shared" si="18"/>
        <v>0</v>
      </c>
      <c r="N152">
        <f t="shared" si="19"/>
        <v>0</v>
      </c>
      <c r="O152">
        <f>IF(IF(ISERROR(SEARCH("*no*",VLOOKUP(A152,'passengers(base term)_has_optio'!A:J,3,FALSE))), 0,1)+IF(ISERROR(SEARCH("*no*",VLOOKUP(A152,'passengers(base term)_has_optio'!A:J,34,FALSE))), 0,1)+IF(ISERROR(SEARCH("*no*",VLOOKUP(A152,'passengers(base term)_has_optio'!A:J,5,FALSE))), 0,1)+IF(ISERROR(SEARCH("*no*",VLOOKUP(A152,'passengers(base term)_has_optio'!A:J,6,FALSE))), 0,1)+IF(ISERROR(SEARCH("*no*",VLOOKUP(A152,'passengers(base term)_has_optio'!A:J,7,FALSE))), 0,1)+IF(ISERROR(SEARCH("*no*",VLOOKUP(A152,'passengers(base term)_has_optio'!A:J,8,FALSE))), 0,1)+IF(ISERROR(SEARCH("*no*",VLOOKUP(A152,'passengers(base term)_has_optio'!A:J,9,FALSE))), 0,1)=7,1,0)</f>
        <v>0</v>
      </c>
      <c r="P152">
        <f>IF(ISNUMBER(VLOOKUP(A152,'passengers(base term)_has_optio'!A:J,10)),1,0)</f>
        <v>1</v>
      </c>
      <c r="Q152">
        <f t="shared" si="21"/>
        <v>0</v>
      </c>
      <c r="R152">
        <f t="shared" si="22"/>
        <v>0</v>
      </c>
      <c r="S152">
        <f t="shared" si="23"/>
        <v>1</v>
      </c>
      <c r="T152">
        <f t="shared" si="24"/>
        <v>0</v>
      </c>
      <c r="U152">
        <f t="shared" si="25"/>
        <v>0</v>
      </c>
      <c r="V152">
        <f t="shared" si="26"/>
        <v>1</v>
      </c>
    </row>
    <row r="153" spans="1:22">
      <c r="A153" t="s">
        <v>954</v>
      </c>
      <c r="B153" t="s">
        <v>1418</v>
      </c>
      <c r="C153" t="s">
        <v>1407</v>
      </c>
      <c r="D153" t="s">
        <v>1407</v>
      </c>
      <c r="E153" t="s">
        <v>1407</v>
      </c>
      <c r="F153" t="s">
        <v>1407</v>
      </c>
      <c r="G153" t="s">
        <v>1407</v>
      </c>
      <c r="H153">
        <v>1.5</v>
      </c>
      <c r="I153" t="s">
        <v>1407</v>
      </c>
      <c r="J153" t="s">
        <v>1407</v>
      </c>
      <c r="K153" t="b">
        <f>ISERROR(VLOOKUP(A153,'passengers(base term)_has_optio'!A324:A1159,1,FALSE))</f>
        <v>0</v>
      </c>
      <c r="L153">
        <f t="shared" si="20"/>
        <v>0</v>
      </c>
      <c r="M153">
        <f t="shared" si="18"/>
        <v>0</v>
      </c>
      <c r="N153">
        <f t="shared" si="19"/>
        <v>0</v>
      </c>
      <c r="O153">
        <f>IF(IF(ISERROR(SEARCH("*no*",VLOOKUP(A153,'passengers(base term)_has_optio'!A:J,3,FALSE))), 0,1)+IF(ISERROR(SEARCH("*no*",VLOOKUP(A153,'passengers(base term)_has_optio'!A:J,34,FALSE))), 0,1)+IF(ISERROR(SEARCH("*no*",VLOOKUP(A153,'passengers(base term)_has_optio'!A:J,5,FALSE))), 0,1)+IF(ISERROR(SEARCH("*no*",VLOOKUP(A153,'passengers(base term)_has_optio'!A:J,6,FALSE))), 0,1)+IF(ISERROR(SEARCH("*no*",VLOOKUP(A153,'passengers(base term)_has_optio'!A:J,7,FALSE))), 0,1)+IF(ISERROR(SEARCH("*no*",VLOOKUP(A153,'passengers(base term)_has_optio'!A:J,8,FALSE))), 0,1)+IF(ISERROR(SEARCH("*no*",VLOOKUP(A153,'passengers(base term)_has_optio'!A:J,9,FALSE))), 0,1)=7,1,0)</f>
        <v>0</v>
      </c>
      <c r="P153">
        <f>IF(ISNUMBER(VLOOKUP(A153,'passengers(base term)_has_optio'!A:J,10)),1,0)</f>
        <v>1</v>
      </c>
      <c r="Q153">
        <f t="shared" si="21"/>
        <v>0</v>
      </c>
      <c r="R153">
        <f t="shared" si="22"/>
        <v>0</v>
      </c>
      <c r="S153">
        <f t="shared" si="23"/>
        <v>1</v>
      </c>
      <c r="T153">
        <f t="shared" si="24"/>
        <v>0</v>
      </c>
      <c r="U153">
        <f t="shared" si="25"/>
        <v>0</v>
      </c>
      <c r="V153">
        <f t="shared" si="26"/>
        <v>1</v>
      </c>
    </row>
    <row r="154" spans="1:22">
      <c r="A154" t="s">
        <v>952</v>
      </c>
      <c r="B154" t="s">
        <v>1418</v>
      </c>
      <c r="C154" t="s">
        <v>1407</v>
      </c>
      <c r="D154" t="s">
        <v>1407</v>
      </c>
      <c r="E154" t="s">
        <v>1407</v>
      </c>
      <c r="F154" t="s">
        <v>1407</v>
      </c>
      <c r="G154" t="s">
        <v>1407</v>
      </c>
      <c r="H154">
        <v>1.2</v>
      </c>
      <c r="I154" t="s">
        <v>1407</v>
      </c>
      <c r="J154" t="s">
        <v>1407</v>
      </c>
      <c r="K154" t="b">
        <f>ISERROR(VLOOKUP(A154,'passengers(base term)_has_optio'!A326:A1161,1,FALSE))</f>
        <v>0</v>
      </c>
      <c r="L154">
        <f t="shared" si="20"/>
        <v>0</v>
      </c>
      <c r="M154">
        <f t="shared" si="18"/>
        <v>0</v>
      </c>
      <c r="N154">
        <f t="shared" si="19"/>
        <v>0</v>
      </c>
      <c r="O154">
        <f>IF(IF(ISERROR(SEARCH("*no*",VLOOKUP(A154,'passengers(base term)_has_optio'!A:J,3,FALSE))), 0,1)+IF(ISERROR(SEARCH("*no*",VLOOKUP(A154,'passengers(base term)_has_optio'!A:J,34,FALSE))), 0,1)+IF(ISERROR(SEARCH("*no*",VLOOKUP(A154,'passengers(base term)_has_optio'!A:J,5,FALSE))), 0,1)+IF(ISERROR(SEARCH("*no*",VLOOKUP(A154,'passengers(base term)_has_optio'!A:J,6,FALSE))), 0,1)+IF(ISERROR(SEARCH("*no*",VLOOKUP(A154,'passengers(base term)_has_optio'!A:J,7,FALSE))), 0,1)+IF(ISERROR(SEARCH("*no*",VLOOKUP(A154,'passengers(base term)_has_optio'!A:J,8,FALSE))), 0,1)+IF(ISERROR(SEARCH("*no*",VLOOKUP(A154,'passengers(base term)_has_optio'!A:J,9,FALSE))), 0,1)=7,1,0)</f>
        <v>0</v>
      </c>
      <c r="P154">
        <f>IF(ISNUMBER(VLOOKUP(A154,'passengers(base term)_has_optio'!A:J,10)),1,0)</f>
        <v>1</v>
      </c>
      <c r="Q154">
        <f t="shared" si="21"/>
        <v>0</v>
      </c>
      <c r="R154">
        <f t="shared" si="22"/>
        <v>0</v>
      </c>
      <c r="S154">
        <f t="shared" si="23"/>
        <v>1</v>
      </c>
      <c r="T154">
        <f t="shared" si="24"/>
        <v>0</v>
      </c>
      <c r="U154">
        <f t="shared" si="25"/>
        <v>0</v>
      </c>
      <c r="V154">
        <f t="shared" si="26"/>
        <v>1</v>
      </c>
    </row>
    <row r="155" spans="1:22">
      <c r="A155" t="s">
        <v>951</v>
      </c>
      <c r="B155" t="s">
        <v>1418</v>
      </c>
      <c r="C155" t="s">
        <v>1407</v>
      </c>
      <c r="D155" t="s">
        <v>1407</v>
      </c>
      <c r="E155" t="s">
        <v>1407</v>
      </c>
      <c r="F155" t="s">
        <v>1407</v>
      </c>
      <c r="G155" t="s">
        <v>1407</v>
      </c>
      <c r="H155">
        <v>1.2</v>
      </c>
      <c r="I155" t="s">
        <v>1407</v>
      </c>
      <c r="J155">
        <v>1.6</v>
      </c>
      <c r="K155" t="b">
        <f>ISERROR(VLOOKUP(A155,'passengers(base term)_has_optio'!A327:A1162,1,FALSE))</f>
        <v>0</v>
      </c>
      <c r="L155">
        <f t="shared" si="20"/>
        <v>0</v>
      </c>
      <c r="M155">
        <f t="shared" si="18"/>
        <v>1</v>
      </c>
      <c r="N155">
        <f t="shared" si="19"/>
        <v>0</v>
      </c>
      <c r="O155">
        <f>IF(IF(ISERROR(SEARCH("*no*",VLOOKUP(A155,'passengers(base term)_has_optio'!A:J,3,FALSE))), 0,1)+IF(ISERROR(SEARCH("*no*",VLOOKUP(A155,'passengers(base term)_has_optio'!A:J,34,FALSE))), 0,1)+IF(ISERROR(SEARCH("*no*",VLOOKUP(A155,'passengers(base term)_has_optio'!A:J,5,FALSE))), 0,1)+IF(ISERROR(SEARCH("*no*",VLOOKUP(A155,'passengers(base term)_has_optio'!A:J,6,FALSE))), 0,1)+IF(ISERROR(SEARCH("*no*",VLOOKUP(A155,'passengers(base term)_has_optio'!A:J,7,FALSE))), 0,1)+IF(ISERROR(SEARCH("*no*",VLOOKUP(A155,'passengers(base term)_has_optio'!A:J,8,FALSE))), 0,1)+IF(ISERROR(SEARCH("*no*",VLOOKUP(A155,'passengers(base term)_has_optio'!A:J,9,FALSE))), 0,1)=7,1,0)</f>
        <v>0</v>
      </c>
      <c r="P155">
        <f>IF(ISNUMBER(VLOOKUP(A155,'passengers(base term)_has_optio'!A:J,10)),1,0)</f>
        <v>1</v>
      </c>
      <c r="Q155">
        <f t="shared" si="21"/>
        <v>0</v>
      </c>
      <c r="R155">
        <f t="shared" si="22"/>
        <v>0</v>
      </c>
      <c r="S155">
        <f t="shared" si="23"/>
        <v>0</v>
      </c>
      <c r="T155">
        <f t="shared" si="24"/>
        <v>0</v>
      </c>
      <c r="U155">
        <f t="shared" si="25"/>
        <v>0</v>
      </c>
      <c r="V155">
        <f t="shared" si="26"/>
        <v>0</v>
      </c>
    </row>
    <row r="156" spans="1:22">
      <c r="A156" t="s">
        <v>949</v>
      </c>
      <c r="B156" t="s">
        <v>1418</v>
      </c>
      <c r="C156" t="s">
        <v>1407</v>
      </c>
      <c r="D156" t="s">
        <v>1407</v>
      </c>
      <c r="E156" t="s">
        <v>1407</v>
      </c>
      <c r="F156" t="s">
        <v>1407</v>
      </c>
      <c r="G156" t="s">
        <v>1407</v>
      </c>
      <c r="H156">
        <v>0.7</v>
      </c>
      <c r="I156" t="s">
        <v>1407</v>
      </c>
      <c r="J156" t="s">
        <v>1407</v>
      </c>
      <c r="K156" t="b">
        <f>ISERROR(VLOOKUP(A156,'passengers(base term)_has_optio'!A329:A1164,1,FALSE))</f>
        <v>0</v>
      </c>
      <c r="L156">
        <f t="shared" si="20"/>
        <v>0</v>
      </c>
      <c r="M156">
        <f t="shared" si="18"/>
        <v>0</v>
      </c>
      <c r="N156">
        <f t="shared" si="19"/>
        <v>0</v>
      </c>
      <c r="O156">
        <f>IF(IF(ISERROR(SEARCH("*no*",VLOOKUP(A156,'passengers(base term)_has_optio'!A:J,3,FALSE))), 0,1)+IF(ISERROR(SEARCH("*no*",VLOOKUP(A156,'passengers(base term)_has_optio'!A:J,34,FALSE))), 0,1)+IF(ISERROR(SEARCH("*no*",VLOOKUP(A156,'passengers(base term)_has_optio'!A:J,5,FALSE))), 0,1)+IF(ISERROR(SEARCH("*no*",VLOOKUP(A156,'passengers(base term)_has_optio'!A:J,6,FALSE))), 0,1)+IF(ISERROR(SEARCH("*no*",VLOOKUP(A156,'passengers(base term)_has_optio'!A:J,7,FALSE))), 0,1)+IF(ISERROR(SEARCH("*no*",VLOOKUP(A156,'passengers(base term)_has_optio'!A:J,8,FALSE))), 0,1)+IF(ISERROR(SEARCH("*no*",VLOOKUP(A156,'passengers(base term)_has_optio'!A:J,9,FALSE))), 0,1)=7,1,0)</f>
        <v>0</v>
      </c>
      <c r="P156">
        <f>IF(ISNUMBER(VLOOKUP(A156,'passengers(base term)_has_optio'!A:J,10)),1,0)</f>
        <v>1</v>
      </c>
      <c r="Q156">
        <f t="shared" si="21"/>
        <v>0</v>
      </c>
      <c r="R156">
        <f t="shared" si="22"/>
        <v>0</v>
      </c>
      <c r="S156">
        <f t="shared" si="23"/>
        <v>1</v>
      </c>
      <c r="T156">
        <f t="shared" si="24"/>
        <v>0</v>
      </c>
      <c r="U156">
        <f t="shared" si="25"/>
        <v>0</v>
      </c>
      <c r="V156">
        <f t="shared" si="26"/>
        <v>1</v>
      </c>
    </row>
    <row r="157" spans="1:22">
      <c r="A157" t="s">
        <v>947</v>
      </c>
      <c r="B157" t="s">
        <v>1418</v>
      </c>
      <c r="C157" t="s">
        <v>1407</v>
      </c>
      <c r="D157" t="s">
        <v>1407</v>
      </c>
      <c r="E157" t="s">
        <v>1407</v>
      </c>
      <c r="F157" t="s">
        <v>1407</v>
      </c>
      <c r="G157" t="s">
        <v>1407</v>
      </c>
      <c r="H157">
        <v>1.2</v>
      </c>
      <c r="I157" t="s">
        <v>1407</v>
      </c>
      <c r="J157" t="s">
        <v>1407</v>
      </c>
      <c r="K157" t="b">
        <f>ISERROR(VLOOKUP(A157,'passengers(base term)_has_optio'!A330:A1165,1,FALSE))</f>
        <v>0</v>
      </c>
      <c r="L157">
        <f t="shared" si="20"/>
        <v>0</v>
      </c>
      <c r="M157">
        <f t="shared" si="18"/>
        <v>0</v>
      </c>
      <c r="N157">
        <f t="shared" si="19"/>
        <v>0</v>
      </c>
      <c r="O157">
        <f>IF(IF(ISERROR(SEARCH("*no*",VLOOKUP(A157,'passengers(base term)_has_optio'!A:J,3,FALSE))), 0,1)+IF(ISERROR(SEARCH("*no*",VLOOKUP(A157,'passengers(base term)_has_optio'!A:J,34,FALSE))), 0,1)+IF(ISERROR(SEARCH("*no*",VLOOKUP(A157,'passengers(base term)_has_optio'!A:J,5,FALSE))), 0,1)+IF(ISERROR(SEARCH("*no*",VLOOKUP(A157,'passengers(base term)_has_optio'!A:J,6,FALSE))), 0,1)+IF(ISERROR(SEARCH("*no*",VLOOKUP(A157,'passengers(base term)_has_optio'!A:J,7,FALSE))), 0,1)+IF(ISERROR(SEARCH("*no*",VLOOKUP(A157,'passengers(base term)_has_optio'!A:J,8,FALSE))), 0,1)+IF(ISERROR(SEARCH("*no*",VLOOKUP(A157,'passengers(base term)_has_optio'!A:J,9,FALSE))), 0,1)=7,1,0)</f>
        <v>0</v>
      </c>
      <c r="P157">
        <f>IF(ISNUMBER(VLOOKUP(A157,'passengers(base term)_has_optio'!A:J,10)),1,0)</f>
        <v>1</v>
      </c>
      <c r="Q157">
        <f t="shared" si="21"/>
        <v>0</v>
      </c>
      <c r="R157">
        <f t="shared" si="22"/>
        <v>0</v>
      </c>
      <c r="S157">
        <f t="shared" si="23"/>
        <v>1</v>
      </c>
      <c r="T157">
        <f t="shared" si="24"/>
        <v>0</v>
      </c>
      <c r="U157">
        <f t="shared" si="25"/>
        <v>0</v>
      </c>
      <c r="V157">
        <f t="shared" si="26"/>
        <v>1</v>
      </c>
    </row>
    <row r="158" spans="1:22">
      <c r="A158" t="s">
        <v>945</v>
      </c>
      <c r="B158" t="s">
        <v>1418</v>
      </c>
      <c r="C158" t="s">
        <v>1407</v>
      </c>
      <c r="D158" t="s">
        <v>1407</v>
      </c>
      <c r="E158" t="s">
        <v>1407</v>
      </c>
      <c r="F158" t="s">
        <v>1407</v>
      </c>
      <c r="G158" t="s">
        <v>1407</v>
      </c>
      <c r="H158">
        <v>0.9</v>
      </c>
      <c r="I158" t="s">
        <v>1407</v>
      </c>
      <c r="J158" t="s">
        <v>1407</v>
      </c>
      <c r="K158" t="b">
        <f>ISERROR(VLOOKUP(A158,'passengers(base term)_has_optio'!A332:A1167,1,FALSE))</f>
        <v>0</v>
      </c>
      <c r="L158">
        <f t="shared" si="20"/>
        <v>0</v>
      </c>
      <c r="M158">
        <f t="shared" si="18"/>
        <v>0</v>
      </c>
      <c r="N158">
        <f t="shared" si="19"/>
        <v>0</v>
      </c>
      <c r="O158">
        <f>IF(IF(ISERROR(SEARCH("*no*",VLOOKUP(A158,'passengers(base term)_has_optio'!A:J,3,FALSE))), 0,1)+IF(ISERROR(SEARCH("*no*",VLOOKUP(A158,'passengers(base term)_has_optio'!A:J,34,FALSE))), 0,1)+IF(ISERROR(SEARCH("*no*",VLOOKUP(A158,'passengers(base term)_has_optio'!A:J,5,FALSE))), 0,1)+IF(ISERROR(SEARCH("*no*",VLOOKUP(A158,'passengers(base term)_has_optio'!A:J,6,FALSE))), 0,1)+IF(ISERROR(SEARCH("*no*",VLOOKUP(A158,'passengers(base term)_has_optio'!A:J,7,FALSE))), 0,1)+IF(ISERROR(SEARCH("*no*",VLOOKUP(A158,'passengers(base term)_has_optio'!A:J,8,FALSE))), 0,1)+IF(ISERROR(SEARCH("*no*",VLOOKUP(A158,'passengers(base term)_has_optio'!A:J,9,FALSE))), 0,1)=7,1,0)</f>
        <v>0</v>
      </c>
      <c r="P158">
        <f>IF(ISNUMBER(VLOOKUP(A158,'passengers(base term)_has_optio'!A:J,10)),1,0)</f>
        <v>1</v>
      </c>
      <c r="Q158">
        <f t="shared" si="21"/>
        <v>0</v>
      </c>
      <c r="R158">
        <f t="shared" si="22"/>
        <v>0</v>
      </c>
      <c r="S158">
        <f t="shared" si="23"/>
        <v>1</v>
      </c>
      <c r="T158">
        <f t="shared" si="24"/>
        <v>0</v>
      </c>
      <c r="U158">
        <f t="shared" si="25"/>
        <v>0</v>
      </c>
      <c r="V158">
        <f t="shared" si="26"/>
        <v>1</v>
      </c>
    </row>
    <row r="159" spans="1:22">
      <c r="A159" t="s">
        <v>944</v>
      </c>
      <c r="B159" t="s">
        <v>1418</v>
      </c>
      <c r="C159" t="s">
        <v>1407</v>
      </c>
      <c r="D159" t="s">
        <v>1407</v>
      </c>
      <c r="E159" t="s">
        <v>1407</v>
      </c>
      <c r="F159" t="s">
        <v>1407</v>
      </c>
      <c r="G159" t="s">
        <v>1407</v>
      </c>
      <c r="H159">
        <v>0.7</v>
      </c>
      <c r="I159" t="s">
        <v>1407</v>
      </c>
      <c r="J159" t="s">
        <v>1407</v>
      </c>
      <c r="K159" t="b">
        <f>ISERROR(VLOOKUP(A159,'passengers(base term)_has_optio'!A333:A1168,1,FALSE))</f>
        <v>0</v>
      </c>
      <c r="L159">
        <f t="shared" si="20"/>
        <v>0</v>
      </c>
      <c r="M159">
        <f t="shared" si="18"/>
        <v>0</v>
      </c>
      <c r="N159">
        <f t="shared" si="19"/>
        <v>0</v>
      </c>
      <c r="O159">
        <f>IF(IF(ISERROR(SEARCH("*no*",VLOOKUP(A159,'passengers(base term)_has_optio'!A:J,3,FALSE))), 0,1)+IF(ISERROR(SEARCH("*no*",VLOOKUP(A159,'passengers(base term)_has_optio'!A:J,34,FALSE))), 0,1)+IF(ISERROR(SEARCH("*no*",VLOOKUP(A159,'passengers(base term)_has_optio'!A:J,5,FALSE))), 0,1)+IF(ISERROR(SEARCH("*no*",VLOOKUP(A159,'passengers(base term)_has_optio'!A:J,6,FALSE))), 0,1)+IF(ISERROR(SEARCH("*no*",VLOOKUP(A159,'passengers(base term)_has_optio'!A:J,7,FALSE))), 0,1)+IF(ISERROR(SEARCH("*no*",VLOOKUP(A159,'passengers(base term)_has_optio'!A:J,8,FALSE))), 0,1)+IF(ISERROR(SEARCH("*no*",VLOOKUP(A159,'passengers(base term)_has_optio'!A:J,9,FALSE))), 0,1)=7,1,0)</f>
        <v>0</v>
      </c>
      <c r="P159">
        <f>IF(ISNUMBER(VLOOKUP(A159,'passengers(base term)_has_optio'!A:J,10)),1,0)</f>
        <v>0</v>
      </c>
      <c r="Q159">
        <f t="shared" si="21"/>
        <v>0</v>
      </c>
      <c r="R159">
        <f t="shared" si="22"/>
        <v>0</v>
      </c>
      <c r="S159">
        <f t="shared" si="23"/>
        <v>0</v>
      </c>
      <c r="T159">
        <f t="shared" si="24"/>
        <v>0</v>
      </c>
      <c r="U159">
        <f t="shared" si="25"/>
        <v>1</v>
      </c>
      <c r="V159">
        <f t="shared" si="26"/>
        <v>1</v>
      </c>
    </row>
    <row r="160" spans="1:22">
      <c r="A160" t="s">
        <v>942</v>
      </c>
      <c r="B160" t="s">
        <v>1418</v>
      </c>
      <c r="C160" t="s">
        <v>1407</v>
      </c>
      <c r="D160" t="s">
        <v>1407</v>
      </c>
      <c r="E160" t="s">
        <v>1407</v>
      </c>
      <c r="F160" t="s">
        <v>1407</v>
      </c>
      <c r="G160" t="s">
        <v>1407</v>
      </c>
      <c r="H160">
        <v>1</v>
      </c>
      <c r="I160" t="s">
        <v>1407</v>
      </c>
      <c r="J160">
        <v>1.2</v>
      </c>
      <c r="K160" t="b">
        <f>ISERROR(VLOOKUP(A160,'passengers(base term)_has_optio'!A334:A1169,1,FALSE))</f>
        <v>0</v>
      </c>
      <c r="L160">
        <f t="shared" si="20"/>
        <v>0</v>
      </c>
      <c r="M160">
        <f t="shared" si="18"/>
        <v>1</v>
      </c>
      <c r="N160">
        <f t="shared" si="19"/>
        <v>0</v>
      </c>
      <c r="O160">
        <f>IF(IF(ISERROR(SEARCH("*no*",VLOOKUP(A160,'passengers(base term)_has_optio'!A:J,3,FALSE))), 0,1)+IF(ISERROR(SEARCH("*no*",VLOOKUP(A160,'passengers(base term)_has_optio'!A:J,34,FALSE))), 0,1)+IF(ISERROR(SEARCH("*no*",VLOOKUP(A160,'passengers(base term)_has_optio'!A:J,5,FALSE))), 0,1)+IF(ISERROR(SEARCH("*no*",VLOOKUP(A160,'passengers(base term)_has_optio'!A:J,6,FALSE))), 0,1)+IF(ISERROR(SEARCH("*no*",VLOOKUP(A160,'passengers(base term)_has_optio'!A:J,7,FALSE))), 0,1)+IF(ISERROR(SEARCH("*no*",VLOOKUP(A160,'passengers(base term)_has_optio'!A:J,8,FALSE))), 0,1)+IF(ISERROR(SEARCH("*no*",VLOOKUP(A160,'passengers(base term)_has_optio'!A:J,9,FALSE))), 0,1)=7,1,0)</f>
        <v>0</v>
      </c>
      <c r="P160">
        <f>IF(ISNUMBER(VLOOKUP(A160,'passengers(base term)_has_optio'!A:J,10)),1,0)</f>
        <v>1</v>
      </c>
      <c r="Q160">
        <f t="shared" si="21"/>
        <v>0</v>
      </c>
      <c r="R160">
        <f t="shared" si="22"/>
        <v>0</v>
      </c>
      <c r="S160">
        <f t="shared" si="23"/>
        <v>0</v>
      </c>
      <c r="T160">
        <f t="shared" si="24"/>
        <v>0</v>
      </c>
      <c r="U160">
        <f t="shared" si="25"/>
        <v>0</v>
      </c>
      <c r="V160">
        <f t="shared" si="26"/>
        <v>0</v>
      </c>
    </row>
    <row r="161" spans="1:22">
      <c r="A161" t="s">
        <v>940</v>
      </c>
      <c r="B161" t="s">
        <v>1418</v>
      </c>
      <c r="C161" t="s">
        <v>1407</v>
      </c>
      <c r="D161" t="s">
        <v>1407</v>
      </c>
      <c r="E161" t="s">
        <v>1407</v>
      </c>
      <c r="F161" t="s">
        <v>1407</v>
      </c>
      <c r="G161" t="s">
        <v>1407</v>
      </c>
      <c r="H161">
        <v>0.4</v>
      </c>
      <c r="I161" t="s">
        <v>1407</v>
      </c>
      <c r="J161">
        <v>0.4</v>
      </c>
      <c r="K161" t="b">
        <f>ISERROR(VLOOKUP(A161,'passengers(base term)_has_optio'!A336:A1171,1,FALSE))</f>
        <v>0</v>
      </c>
      <c r="L161">
        <f t="shared" si="20"/>
        <v>0</v>
      </c>
      <c r="M161">
        <f t="shared" si="18"/>
        <v>1</v>
      </c>
      <c r="N161">
        <f t="shared" si="19"/>
        <v>0</v>
      </c>
      <c r="O161">
        <f>IF(IF(ISERROR(SEARCH("*no*",VLOOKUP(A161,'passengers(base term)_has_optio'!A:J,3,FALSE))), 0,1)+IF(ISERROR(SEARCH("*no*",VLOOKUP(A161,'passengers(base term)_has_optio'!A:J,34,FALSE))), 0,1)+IF(ISERROR(SEARCH("*no*",VLOOKUP(A161,'passengers(base term)_has_optio'!A:J,5,FALSE))), 0,1)+IF(ISERROR(SEARCH("*no*",VLOOKUP(A161,'passengers(base term)_has_optio'!A:J,6,FALSE))), 0,1)+IF(ISERROR(SEARCH("*no*",VLOOKUP(A161,'passengers(base term)_has_optio'!A:J,7,FALSE))), 0,1)+IF(ISERROR(SEARCH("*no*",VLOOKUP(A161,'passengers(base term)_has_optio'!A:J,8,FALSE))), 0,1)+IF(ISERROR(SEARCH("*no*",VLOOKUP(A161,'passengers(base term)_has_optio'!A:J,9,FALSE))), 0,1)=7,1,0)</f>
        <v>0</v>
      </c>
      <c r="P161">
        <f>IF(ISNUMBER(VLOOKUP(A161,'passengers(base term)_has_optio'!A:J,10)),1,0)</f>
        <v>1</v>
      </c>
      <c r="Q161">
        <f t="shared" si="21"/>
        <v>0</v>
      </c>
      <c r="R161">
        <f t="shared" si="22"/>
        <v>0</v>
      </c>
      <c r="S161">
        <f t="shared" si="23"/>
        <v>0</v>
      </c>
      <c r="T161">
        <f t="shared" si="24"/>
        <v>0</v>
      </c>
      <c r="U161">
        <f t="shared" si="25"/>
        <v>0</v>
      </c>
      <c r="V161">
        <f t="shared" si="26"/>
        <v>0</v>
      </c>
    </row>
    <row r="162" spans="1:22">
      <c r="A162" t="s">
        <v>938</v>
      </c>
      <c r="B162" t="s">
        <v>1418</v>
      </c>
      <c r="C162" t="s">
        <v>1407</v>
      </c>
      <c r="D162" t="s">
        <v>1407</v>
      </c>
      <c r="E162" t="s">
        <v>1407</v>
      </c>
      <c r="F162" t="s">
        <v>1407</v>
      </c>
      <c r="G162" t="s">
        <v>1407</v>
      </c>
      <c r="H162">
        <v>1.7</v>
      </c>
      <c r="I162" t="s">
        <v>1407</v>
      </c>
      <c r="J162">
        <v>1.7</v>
      </c>
      <c r="K162" t="b">
        <f>ISERROR(VLOOKUP(A162,'passengers(base term)_has_optio'!A338:A1173,1,FALSE))</f>
        <v>0</v>
      </c>
      <c r="L162">
        <f t="shared" si="20"/>
        <v>0</v>
      </c>
      <c r="M162">
        <f t="shared" si="18"/>
        <v>1</v>
      </c>
      <c r="N162">
        <f t="shared" si="19"/>
        <v>0</v>
      </c>
      <c r="O162">
        <f>IF(IF(ISERROR(SEARCH("*no*",VLOOKUP(A162,'passengers(base term)_has_optio'!A:J,3,FALSE))), 0,1)+IF(ISERROR(SEARCH("*no*",VLOOKUP(A162,'passengers(base term)_has_optio'!A:J,34,FALSE))), 0,1)+IF(ISERROR(SEARCH("*no*",VLOOKUP(A162,'passengers(base term)_has_optio'!A:J,5,FALSE))), 0,1)+IF(ISERROR(SEARCH("*no*",VLOOKUP(A162,'passengers(base term)_has_optio'!A:J,6,FALSE))), 0,1)+IF(ISERROR(SEARCH("*no*",VLOOKUP(A162,'passengers(base term)_has_optio'!A:J,7,FALSE))), 0,1)+IF(ISERROR(SEARCH("*no*",VLOOKUP(A162,'passengers(base term)_has_optio'!A:J,8,FALSE))), 0,1)+IF(ISERROR(SEARCH("*no*",VLOOKUP(A162,'passengers(base term)_has_optio'!A:J,9,FALSE))), 0,1)=7,1,0)</f>
        <v>0</v>
      </c>
      <c r="P162">
        <f>IF(ISNUMBER(VLOOKUP(A162,'passengers(base term)_has_optio'!A:J,10)),1,0)</f>
        <v>1</v>
      </c>
      <c r="Q162">
        <f t="shared" si="21"/>
        <v>0</v>
      </c>
      <c r="R162">
        <f t="shared" si="22"/>
        <v>0</v>
      </c>
      <c r="S162">
        <f t="shared" si="23"/>
        <v>0</v>
      </c>
      <c r="T162">
        <f t="shared" si="24"/>
        <v>0</v>
      </c>
      <c r="U162">
        <f t="shared" si="25"/>
        <v>0</v>
      </c>
      <c r="V162">
        <f t="shared" si="26"/>
        <v>0</v>
      </c>
    </row>
    <row r="163" spans="1:22">
      <c r="A163" t="s">
        <v>936</v>
      </c>
      <c r="B163" t="s">
        <v>1418</v>
      </c>
      <c r="C163" t="s">
        <v>1407</v>
      </c>
      <c r="D163" t="s">
        <v>1407</v>
      </c>
      <c r="E163" t="s">
        <v>1407</v>
      </c>
      <c r="F163" t="s">
        <v>1407</v>
      </c>
      <c r="G163" t="s">
        <v>1407</v>
      </c>
      <c r="H163">
        <v>0.2</v>
      </c>
      <c r="I163" t="s">
        <v>1407</v>
      </c>
      <c r="J163">
        <v>0.2</v>
      </c>
      <c r="K163" t="b">
        <f>ISERROR(VLOOKUP(A163,'passengers(base term)_has_optio'!A340:A1175,1,FALSE))</f>
        <v>0</v>
      </c>
      <c r="L163">
        <f t="shared" si="20"/>
        <v>0</v>
      </c>
      <c r="M163">
        <f t="shared" si="18"/>
        <v>1</v>
      </c>
      <c r="N163">
        <f t="shared" si="19"/>
        <v>0</v>
      </c>
      <c r="O163">
        <f>IF(IF(ISERROR(SEARCH("*no*",VLOOKUP(A163,'passengers(base term)_has_optio'!A:J,3,FALSE))), 0,1)+IF(ISERROR(SEARCH("*no*",VLOOKUP(A163,'passengers(base term)_has_optio'!A:J,34,FALSE))), 0,1)+IF(ISERROR(SEARCH("*no*",VLOOKUP(A163,'passengers(base term)_has_optio'!A:J,5,FALSE))), 0,1)+IF(ISERROR(SEARCH("*no*",VLOOKUP(A163,'passengers(base term)_has_optio'!A:J,6,FALSE))), 0,1)+IF(ISERROR(SEARCH("*no*",VLOOKUP(A163,'passengers(base term)_has_optio'!A:J,7,FALSE))), 0,1)+IF(ISERROR(SEARCH("*no*",VLOOKUP(A163,'passengers(base term)_has_optio'!A:J,8,FALSE))), 0,1)+IF(ISERROR(SEARCH("*no*",VLOOKUP(A163,'passengers(base term)_has_optio'!A:J,9,FALSE))), 0,1)=7,1,0)</f>
        <v>0</v>
      </c>
      <c r="P163">
        <f>IF(ISNUMBER(VLOOKUP(A163,'passengers(base term)_has_optio'!A:J,10)),1,0)</f>
        <v>1</v>
      </c>
      <c r="Q163">
        <f t="shared" si="21"/>
        <v>0</v>
      </c>
      <c r="R163">
        <f t="shared" si="22"/>
        <v>0</v>
      </c>
      <c r="S163">
        <f t="shared" si="23"/>
        <v>0</v>
      </c>
      <c r="T163">
        <f t="shared" si="24"/>
        <v>0</v>
      </c>
      <c r="U163">
        <f t="shared" si="25"/>
        <v>0</v>
      </c>
      <c r="V163">
        <f t="shared" si="26"/>
        <v>0</v>
      </c>
    </row>
    <row r="164" spans="1:22">
      <c r="A164" t="s">
        <v>934</v>
      </c>
      <c r="B164" t="s">
        <v>1418</v>
      </c>
      <c r="C164" t="s">
        <v>1407</v>
      </c>
      <c r="D164" t="s">
        <v>1407</v>
      </c>
      <c r="E164" t="s">
        <v>1407</v>
      </c>
      <c r="F164" t="s">
        <v>1407</v>
      </c>
      <c r="G164" t="s">
        <v>1407</v>
      </c>
      <c r="H164">
        <v>1</v>
      </c>
      <c r="I164" t="s">
        <v>1407</v>
      </c>
      <c r="J164" t="s">
        <v>1407</v>
      </c>
      <c r="K164" t="b">
        <f>ISERROR(VLOOKUP(A164,'passengers(base term)_has_optio'!A342:A1177,1,FALSE))</f>
        <v>0</v>
      </c>
      <c r="L164">
        <f t="shared" si="20"/>
        <v>0</v>
      </c>
      <c r="M164">
        <f t="shared" si="18"/>
        <v>0</v>
      </c>
      <c r="N164">
        <f t="shared" si="19"/>
        <v>0</v>
      </c>
      <c r="O164">
        <f>IF(IF(ISERROR(SEARCH("*no*",VLOOKUP(A164,'passengers(base term)_has_optio'!A:J,3,FALSE))), 0,1)+IF(ISERROR(SEARCH("*no*",VLOOKUP(A164,'passengers(base term)_has_optio'!A:J,34,FALSE))), 0,1)+IF(ISERROR(SEARCH("*no*",VLOOKUP(A164,'passengers(base term)_has_optio'!A:J,5,FALSE))), 0,1)+IF(ISERROR(SEARCH("*no*",VLOOKUP(A164,'passengers(base term)_has_optio'!A:J,6,FALSE))), 0,1)+IF(ISERROR(SEARCH("*no*",VLOOKUP(A164,'passengers(base term)_has_optio'!A:J,7,FALSE))), 0,1)+IF(ISERROR(SEARCH("*no*",VLOOKUP(A164,'passengers(base term)_has_optio'!A:J,8,FALSE))), 0,1)+IF(ISERROR(SEARCH("*no*",VLOOKUP(A164,'passengers(base term)_has_optio'!A:J,9,FALSE))), 0,1)=7,1,0)</f>
        <v>0</v>
      </c>
      <c r="P164">
        <f>IF(ISNUMBER(VLOOKUP(A164,'passengers(base term)_has_optio'!A:J,10)),1,0)</f>
        <v>1</v>
      </c>
      <c r="Q164">
        <f t="shared" si="21"/>
        <v>0</v>
      </c>
      <c r="R164">
        <f t="shared" si="22"/>
        <v>0</v>
      </c>
      <c r="S164">
        <f t="shared" si="23"/>
        <v>1</v>
      </c>
      <c r="T164">
        <f t="shared" si="24"/>
        <v>0</v>
      </c>
      <c r="U164">
        <f t="shared" si="25"/>
        <v>0</v>
      </c>
      <c r="V164">
        <f t="shared" si="26"/>
        <v>1</v>
      </c>
    </row>
    <row r="165" spans="1:22">
      <c r="A165" t="s">
        <v>932</v>
      </c>
      <c r="B165" t="s">
        <v>1418</v>
      </c>
      <c r="C165" t="s">
        <v>1407</v>
      </c>
      <c r="D165" t="s">
        <v>1407</v>
      </c>
      <c r="E165" t="s">
        <v>1407</v>
      </c>
      <c r="F165" t="s">
        <v>1407</v>
      </c>
      <c r="G165" t="s">
        <v>1407</v>
      </c>
      <c r="H165">
        <v>0.5</v>
      </c>
      <c r="I165" t="s">
        <v>1407</v>
      </c>
      <c r="J165">
        <v>0.7</v>
      </c>
      <c r="K165" t="b">
        <f>ISERROR(VLOOKUP(A165,'passengers(base term)_has_optio'!A344:A1179,1,FALSE))</f>
        <v>0</v>
      </c>
      <c r="L165">
        <f t="shared" si="20"/>
        <v>0</v>
      </c>
      <c r="M165">
        <f t="shared" si="18"/>
        <v>1</v>
      </c>
      <c r="N165">
        <f t="shared" si="19"/>
        <v>0</v>
      </c>
      <c r="O165">
        <f>IF(IF(ISERROR(SEARCH("*no*",VLOOKUP(A165,'passengers(base term)_has_optio'!A:J,3,FALSE))), 0,1)+IF(ISERROR(SEARCH("*no*",VLOOKUP(A165,'passengers(base term)_has_optio'!A:J,34,FALSE))), 0,1)+IF(ISERROR(SEARCH("*no*",VLOOKUP(A165,'passengers(base term)_has_optio'!A:J,5,FALSE))), 0,1)+IF(ISERROR(SEARCH("*no*",VLOOKUP(A165,'passengers(base term)_has_optio'!A:J,6,FALSE))), 0,1)+IF(ISERROR(SEARCH("*no*",VLOOKUP(A165,'passengers(base term)_has_optio'!A:J,7,FALSE))), 0,1)+IF(ISERROR(SEARCH("*no*",VLOOKUP(A165,'passengers(base term)_has_optio'!A:J,8,FALSE))), 0,1)+IF(ISERROR(SEARCH("*no*",VLOOKUP(A165,'passengers(base term)_has_optio'!A:J,9,FALSE))), 0,1)=7,1,0)</f>
        <v>0</v>
      </c>
      <c r="P165">
        <f>IF(ISNUMBER(VLOOKUP(A165,'passengers(base term)_has_optio'!A:J,10)),1,0)</f>
        <v>1</v>
      </c>
      <c r="Q165">
        <f t="shared" si="21"/>
        <v>0</v>
      </c>
      <c r="R165">
        <f t="shared" si="22"/>
        <v>0</v>
      </c>
      <c r="S165">
        <f t="shared" si="23"/>
        <v>0</v>
      </c>
      <c r="T165">
        <f t="shared" si="24"/>
        <v>0</v>
      </c>
      <c r="U165">
        <f t="shared" si="25"/>
        <v>0</v>
      </c>
      <c r="V165">
        <f t="shared" si="26"/>
        <v>0</v>
      </c>
    </row>
    <row r="166" spans="1:22">
      <c r="A166" t="s">
        <v>930</v>
      </c>
      <c r="B166" t="s">
        <v>1418</v>
      </c>
      <c r="C166" t="s">
        <v>1407</v>
      </c>
      <c r="D166" t="s">
        <v>1407</v>
      </c>
      <c r="E166" t="s">
        <v>1407</v>
      </c>
      <c r="F166" t="s">
        <v>1407</v>
      </c>
      <c r="G166" t="s">
        <v>1407</v>
      </c>
      <c r="H166">
        <v>1.2</v>
      </c>
      <c r="I166" t="s">
        <v>1407</v>
      </c>
      <c r="J166" t="s">
        <v>1407</v>
      </c>
      <c r="K166" t="b">
        <f>ISERROR(VLOOKUP(A166,'passengers(base term)_has_optio'!A346:A1181,1,FALSE))</f>
        <v>0</v>
      </c>
      <c r="L166">
        <f t="shared" si="20"/>
        <v>0</v>
      </c>
      <c r="M166">
        <f t="shared" si="18"/>
        <v>0</v>
      </c>
      <c r="N166">
        <f t="shared" si="19"/>
        <v>0</v>
      </c>
      <c r="O166">
        <f>IF(IF(ISERROR(SEARCH("*no*",VLOOKUP(A166,'passengers(base term)_has_optio'!A:J,3,FALSE))), 0,1)+IF(ISERROR(SEARCH("*no*",VLOOKUP(A166,'passengers(base term)_has_optio'!A:J,34,FALSE))), 0,1)+IF(ISERROR(SEARCH("*no*",VLOOKUP(A166,'passengers(base term)_has_optio'!A:J,5,FALSE))), 0,1)+IF(ISERROR(SEARCH("*no*",VLOOKUP(A166,'passengers(base term)_has_optio'!A:J,6,FALSE))), 0,1)+IF(ISERROR(SEARCH("*no*",VLOOKUP(A166,'passengers(base term)_has_optio'!A:J,7,FALSE))), 0,1)+IF(ISERROR(SEARCH("*no*",VLOOKUP(A166,'passengers(base term)_has_optio'!A:J,8,FALSE))), 0,1)+IF(ISERROR(SEARCH("*no*",VLOOKUP(A166,'passengers(base term)_has_optio'!A:J,9,FALSE))), 0,1)=7,1,0)</f>
        <v>0</v>
      </c>
      <c r="P166">
        <f>IF(ISNUMBER(VLOOKUP(A166,'passengers(base term)_has_optio'!A:J,10)),1,0)</f>
        <v>1</v>
      </c>
      <c r="Q166">
        <f t="shared" si="21"/>
        <v>0</v>
      </c>
      <c r="R166">
        <f t="shared" si="22"/>
        <v>0</v>
      </c>
      <c r="S166">
        <f t="shared" si="23"/>
        <v>1</v>
      </c>
      <c r="T166">
        <f t="shared" si="24"/>
        <v>0</v>
      </c>
      <c r="U166">
        <f t="shared" si="25"/>
        <v>0</v>
      </c>
      <c r="V166">
        <f t="shared" si="26"/>
        <v>1</v>
      </c>
    </row>
    <row r="167" spans="1:22">
      <c r="A167" t="s">
        <v>928</v>
      </c>
      <c r="B167" t="s">
        <v>1418</v>
      </c>
      <c r="C167" t="s">
        <v>1407</v>
      </c>
      <c r="D167" t="s">
        <v>1407</v>
      </c>
      <c r="E167" t="s">
        <v>1407</v>
      </c>
      <c r="F167" t="s">
        <v>1407</v>
      </c>
      <c r="G167" t="s">
        <v>1407</v>
      </c>
      <c r="H167">
        <v>1.9</v>
      </c>
      <c r="I167" t="s">
        <v>1407</v>
      </c>
      <c r="J167">
        <v>1.8</v>
      </c>
      <c r="K167" t="b">
        <f>ISERROR(VLOOKUP(A167,'passengers(base term)_has_optio'!A348:A1183,1,FALSE))</f>
        <v>0</v>
      </c>
      <c r="L167">
        <f t="shared" si="20"/>
        <v>0</v>
      </c>
      <c r="M167">
        <f t="shared" si="18"/>
        <v>1</v>
      </c>
      <c r="N167">
        <f t="shared" si="19"/>
        <v>0</v>
      </c>
      <c r="O167">
        <f>IF(IF(ISERROR(SEARCH("*no*",VLOOKUP(A167,'passengers(base term)_has_optio'!A:J,3,FALSE))), 0,1)+IF(ISERROR(SEARCH("*no*",VLOOKUP(A167,'passengers(base term)_has_optio'!A:J,34,FALSE))), 0,1)+IF(ISERROR(SEARCH("*no*",VLOOKUP(A167,'passengers(base term)_has_optio'!A:J,5,FALSE))), 0,1)+IF(ISERROR(SEARCH("*no*",VLOOKUP(A167,'passengers(base term)_has_optio'!A:J,6,FALSE))), 0,1)+IF(ISERROR(SEARCH("*no*",VLOOKUP(A167,'passengers(base term)_has_optio'!A:J,7,FALSE))), 0,1)+IF(ISERROR(SEARCH("*no*",VLOOKUP(A167,'passengers(base term)_has_optio'!A:J,8,FALSE))), 0,1)+IF(ISERROR(SEARCH("*no*",VLOOKUP(A167,'passengers(base term)_has_optio'!A:J,9,FALSE))), 0,1)=7,1,0)</f>
        <v>0</v>
      </c>
      <c r="P167">
        <f>IF(ISNUMBER(VLOOKUP(A167,'passengers(base term)_has_optio'!A:J,10)),1,0)</f>
        <v>1</v>
      </c>
      <c r="Q167">
        <f t="shared" si="21"/>
        <v>0</v>
      </c>
      <c r="R167">
        <f t="shared" si="22"/>
        <v>0</v>
      </c>
      <c r="S167">
        <f t="shared" si="23"/>
        <v>0</v>
      </c>
      <c r="T167">
        <f t="shared" si="24"/>
        <v>0</v>
      </c>
      <c r="U167">
        <f t="shared" si="25"/>
        <v>0</v>
      </c>
      <c r="V167">
        <f t="shared" si="26"/>
        <v>0</v>
      </c>
    </row>
    <row r="168" spans="1:22">
      <c r="A168" t="s">
        <v>926</v>
      </c>
      <c r="B168" t="s">
        <v>1418</v>
      </c>
      <c r="C168" t="s">
        <v>1407</v>
      </c>
      <c r="D168" t="s">
        <v>1407</v>
      </c>
      <c r="E168" t="s">
        <v>1407</v>
      </c>
      <c r="F168" t="s">
        <v>1407</v>
      </c>
      <c r="G168" t="s">
        <v>1407</v>
      </c>
      <c r="H168">
        <v>1</v>
      </c>
      <c r="I168" t="s">
        <v>1407</v>
      </c>
      <c r="J168" t="s">
        <v>1407</v>
      </c>
      <c r="K168" t="b">
        <f>ISERROR(VLOOKUP(A168,'passengers(base term)_has_optio'!A350:A1185,1,FALSE))</f>
        <v>0</v>
      </c>
      <c r="L168">
        <f t="shared" si="20"/>
        <v>0</v>
      </c>
      <c r="M168">
        <f t="shared" si="18"/>
        <v>0</v>
      </c>
      <c r="N168">
        <f t="shared" si="19"/>
        <v>0</v>
      </c>
      <c r="O168">
        <f>IF(IF(ISERROR(SEARCH("*no*",VLOOKUP(A168,'passengers(base term)_has_optio'!A:J,3,FALSE))), 0,1)+IF(ISERROR(SEARCH("*no*",VLOOKUP(A168,'passengers(base term)_has_optio'!A:J,34,FALSE))), 0,1)+IF(ISERROR(SEARCH("*no*",VLOOKUP(A168,'passengers(base term)_has_optio'!A:J,5,FALSE))), 0,1)+IF(ISERROR(SEARCH("*no*",VLOOKUP(A168,'passengers(base term)_has_optio'!A:J,6,FALSE))), 0,1)+IF(ISERROR(SEARCH("*no*",VLOOKUP(A168,'passengers(base term)_has_optio'!A:J,7,FALSE))), 0,1)+IF(ISERROR(SEARCH("*no*",VLOOKUP(A168,'passengers(base term)_has_optio'!A:J,8,FALSE))), 0,1)+IF(ISERROR(SEARCH("*no*",VLOOKUP(A168,'passengers(base term)_has_optio'!A:J,9,FALSE))), 0,1)=7,1,0)</f>
        <v>0</v>
      </c>
      <c r="P168">
        <f>IF(ISNUMBER(VLOOKUP(A168,'passengers(base term)_has_optio'!A:J,10)),1,0)</f>
        <v>0</v>
      </c>
      <c r="Q168">
        <f t="shared" si="21"/>
        <v>0</v>
      </c>
      <c r="R168">
        <f t="shared" si="22"/>
        <v>0</v>
      </c>
      <c r="S168">
        <f t="shared" si="23"/>
        <v>0</v>
      </c>
      <c r="T168">
        <f t="shared" si="24"/>
        <v>0</v>
      </c>
      <c r="U168">
        <f t="shared" si="25"/>
        <v>1</v>
      </c>
      <c r="V168">
        <f t="shared" si="26"/>
        <v>1</v>
      </c>
    </row>
    <row r="169" spans="1:22">
      <c r="A169" t="s">
        <v>924</v>
      </c>
      <c r="B169" t="s">
        <v>1418</v>
      </c>
      <c r="C169" t="s">
        <v>1407</v>
      </c>
      <c r="D169" t="s">
        <v>1407</v>
      </c>
      <c r="E169" t="s">
        <v>1407</v>
      </c>
      <c r="F169" t="s">
        <v>1407</v>
      </c>
      <c r="G169" t="s">
        <v>1407</v>
      </c>
      <c r="H169">
        <v>0.6</v>
      </c>
      <c r="I169" t="s">
        <v>1407</v>
      </c>
      <c r="J169">
        <v>0.4</v>
      </c>
      <c r="K169" t="b">
        <f>ISERROR(VLOOKUP(A169,'passengers(base term)_has_optio'!A351:A1186,1,FALSE))</f>
        <v>0</v>
      </c>
      <c r="L169">
        <f t="shared" si="20"/>
        <v>0</v>
      </c>
      <c r="M169">
        <f t="shared" si="18"/>
        <v>1</v>
      </c>
      <c r="N169">
        <f t="shared" si="19"/>
        <v>0</v>
      </c>
      <c r="O169">
        <f>IF(IF(ISERROR(SEARCH("*no*",VLOOKUP(A169,'passengers(base term)_has_optio'!A:J,3,FALSE))), 0,1)+IF(ISERROR(SEARCH("*no*",VLOOKUP(A169,'passengers(base term)_has_optio'!A:J,34,FALSE))), 0,1)+IF(ISERROR(SEARCH("*no*",VLOOKUP(A169,'passengers(base term)_has_optio'!A:J,5,FALSE))), 0,1)+IF(ISERROR(SEARCH("*no*",VLOOKUP(A169,'passengers(base term)_has_optio'!A:J,6,FALSE))), 0,1)+IF(ISERROR(SEARCH("*no*",VLOOKUP(A169,'passengers(base term)_has_optio'!A:J,7,FALSE))), 0,1)+IF(ISERROR(SEARCH("*no*",VLOOKUP(A169,'passengers(base term)_has_optio'!A:J,8,FALSE))), 0,1)+IF(ISERROR(SEARCH("*no*",VLOOKUP(A169,'passengers(base term)_has_optio'!A:J,9,FALSE))), 0,1)=7,1,0)</f>
        <v>0</v>
      </c>
      <c r="P169">
        <f>IF(ISNUMBER(VLOOKUP(A169,'passengers(base term)_has_optio'!A:J,10)),1,0)</f>
        <v>0</v>
      </c>
      <c r="Q169">
        <f t="shared" si="21"/>
        <v>0</v>
      </c>
      <c r="R169">
        <f t="shared" si="22"/>
        <v>0</v>
      </c>
      <c r="S169">
        <f t="shared" si="23"/>
        <v>1</v>
      </c>
      <c r="T169">
        <f t="shared" si="24"/>
        <v>0</v>
      </c>
      <c r="U169">
        <f t="shared" si="25"/>
        <v>0</v>
      </c>
      <c r="V169">
        <f t="shared" si="26"/>
        <v>0</v>
      </c>
    </row>
    <row r="170" spans="1:22">
      <c r="A170" t="s">
        <v>922</v>
      </c>
      <c r="B170" t="s">
        <v>1418</v>
      </c>
      <c r="C170" t="s">
        <v>1407</v>
      </c>
      <c r="D170" t="s">
        <v>1407</v>
      </c>
      <c r="E170" t="s">
        <v>1407</v>
      </c>
      <c r="F170" t="s">
        <v>1407</v>
      </c>
      <c r="G170" t="s">
        <v>1407</v>
      </c>
      <c r="H170">
        <v>1.6</v>
      </c>
      <c r="I170" t="s">
        <v>1407</v>
      </c>
      <c r="J170">
        <v>1.4</v>
      </c>
      <c r="K170" t="b">
        <f>ISERROR(VLOOKUP(A170,'passengers(base term)_has_optio'!A353:A1188,1,FALSE))</f>
        <v>0</v>
      </c>
      <c r="L170">
        <f t="shared" si="20"/>
        <v>0</v>
      </c>
      <c r="M170">
        <f t="shared" si="18"/>
        <v>1</v>
      </c>
      <c r="N170">
        <f t="shared" si="19"/>
        <v>0</v>
      </c>
      <c r="O170">
        <f>IF(IF(ISERROR(SEARCH("*no*",VLOOKUP(A170,'passengers(base term)_has_optio'!A:J,3,FALSE))), 0,1)+IF(ISERROR(SEARCH("*no*",VLOOKUP(A170,'passengers(base term)_has_optio'!A:J,34,FALSE))), 0,1)+IF(ISERROR(SEARCH("*no*",VLOOKUP(A170,'passengers(base term)_has_optio'!A:J,5,FALSE))), 0,1)+IF(ISERROR(SEARCH("*no*",VLOOKUP(A170,'passengers(base term)_has_optio'!A:J,6,FALSE))), 0,1)+IF(ISERROR(SEARCH("*no*",VLOOKUP(A170,'passengers(base term)_has_optio'!A:J,7,FALSE))), 0,1)+IF(ISERROR(SEARCH("*no*",VLOOKUP(A170,'passengers(base term)_has_optio'!A:J,8,FALSE))), 0,1)+IF(ISERROR(SEARCH("*no*",VLOOKUP(A170,'passengers(base term)_has_optio'!A:J,9,FALSE))), 0,1)=7,1,0)</f>
        <v>0</v>
      </c>
      <c r="P170">
        <f>IF(ISNUMBER(VLOOKUP(A170,'passengers(base term)_has_optio'!A:J,10)),1,0)</f>
        <v>0</v>
      </c>
      <c r="Q170">
        <f t="shared" si="21"/>
        <v>0</v>
      </c>
      <c r="R170">
        <f t="shared" si="22"/>
        <v>0</v>
      </c>
      <c r="S170">
        <f t="shared" si="23"/>
        <v>1</v>
      </c>
      <c r="T170">
        <f t="shared" si="24"/>
        <v>0</v>
      </c>
      <c r="U170">
        <f t="shared" si="25"/>
        <v>0</v>
      </c>
      <c r="V170">
        <f t="shared" si="26"/>
        <v>0</v>
      </c>
    </row>
    <row r="171" spans="1:22">
      <c r="A171" t="s">
        <v>920</v>
      </c>
      <c r="B171" t="s">
        <v>1418</v>
      </c>
      <c r="C171" t="s">
        <v>1407</v>
      </c>
      <c r="D171" t="s">
        <v>1407</v>
      </c>
      <c r="E171" t="s">
        <v>1407</v>
      </c>
      <c r="F171" t="s">
        <v>1407</v>
      </c>
      <c r="G171" t="s">
        <v>1407</v>
      </c>
      <c r="H171">
        <v>0.6</v>
      </c>
      <c r="I171" t="s">
        <v>1407</v>
      </c>
      <c r="J171">
        <v>0.7</v>
      </c>
      <c r="K171" t="b">
        <f>ISERROR(VLOOKUP(A171,'passengers(base term)_has_optio'!A355:A1190,1,FALSE))</f>
        <v>0</v>
      </c>
      <c r="L171">
        <f t="shared" si="20"/>
        <v>0</v>
      </c>
      <c r="M171">
        <f t="shared" si="18"/>
        <v>1</v>
      </c>
      <c r="N171">
        <f t="shared" si="19"/>
        <v>0</v>
      </c>
      <c r="O171">
        <f>IF(IF(ISERROR(SEARCH("*no*",VLOOKUP(A171,'passengers(base term)_has_optio'!A:J,3,FALSE))), 0,1)+IF(ISERROR(SEARCH("*no*",VLOOKUP(A171,'passengers(base term)_has_optio'!A:J,34,FALSE))), 0,1)+IF(ISERROR(SEARCH("*no*",VLOOKUP(A171,'passengers(base term)_has_optio'!A:J,5,FALSE))), 0,1)+IF(ISERROR(SEARCH("*no*",VLOOKUP(A171,'passengers(base term)_has_optio'!A:J,6,FALSE))), 0,1)+IF(ISERROR(SEARCH("*no*",VLOOKUP(A171,'passengers(base term)_has_optio'!A:J,7,FALSE))), 0,1)+IF(ISERROR(SEARCH("*no*",VLOOKUP(A171,'passengers(base term)_has_optio'!A:J,8,FALSE))), 0,1)+IF(ISERROR(SEARCH("*no*",VLOOKUP(A171,'passengers(base term)_has_optio'!A:J,9,FALSE))), 0,1)=7,1,0)</f>
        <v>0</v>
      </c>
      <c r="P171">
        <f>IF(ISNUMBER(VLOOKUP(A171,'passengers(base term)_has_optio'!A:J,10)),1,0)</f>
        <v>0</v>
      </c>
      <c r="Q171">
        <f t="shared" si="21"/>
        <v>0</v>
      </c>
      <c r="R171">
        <f t="shared" si="22"/>
        <v>0</v>
      </c>
      <c r="S171">
        <f t="shared" si="23"/>
        <v>1</v>
      </c>
      <c r="T171">
        <f t="shared" si="24"/>
        <v>0</v>
      </c>
      <c r="U171">
        <f t="shared" si="25"/>
        <v>0</v>
      </c>
      <c r="V171">
        <f t="shared" si="26"/>
        <v>0</v>
      </c>
    </row>
    <row r="172" spans="1:22">
      <c r="A172" t="s">
        <v>918</v>
      </c>
      <c r="B172" t="s">
        <v>1418</v>
      </c>
      <c r="C172" t="s">
        <v>1407</v>
      </c>
      <c r="D172" t="s">
        <v>1407</v>
      </c>
      <c r="E172" t="s">
        <v>1407</v>
      </c>
      <c r="F172" t="s">
        <v>1407</v>
      </c>
      <c r="G172" t="s">
        <v>1407</v>
      </c>
      <c r="H172">
        <v>1.9</v>
      </c>
      <c r="I172" t="s">
        <v>1407</v>
      </c>
      <c r="J172">
        <v>2.1</v>
      </c>
      <c r="K172" t="b">
        <f>ISERROR(VLOOKUP(A172,'passengers(base term)_has_optio'!A357:A1192,1,FALSE))</f>
        <v>0</v>
      </c>
      <c r="L172">
        <f t="shared" si="20"/>
        <v>0</v>
      </c>
      <c r="M172">
        <f t="shared" si="18"/>
        <v>1</v>
      </c>
      <c r="N172">
        <f t="shared" si="19"/>
        <v>0</v>
      </c>
      <c r="O172">
        <f>IF(IF(ISERROR(SEARCH("*no*",VLOOKUP(A172,'passengers(base term)_has_optio'!A:J,3,FALSE))), 0,1)+IF(ISERROR(SEARCH("*no*",VLOOKUP(A172,'passengers(base term)_has_optio'!A:J,34,FALSE))), 0,1)+IF(ISERROR(SEARCH("*no*",VLOOKUP(A172,'passengers(base term)_has_optio'!A:J,5,FALSE))), 0,1)+IF(ISERROR(SEARCH("*no*",VLOOKUP(A172,'passengers(base term)_has_optio'!A:J,6,FALSE))), 0,1)+IF(ISERROR(SEARCH("*no*",VLOOKUP(A172,'passengers(base term)_has_optio'!A:J,7,FALSE))), 0,1)+IF(ISERROR(SEARCH("*no*",VLOOKUP(A172,'passengers(base term)_has_optio'!A:J,8,FALSE))), 0,1)+IF(ISERROR(SEARCH("*no*",VLOOKUP(A172,'passengers(base term)_has_optio'!A:J,9,FALSE))), 0,1)=7,1,0)</f>
        <v>0</v>
      </c>
      <c r="P172">
        <f>IF(ISNUMBER(VLOOKUP(A172,'passengers(base term)_has_optio'!A:J,10)),1,0)</f>
        <v>0</v>
      </c>
      <c r="Q172">
        <f t="shared" si="21"/>
        <v>0</v>
      </c>
      <c r="R172">
        <f t="shared" si="22"/>
        <v>0</v>
      </c>
      <c r="S172">
        <f t="shared" si="23"/>
        <v>1</v>
      </c>
      <c r="T172">
        <f t="shared" si="24"/>
        <v>0</v>
      </c>
      <c r="U172">
        <f t="shared" si="25"/>
        <v>0</v>
      </c>
      <c r="V172">
        <f t="shared" si="26"/>
        <v>0</v>
      </c>
    </row>
    <row r="173" spans="1:22">
      <c r="A173" t="s">
        <v>916</v>
      </c>
      <c r="B173" t="s">
        <v>1418</v>
      </c>
      <c r="C173" t="s">
        <v>1407</v>
      </c>
      <c r="D173" t="s">
        <v>1407</v>
      </c>
      <c r="E173" t="s">
        <v>1407</v>
      </c>
      <c r="F173" t="s">
        <v>1407</v>
      </c>
      <c r="G173" t="s">
        <v>1407</v>
      </c>
      <c r="H173">
        <v>1</v>
      </c>
      <c r="I173" t="s">
        <v>1407</v>
      </c>
      <c r="J173">
        <v>0.9</v>
      </c>
      <c r="K173" t="b">
        <f>ISERROR(VLOOKUP(A173,'passengers(base term)_has_optio'!A359:A1194,1,FALSE))</f>
        <v>0</v>
      </c>
      <c r="L173">
        <f t="shared" si="20"/>
        <v>0</v>
      </c>
      <c r="M173">
        <f t="shared" si="18"/>
        <v>1</v>
      </c>
      <c r="N173">
        <f t="shared" si="19"/>
        <v>0</v>
      </c>
      <c r="O173">
        <f>IF(IF(ISERROR(SEARCH("*no*",VLOOKUP(A173,'passengers(base term)_has_optio'!A:J,3,FALSE))), 0,1)+IF(ISERROR(SEARCH("*no*",VLOOKUP(A173,'passengers(base term)_has_optio'!A:J,34,FALSE))), 0,1)+IF(ISERROR(SEARCH("*no*",VLOOKUP(A173,'passengers(base term)_has_optio'!A:J,5,FALSE))), 0,1)+IF(ISERROR(SEARCH("*no*",VLOOKUP(A173,'passengers(base term)_has_optio'!A:J,6,FALSE))), 0,1)+IF(ISERROR(SEARCH("*no*",VLOOKUP(A173,'passengers(base term)_has_optio'!A:J,7,FALSE))), 0,1)+IF(ISERROR(SEARCH("*no*",VLOOKUP(A173,'passengers(base term)_has_optio'!A:J,8,FALSE))), 0,1)+IF(ISERROR(SEARCH("*no*",VLOOKUP(A173,'passengers(base term)_has_optio'!A:J,9,FALSE))), 0,1)=7,1,0)</f>
        <v>0</v>
      </c>
      <c r="P173">
        <f>IF(ISNUMBER(VLOOKUP(A173,'passengers(base term)_has_optio'!A:J,10)),1,0)</f>
        <v>0</v>
      </c>
      <c r="Q173">
        <f t="shared" si="21"/>
        <v>0</v>
      </c>
      <c r="R173">
        <f t="shared" si="22"/>
        <v>0</v>
      </c>
      <c r="S173">
        <f t="shared" si="23"/>
        <v>1</v>
      </c>
      <c r="T173">
        <f t="shared" si="24"/>
        <v>0</v>
      </c>
      <c r="U173">
        <f t="shared" si="25"/>
        <v>0</v>
      </c>
      <c r="V173">
        <f t="shared" si="26"/>
        <v>0</v>
      </c>
    </row>
    <row r="174" spans="1:22">
      <c r="A174" t="s">
        <v>914</v>
      </c>
      <c r="B174" t="s">
        <v>1418</v>
      </c>
      <c r="C174" t="s">
        <v>1407</v>
      </c>
      <c r="D174" t="s">
        <v>1407</v>
      </c>
      <c r="E174" t="s">
        <v>1407</v>
      </c>
      <c r="F174" t="s">
        <v>1407</v>
      </c>
      <c r="G174" t="s">
        <v>1407</v>
      </c>
      <c r="H174">
        <v>0.7</v>
      </c>
      <c r="I174" t="s">
        <v>1407</v>
      </c>
      <c r="J174" t="s">
        <v>1407</v>
      </c>
      <c r="K174" t="b">
        <f>ISERROR(VLOOKUP(A174,'passengers(base term)_has_optio'!A361:A1196,1,FALSE))</f>
        <v>0</v>
      </c>
      <c r="L174">
        <f t="shared" si="20"/>
        <v>0</v>
      </c>
      <c r="M174">
        <f t="shared" si="18"/>
        <v>0</v>
      </c>
      <c r="N174">
        <f t="shared" si="19"/>
        <v>0</v>
      </c>
      <c r="O174">
        <f>IF(IF(ISERROR(SEARCH("*no*",VLOOKUP(A174,'passengers(base term)_has_optio'!A:J,3,FALSE))), 0,1)+IF(ISERROR(SEARCH("*no*",VLOOKUP(A174,'passengers(base term)_has_optio'!A:J,34,FALSE))), 0,1)+IF(ISERROR(SEARCH("*no*",VLOOKUP(A174,'passengers(base term)_has_optio'!A:J,5,FALSE))), 0,1)+IF(ISERROR(SEARCH("*no*",VLOOKUP(A174,'passengers(base term)_has_optio'!A:J,6,FALSE))), 0,1)+IF(ISERROR(SEARCH("*no*",VLOOKUP(A174,'passengers(base term)_has_optio'!A:J,7,FALSE))), 0,1)+IF(ISERROR(SEARCH("*no*",VLOOKUP(A174,'passengers(base term)_has_optio'!A:J,8,FALSE))), 0,1)+IF(ISERROR(SEARCH("*no*",VLOOKUP(A174,'passengers(base term)_has_optio'!A:J,9,FALSE))), 0,1)=7,1,0)</f>
        <v>0</v>
      </c>
      <c r="P174">
        <f>IF(ISNUMBER(VLOOKUP(A174,'passengers(base term)_has_optio'!A:J,10)),1,0)</f>
        <v>0</v>
      </c>
      <c r="Q174">
        <f t="shared" si="21"/>
        <v>0</v>
      </c>
      <c r="R174">
        <f t="shared" si="22"/>
        <v>0</v>
      </c>
      <c r="S174">
        <f t="shared" si="23"/>
        <v>0</v>
      </c>
      <c r="T174">
        <f t="shared" si="24"/>
        <v>0</v>
      </c>
      <c r="U174">
        <f t="shared" si="25"/>
        <v>1</v>
      </c>
      <c r="V174">
        <f t="shared" si="26"/>
        <v>1</v>
      </c>
    </row>
    <row r="175" spans="1:22">
      <c r="A175" t="s">
        <v>912</v>
      </c>
      <c r="B175" t="s">
        <v>1418</v>
      </c>
      <c r="C175" t="s">
        <v>1407</v>
      </c>
      <c r="D175" t="s">
        <v>1407</v>
      </c>
      <c r="E175" t="s">
        <v>1407</v>
      </c>
      <c r="F175" t="s">
        <v>1407</v>
      </c>
      <c r="G175" t="s">
        <v>1407</v>
      </c>
      <c r="H175">
        <v>1.5</v>
      </c>
      <c r="I175" t="s">
        <v>1407</v>
      </c>
      <c r="J175">
        <v>2</v>
      </c>
      <c r="K175" t="b">
        <f>ISERROR(VLOOKUP(A175,'passengers(base term)_has_optio'!A363:A1198,1,FALSE))</f>
        <v>0</v>
      </c>
      <c r="L175">
        <f t="shared" si="20"/>
        <v>0</v>
      </c>
      <c r="M175">
        <f t="shared" si="18"/>
        <v>1</v>
      </c>
      <c r="N175">
        <f t="shared" si="19"/>
        <v>0</v>
      </c>
      <c r="O175">
        <f>IF(IF(ISERROR(SEARCH("*no*",VLOOKUP(A175,'passengers(base term)_has_optio'!A:J,3,FALSE))), 0,1)+IF(ISERROR(SEARCH("*no*",VLOOKUP(A175,'passengers(base term)_has_optio'!A:J,34,FALSE))), 0,1)+IF(ISERROR(SEARCH("*no*",VLOOKUP(A175,'passengers(base term)_has_optio'!A:J,5,FALSE))), 0,1)+IF(ISERROR(SEARCH("*no*",VLOOKUP(A175,'passengers(base term)_has_optio'!A:J,6,FALSE))), 0,1)+IF(ISERROR(SEARCH("*no*",VLOOKUP(A175,'passengers(base term)_has_optio'!A:J,7,FALSE))), 0,1)+IF(ISERROR(SEARCH("*no*",VLOOKUP(A175,'passengers(base term)_has_optio'!A:J,8,FALSE))), 0,1)+IF(ISERROR(SEARCH("*no*",VLOOKUP(A175,'passengers(base term)_has_optio'!A:J,9,FALSE))), 0,1)=7,1,0)</f>
        <v>0</v>
      </c>
      <c r="P175">
        <f>IF(ISNUMBER(VLOOKUP(A175,'passengers(base term)_has_optio'!A:J,10)),1,0)</f>
        <v>0</v>
      </c>
      <c r="Q175">
        <f t="shared" si="21"/>
        <v>0</v>
      </c>
      <c r="R175">
        <f t="shared" si="22"/>
        <v>0</v>
      </c>
      <c r="S175">
        <f t="shared" si="23"/>
        <v>1</v>
      </c>
      <c r="T175">
        <f t="shared" si="24"/>
        <v>0</v>
      </c>
      <c r="U175">
        <f t="shared" si="25"/>
        <v>0</v>
      </c>
      <c r="V175">
        <f t="shared" si="26"/>
        <v>0</v>
      </c>
    </row>
    <row r="176" spans="1:22">
      <c r="A176" t="s">
        <v>910</v>
      </c>
      <c r="B176" t="s">
        <v>1418</v>
      </c>
      <c r="C176" t="s">
        <v>1407</v>
      </c>
      <c r="D176" t="s">
        <v>1407</v>
      </c>
      <c r="E176" t="s">
        <v>1407</v>
      </c>
      <c r="F176" t="s">
        <v>1407</v>
      </c>
      <c r="G176" t="s">
        <v>1407</v>
      </c>
      <c r="H176">
        <v>1.8</v>
      </c>
      <c r="I176" t="s">
        <v>1407</v>
      </c>
      <c r="J176">
        <v>2.2999999999999998</v>
      </c>
      <c r="K176" t="b">
        <f>ISERROR(VLOOKUP(A176,'passengers(base term)_has_optio'!A365:A1200,1,FALSE))</f>
        <v>0</v>
      </c>
      <c r="L176">
        <f t="shared" si="20"/>
        <v>0</v>
      </c>
      <c r="M176">
        <f t="shared" si="18"/>
        <v>1</v>
      </c>
      <c r="N176">
        <f t="shared" si="19"/>
        <v>0</v>
      </c>
      <c r="O176">
        <f>IF(IF(ISERROR(SEARCH("*no*",VLOOKUP(A176,'passengers(base term)_has_optio'!A:J,3,FALSE))), 0,1)+IF(ISERROR(SEARCH("*no*",VLOOKUP(A176,'passengers(base term)_has_optio'!A:J,34,FALSE))), 0,1)+IF(ISERROR(SEARCH("*no*",VLOOKUP(A176,'passengers(base term)_has_optio'!A:J,5,FALSE))), 0,1)+IF(ISERROR(SEARCH("*no*",VLOOKUP(A176,'passengers(base term)_has_optio'!A:J,6,FALSE))), 0,1)+IF(ISERROR(SEARCH("*no*",VLOOKUP(A176,'passengers(base term)_has_optio'!A:J,7,FALSE))), 0,1)+IF(ISERROR(SEARCH("*no*",VLOOKUP(A176,'passengers(base term)_has_optio'!A:J,8,FALSE))), 0,1)+IF(ISERROR(SEARCH("*no*",VLOOKUP(A176,'passengers(base term)_has_optio'!A:J,9,FALSE))), 0,1)=7,1,0)</f>
        <v>0</v>
      </c>
      <c r="P176">
        <f>IF(ISNUMBER(VLOOKUP(A176,'passengers(base term)_has_optio'!A:J,10)),1,0)</f>
        <v>1</v>
      </c>
      <c r="Q176">
        <f t="shared" si="21"/>
        <v>0</v>
      </c>
      <c r="R176">
        <f t="shared" si="22"/>
        <v>0</v>
      </c>
      <c r="S176">
        <f t="shared" si="23"/>
        <v>0</v>
      </c>
      <c r="T176">
        <f t="shared" si="24"/>
        <v>0</v>
      </c>
      <c r="U176">
        <f t="shared" si="25"/>
        <v>0</v>
      </c>
      <c r="V176">
        <f t="shared" si="26"/>
        <v>0</v>
      </c>
    </row>
    <row r="177" spans="1:22">
      <c r="A177" t="s">
        <v>908</v>
      </c>
      <c r="B177" t="s">
        <v>1418</v>
      </c>
      <c r="C177" t="s">
        <v>1407</v>
      </c>
      <c r="D177" t="s">
        <v>1407</v>
      </c>
      <c r="E177" t="s">
        <v>1407</v>
      </c>
      <c r="F177" t="s">
        <v>1407</v>
      </c>
      <c r="G177" t="s">
        <v>1407</v>
      </c>
      <c r="H177">
        <v>2.1</v>
      </c>
      <c r="I177" t="s">
        <v>1407</v>
      </c>
      <c r="J177" t="s">
        <v>1407</v>
      </c>
      <c r="K177" t="b">
        <f>ISERROR(VLOOKUP(A177,'passengers(base term)_has_optio'!A367:A1202,1,FALSE))</f>
        <v>0</v>
      </c>
      <c r="L177">
        <f t="shared" si="20"/>
        <v>0</v>
      </c>
      <c r="M177">
        <f t="shared" si="18"/>
        <v>0</v>
      </c>
      <c r="N177">
        <f t="shared" si="19"/>
        <v>0</v>
      </c>
      <c r="O177">
        <f>IF(IF(ISERROR(SEARCH("*no*",VLOOKUP(A177,'passengers(base term)_has_optio'!A:J,3,FALSE))), 0,1)+IF(ISERROR(SEARCH("*no*",VLOOKUP(A177,'passengers(base term)_has_optio'!A:J,34,FALSE))), 0,1)+IF(ISERROR(SEARCH("*no*",VLOOKUP(A177,'passengers(base term)_has_optio'!A:J,5,FALSE))), 0,1)+IF(ISERROR(SEARCH("*no*",VLOOKUP(A177,'passengers(base term)_has_optio'!A:J,6,FALSE))), 0,1)+IF(ISERROR(SEARCH("*no*",VLOOKUP(A177,'passengers(base term)_has_optio'!A:J,7,FALSE))), 0,1)+IF(ISERROR(SEARCH("*no*",VLOOKUP(A177,'passengers(base term)_has_optio'!A:J,8,FALSE))), 0,1)+IF(ISERROR(SEARCH("*no*",VLOOKUP(A177,'passengers(base term)_has_optio'!A:J,9,FALSE))), 0,1)=7,1,0)</f>
        <v>0</v>
      </c>
      <c r="P177">
        <f>IF(ISNUMBER(VLOOKUP(A177,'passengers(base term)_has_optio'!A:J,10)),1,0)</f>
        <v>1</v>
      </c>
      <c r="Q177">
        <f t="shared" si="21"/>
        <v>0</v>
      </c>
      <c r="R177">
        <f t="shared" si="22"/>
        <v>0</v>
      </c>
      <c r="S177">
        <f t="shared" si="23"/>
        <v>1</v>
      </c>
      <c r="T177">
        <f t="shared" si="24"/>
        <v>0</v>
      </c>
      <c r="U177">
        <f t="shared" si="25"/>
        <v>0</v>
      </c>
      <c r="V177">
        <f t="shared" si="26"/>
        <v>1</v>
      </c>
    </row>
    <row r="178" spans="1:22">
      <c r="A178" t="s">
        <v>906</v>
      </c>
      <c r="B178" t="s">
        <v>1418</v>
      </c>
      <c r="C178" t="s">
        <v>1407</v>
      </c>
      <c r="D178" t="s">
        <v>1407</v>
      </c>
      <c r="E178" t="s">
        <v>1407</v>
      </c>
      <c r="F178" t="s">
        <v>1407</v>
      </c>
      <c r="G178" t="s">
        <v>1407</v>
      </c>
      <c r="H178">
        <v>2.1</v>
      </c>
      <c r="I178" t="s">
        <v>1407</v>
      </c>
      <c r="J178">
        <v>1.9</v>
      </c>
      <c r="K178" t="b">
        <f>ISERROR(VLOOKUP(A178,'passengers(base term)_has_optio'!A369:A1204,1,FALSE))</f>
        <v>0</v>
      </c>
      <c r="L178">
        <f t="shared" si="20"/>
        <v>0</v>
      </c>
      <c r="M178">
        <f t="shared" si="18"/>
        <v>1</v>
      </c>
      <c r="N178">
        <f t="shared" si="19"/>
        <v>0</v>
      </c>
      <c r="O178">
        <f>IF(IF(ISERROR(SEARCH("*no*",VLOOKUP(A178,'passengers(base term)_has_optio'!A:J,3,FALSE))), 0,1)+IF(ISERROR(SEARCH("*no*",VLOOKUP(A178,'passengers(base term)_has_optio'!A:J,34,FALSE))), 0,1)+IF(ISERROR(SEARCH("*no*",VLOOKUP(A178,'passengers(base term)_has_optio'!A:J,5,FALSE))), 0,1)+IF(ISERROR(SEARCH("*no*",VLOOKUP(A178,'passengers(base term)_has_optio'!A:J,6,FALSE))), 0,1)+IF(ISERROR(SEARCH("*no*",VLOOKUP(A178,'passengers(base term)_has_optio'!A:J,7,FALSE))), 0,1)+IF(ISERROR(SEARCH("*no*",VLOOKUP(A178,'passengers(base term)_has_optio'!A:J,8,FALSE))), 0,1)+IF(ISERROR(SEARCH("*no*",VLOOKUP(A178,'passengers(base term)_has_optio'!A:J,9,FALSE))), 0,1)=7,1,0)</f>
        <v>0</v>
      </c>
      <c r="P178">
        <f>IF(ISNUMBER(VLOOKUP(A178,'passengers(base term)_has_optio'!A:J,10)),1,0)</f>
        <v>1</v>
      </c>
      <c r="Q178">
        <f t="shared" si="21"/>
        <v>0</v>
      </c>
      <c r="R178">
        <f t="shared" si="22"/>
        <v>0</v>
      </c>
      <c r="S178">
        <f t="shared" si="23"/>
        <v>0</v>
      </c>
      <c r="T178">
        <f t="shared" si="24"/>
        <v>0</v>
      </c>
      <c r="U178">
        <f t="shared" si="25"/>
        <v>0</v>
      </c>
      <c r="V178">
        <f t="shared" si="26"/>
        <v>0</v>
      </c>
    </row>
    <row r="179" spans="1:22">
      <c r="A179" t="s">
        <v>904</v>
      </c>
      <c r="B179" t="s">
        <v>1418</v>
      </c>
      <c r="C179" t="s">
        <v>1407</v>
      </c>
      <c r="D179" t="s">
        <v>1407</v>
      </c>
      <c r="E179" t="s">
        <v>1407</v>
      </c>
      <c r="F179" t="s">
        <v>1407</v>
      </c>
      <c r="G179" t="s">
        <v>1407</v>
      </c>
      <c r="H179">
        <v>0.8</v>
      </c>
      <c r="I179" t="s">
        <v>1407</v>
      </c>
      <c r="J179">
        <v>0.7</v>
      </c>
      <c r="K179" t="b">
        <f>ISERROR(VLOOKUP(A179,'passengers(base term)_has_optio'!A371:A1206,1,FALSE))</f>
        <v>0</v>
      </c>
      <c r="L179">
        <f t="shared" si="20"/>
        <v>0</v>
      </c>
      <c r="M179">
        <f t="shared" si="18"/>
        <v>1</v>
      </c>
      <c r="N179">
        <f t="shared" si="19"/>
        <v>0</v>
      </c>
      <c r="O179">
        <f>IF(IF(ISERROR(SEARCH("*no*",VLOOKUP(A179,'passengers(base term)_has_optio'!A:J,3,FALSE))), 0,1)+IF(ISERROR(SEARCH("*no*",VLOOKUP(A179,'passengers(base term)_has_optio'!A:J,34,FALSE))), 0,1)+IF(ISERROR(SEARCH("*no*",VLOOKUP(A179,'passengers(base term)_has_optio'!A:J,5,FALSE))), 0,1)+IF(ISERROR(SEARCH("*no*",VLOOKUP(A179,'passengers(base term)_has_optio'!A:J,6,FALSE))), 0,1)+IF(ISERROR(SEARCH("*no*",VLOOKUP(A179,'passengers(base term)_has_optio'!A:J,7,FALSE))), 0,1)+IF(ISERROR(SEARCH("*no*",VLOOKUP(A179,'passengers(base term)_has_optio'!A:J,8,FALSE))), 0,1)+IF(ISERROR(SEARCH("*no*",VLOOKUP(A179,'passengers(base term)_has_optio'!A:J,9,FALSE))), 0,1)=7,1,0)</f>
        <v>0</v>
      </c>
      <c r="P179">
        <f>IF(ISNUMBER(VLOOKUP(A179,'passengers(base term)_has_optio'!A:J,10)),1,0)</f>
        <v>1</v>
      </c>
      <c r="Q179">
        <f t="shared" si="21"/>
        <v>0</v>
      </c>
      <c r="R179">
        <f t="shared" si="22"/>
        <v>0</v>
      </c>
      <c r="S179">
        <f t="shared" si="23"/>
        <v>0</v>
      </c>
      <c r="T179">
        <f t="shared" si="24"/>
        <v>0</v>
      </c>
      <c r="U179">
        <f t="shared" si="25"/>
        <v>0</v>
      </c>
      <c r="V179">
        <f t="shared" si="26"/>
        <v>0</v>
      </c>
    </row>
    <row r="180" spans="1:22">
      <c r="A180" t="s">
        <v>902</v>
      </c>
      <c r="B180" t="s">
        <v>1418</v>
      </c>
      <c r="C180" t="s">
        <v>1407</v>
      </c>
      <c r="D180" t="s">
        <v>1407</v>
      </c>
      <c r="E180" t="s">
        <v>1407</v>
      </c>
      <c r="F180" t="s">
        <v>1407</v>
      </c>
      <c r="G180" t="s">
        <v>1407</v>
      </c>
      <c r="H180">
        <v>1.9</v>
      </c>
      <c r="I180" t="s">
        <v>1407</v>
      </c>
      <c r="J180">
        <v>2.1</v>
      </c>
      <c r="K180" t="b">
        <f>ISERROR(VLOOKUP(A180,'passengers(base term)_has_optio'!A373:A1208,1,FALSE))</f>
        <v>0</v>
      </c>
      <c r="L180">
        <f t="shared" si="20"/>
        <v>0</v>
      </c>
      <c r="M180">
        <f t="shared" si="18"/>
        <v>1</v>
      </c>
      <c r="N180">
        <f t="shared" si="19"/>
        <v>0</v>
      </c>
      <c r="O180">
        <f>IF(IF(ISERROR(SEARCH("*no*",VLOOKUP(A180,'passengers(base term)_has_optio'!A:J,3,FALSE))), 0,1)+IF(ISERROR(SEARCH("*no*",VLOOKUP(A180,'passengers(base term)_has_optio'!A:J,34,FALSE))), 0,1)+IF(ISERROR(SEARCH("*no*",VLOOKUP(A180,'passengers(base term)_has_optio'!A:J,5,FALSE))), 0,1)+IF(ISERROR(SEARCH("*no*",VLOOKUP(A180,'passengers(base term)_has_optio'!A:J,6,FALSE))), 0,1)+IF(ISERROR(SEARCH("*no*",VLOOKUP(A180,'passengers(base term)_has_optio'!A:J,7,FALSE))), 0,1)+IF(ISERROR(SEARCH("*no*",VLOOKUP(A180,'passengers(base term)_has_optio'!A:J,8,FALSE))), 0,1)+IF(ISERROR(SEARCH("*no*",VLOOKUP(A180,'passengers(base term)_has_optio'!A:J,9,FALSE))), 0,1)=7,1,0)</f>
        <v>0</v>
      </c>
      <c r="P180">
        <f>IF(ISNUMBER(VLOOKUP(A180,'passengers(base term)_has_optio'!A:J,10)),1,0)</f>
        <v>1</v>
      </c>
      <c r="Q180">
        <f t="shared" si="21"/>
        <v>0</v>
      </c>
      <c r="R180">
        <f t="shared" si="22"/>
        <v>0</v>
      </c>
      <c r="S180">
        <f t="shared" si="23"/>
        <v>0</v>
      </c>
      <c r="T180">
        <f t="shared" si="24"/>
        <v>0</v>
      </c>
      <c r="U180">
        <f t="shared" si="25"/>
        <v>0</v>
      </c>
      <c r="V180">
        <f t="shared" si="26"/>
        <v>0</v>
      </c>
    </row>
    <row r="181" spans="1:22">
      <c r="A181" t="s">
        <v>900</v>
      </c>
      <c r="B181" t="s">
        <v>1418</v>
      </c>
      <c r="C181" t="s">
        <v>1407</v>
      </c>
      <c r="D181" t="s">
        <v>1407</v>
      </c>
      <c r="E181" t="s">
        <v>1407</v>
      </c>
      <c r="F181" t="s">
        <v>1407</v>
      </c>
      <c r="G181" t="s">
        <v>1407</v>
      </c>
      <c r="H181">
        <v>2.1</v>
      </c>
      <c r="I181" t="s">
        <v>1407</v>
      </c>
      <c r="J181" t="s">
        <v>1407</v>
      </c>
      <c r="K181" t="b">
        <f>ISERROR(VLOOKUP(A181,'passengers(base term)_has_optio'!A375:A1210,1,FALSE))</f>
        <v>0</v>
      </c>
      <c r="L181">
        <f t="shared" si="20"/>
        <v>0</v>
      </c>
      <c r="M181">
        <f t="shared" si="18"/>
        <v>0</v>
      </c>
      <c r="N181">
        <f t="shared" si="19"/>
        <v>0</v>
      </c>
      <c r="O181">
        <f>IF(IF(ISERROR(SEARCH("*no*",VLOOKUP(A181,'passengers(base term)_has_optio'!A:J,3,FALSE))), 0,1)+IF(ISERROR(SEARCH("*no*",VLOOKUP(A181,'passengers(base term)_has_optio'!A:J,34,FALSE))), 0,1)+IF(ISERROR(SEARCH("*no*",VLOOKUP(A181,'passengers(base term)_has_optio'!A:J,5,FALSE))), 0,1)+IF(ISERROR(SEARCH("*no*",VLOOKUP(A181,'passengers(base term)_has_optio'!A:J,6,FALSE))), 0,1)+IF(ISERROR(SEARCH("*no*",VLOOKUP(A181,'passengers(base term)_has_optio'!A:J,7,FALSE))), 0,1)+IF(ISERROR(SEARCH("*no*",VLOOKUP(A181,'passengers(base term)_has_optio'!A:J,8,FALSE))), 0,1)+IF(ISERROR(SEARCH("*no*",VLOOKUP(A181,'passengers(base term)_has_optio'!A:J,9,FALSE))), 0,1)=7,1,0)</f>
        <v>0</v>
      </c>
      <c r="P181">
        <f>IF(ISNUMBER(VLOOKUP(A181,'passengers(base term)_has_optio'!A:J,10)),1,0)</f>
        <v>1</v>
      </c>
      <c r="Q181">
        <f t="shared" si="21"/>
        <v>0</v>
      </c>
      <c r="R181">
        <f t="shared" si="22"/>
        <v>0</v>
      </c>
      <c r="S181">
        <f t="shared" si="23"/>
        <v>1</v>
      </c>
      <c r="T181">
        <f t="shared" si="24"/>
        <v>0</v>
      </c>
      <c r="U181">
        <f t="shared" si="25"/>
        <v>0</v>
      </c>
      <c r="V181">
        <f t="shared" si="26"/>
        <v>1</v>
      </c>
    </row>
    <row r="182" spans="1:22">
      <c r="A182" t="s">
        <v>899</v>
      </c>
      <c r="B182" t="s">
        <v>1418</v>
      </c>
      <c r="C182" t="s">
        <v>1407</v>
      </c>
      <c r="D182" t="s">
        <v>1407</v>
      </c>
      <c r="E182" t="s">
        <v>1407</v>
      </c>
      <c r="F182" t="s">
        <v>1407</v>
      </c>
      <c r="G182" t="s">
        <v>1407</v>
      </c>
      <c r="H182">
        <v>0.6</v>
      </c>
      <c r="I182" t="s">
        <v>1407</v>
      </c>
      <c r="J182">
        <v>0.4</v>
      </c>
      <c r="K182" t="b">
        <f>ISERROR(VLOOKUP(A182,'passengers(base term)_has_optio'!A376:A1211,1,FALSE))</f>
        <v>0</v>
      </c>
      <c r="L182">
        <f t="shared" si="20"/>
        <v>0</v>
      </c>
      <c r="M182">
        <f t="shared" si="18"/>
        <v>1</v>
      </c>
      <c r="N182">
        <f t="shared" si="19"/>
        <v>0</v>
      </c>
      <c r="O182">
        <f>IF(IF(ISERROR(SEARCH("*no*",VLOOKUP(A182,'passengers(base term)_has_optio'!A:J,3,FALSE))), 0,1)+IF(ISERROR(SEARCH("*no*",VLOOKUP(A182,'passengers(base term)_has_optio'!A:J,34,FALSE))), 0,1)+IF(ISERROR(SEARCH("*no*",VLOOKUP(A182,'passengers(base term)_has_optio'!A:J,5,FALSE))), 0,1)+IF(ISERROR(SEARCH("*no*",VLOOKUP(A182,'passengers(base term)_has_optio'!A:J,6,FALSE))), 0,1)+IF(ISERROR(SEARCH("*no*",VLOOKUP(A182,'passengers(base term)_has_optio'!A:J,7,FALSE))), 0,1)+IF(ISERROR(SEARCH("*no*",VLOOKUP(A182,'passengers(base term)_has_optio'!A:J,8,FALSE))), 0,1)+IF(ISERROR(SEARCH("*no*",VLOOKUP(A182,'passengers(base term)_has_optio'!A:J,9,FALSE))), 0,1)=7,1,0)</f>
        <v>0</v>
      </c>
      <c r="P182">
        <f>IF(ISNUMBER(VLOOKUP(A182,'passengers(base term)_has_optio'!A:J,10)),1,0)</f>
        <v>1</v>
      </c>
      <c r="Q182">
        <f t="shared" si="21"/>
        <v>0</v>
      </c>
      <c r="R182">
        <f t="shared" si="22"/>
        <v>0</v>
      </c>
      <c r="S182">
        <f t="shared" si="23"/>
        <v>0</v>
      </c>
      <c r="T182">
        <f t="shared" si="24"/>
        <v>0</v>
      </c>
      <c r="U182">
        <f t="shared" si="25"/>
        <v>0</v>
      </c>
      <c r="V182">
        <f t="shared" si="26"/>
        <v>0</v>
      </c>
    </row>
    <row r="183" spans="1:22">
      <c r="A183" t="s">
        <v>897</v>
      </c>
      <c r="B183" t="s">
        <v>1418</v>
      </c>
      <c r="C183" t="s">
        <v>1407</v>
      </c>
      <c r="D183" t="s">
        <v>1407</v>
      </c>
      <c r="E183" t="s">
        <v>1407</v>
      </c>
      <c r="F183" t="s">
        <v>1407</v>
      </c>
      <c r="G183" t="s">
        <v>1407</v>
      </c>
      <c r="H183">
        <v>0.5</v>
      </c>
      <c r="I183" t="s">
        <v>1407</v>
      </c>
      <c r="J183">
        <v>0.6</v>
      </c>
      <c r="K183" t="b">
        <f>ISERROR(VLOOKUP(A183,'passengers(base term)_has_optio'!A378:A1213,1,FALSE))</f>
        <v>0</v>
      </c>
      <c r="L183">
        <f t="shared" si="20"/>
        <v>0</v>
      </c>
      <c r="M183">
        <f t="shared" si="18"/>
        <v>1</v>
      </c>
      <c r="N183">
        <f t="shared" si="19"/>
        <v>0</v>
      </c>
      <c r="O183">
        <f>IF(IF(ISERROR(SEARCH("*no*",VLOOKUP(A183,'passengers(base term)_has_optio'!A:J,3,FALSE))), 0,1)+IF(ISERROR(SEARCH("*no*",VLOOKUP(A183,'passengers(base term)_has_optio'!A:J,34,FALSE))), 0,1)+IF(ISERROR(SEARCH("*no*",VLOOKUP(A183,'passengers(base term)_has_optio'!A:J,5,FALSE))), 0,1)+IF(ISERROR(SEARCH("*no*",VLOOKUP(A183,'passengers(base term)_has_optio'!A:J,6,FALSE))), 0,1)+IF(ISERROR(SEARCH("*no*",VLOOKUP(A183,'passengers(base term)_has_optio'!A:J,7,FALSE))), 0,1)+IF(ISERROR(SEARCH("*no*",VLOOKUP(A183,'passengers(base term)_has_optio'!A:J,8,FALSE))), 0,1)+IF(ISERROR(SEARCH("*no*",VLOOKUP(A183,'passengers(base term)_has_optio'!A:J,9,FALSE))), 0,1)=7,1,0)</f>
        <v>0</v>
      </c>
      <c r="P183">
        <f>IF(ISNUMBER(VLOOKUP(A183,'passengers(base term)_has_optio'!A:J,10)),1,0)</f>
        <v>1</v>
      </c>
      <c r="Q183">
        <f t="shared" si="21"/>
        <v>0</v>
      </c>
      <c r="R183">
        <f t="shared" si="22"/>
        <v>0</v>
      </c>
      <c r="S183">
        <f t="shared" si="23"/>
        <v>0</v>
      </c>
      <c r="T183">
        <f t="shared" si="24"/>
        <v>0</v>
      </c>
      <c r="U183">
        <f t="shared" si="25"/>
        <v>0</v>
      </c>
      <c r="V183">
        <f t="shared" si="26"/>
        <v>0</v>
      </c>
    </row>
    <row r="184" spans="1:22">
      <c r="A184" t="s">
        <v>895</v>
      </c>
      <c r="B184" t="s">
        <v>1418</v>
      </c>
      <c r="C184" t="s">
        <v>1407</v>
      </c>
      <c r="D184" t="s">
        <v>1407</v>
      </c>
      <c r="E184" t="s">
        <v>1407</v>
      </c>
      <c r="F184" t="s">
        <v>1407</v>
      </c>
      <c r="G184" t="s">
        <v>1407</v>
      </c>
      <c r="H184">
        <v>0.5</v>
      </c>
      <c r="I184" t="s">
        <v>1407</v>
      </c>
      <c r="J184">
        <v>0.5</v>
      </c>
      <c r="K184" t="b">
        <f>ISERROR(VLOOKUP(A184,'passengers(base term)_has_optio'!A380:A1215,1,FALSE))</f>
        <v>0</v>
      </c>
      <c r="L184">
        <f t="shared" si="20"/>
        <v>0</v>
      </c>
      <c r="M184">
        <f t="shared" si="18"/>
        <v>1</v>
      </c>
      <c r="N184">
        <f t="shared" si="19"/>
        <v>0</v>
      </c>
      <c r="O184">
        <f>IF(IF(ISERROR(SEARCH("*no*",VLOOKUP(A184,'passengers(base term)_has_optio'!A:J,3,FALSE))), 0,1)+IF(ISERROR(SEARCH("*no*",VLOOKUP(A184,'passengers(base term)_has_optio'!A:J,34,FALSE))), 0,1)+IF(ISERROR(SEARCH("*no*",VLOOKUP(A184,'passengers(base term)_has_optio'!A:J,5,FALSE))), 0,1)+IF(ISERROR(SEARCH("*no*",VLOOKUP(A184,'passengers(base term)_has_optio'!A:J,6,FALSE))), 0,1)+IF(ISERROR(SEARCH("*no*",VLOOKUP(A184,'passengers(base term)_has_optio'!A:J,7,FALSE))), 0,1)+IF(ISERROR(SEARCH("*no*",VLOOKUP(A184,'passengers(base term)_has_optio'!A:J,8,FALSE))), 0,1)+IF(ISERROR(SEARCH("*no*",VLOOKUP(A184,'passengers(base term)_has_optio'!A:J,9,FALSE))), 0,1)=7,1,0)</f>
        <v>0</v>
      </c>
      <c r="P184">
        <f>IF(ISNUMBER(VLOOKUP(A184,'passengers(base term)_has_optio'!A:J,10)),1,0)</f>
        <v>0</v>
      </c>
      <c r="Q184">
        <f t="shared" si="21"/>
        <v>0</v>
      </c>
      <c r="R184">
        <f t="shared" si="22"/>
        <v>0</v>
      </c>
      <c r="S184">
        <f t="shared" si="23"/>
        <v>1</v>
      </c>
      <c r="T184">
        <f t="shared" si="24"/>
        <v>0</v>
      </c>
      <c r="U184">
        <f t="shared" si="25"/>
        <v>0</v>
      </c>
      <c r="V184">
        <f t="shared" si="26"/>
        <v>0</v>
      </c>
    </row>
    <row r="185" spans="1:22">
      <c r="A185" t="s">
        <v>893</v>
      </c>
      <c r="B185" t="s">
        <v>1418</v>
      </c>
      <c r="C185" t="s">
        <v>1407</v>
      </c>
      <c r="D185" t="s">
        <v>1407</v>
      </c>
      <c r="E185" t="s">
        <v>1407</v>
      </c>
      <c r="F185" t="s">
        <v>1407</v>
      </c>
      <c r="G185" t="s">
        <v>1407</v>
      </c>
      <c r="H185">
        <v>2.1</v>
      </c>
      <c r="I185" t="s">
        <v>1407</v>
      </c>
      <c r="J185" t="s">
        <v>1407</v>
      </c>
      <c r="K185" t="b">
        <f>ISERROR(VLOOKUP(A185,'passengers(base term)_has_optio'!A382:A1217,1,FALSE))</f>
        <v>0</v>
      </c>
      <c r="L185">
        <f t="shared" si="20"/>
        <v>0</v>
      </c>
      <c r="M185">
        <f t="shared" si="18"/>
        <v>0</v>
      </c>
      <c r="N185">
        <f t="shared" si="19"/>
        <v>0</v>
      </c>
      <c r="O185">
        <f>IF(IF(ISERROR(SEARCH("*no*",VLOOKUP(A185,'passengers(base term)_has_optio'!A:J,3,FALSE))), 0,1)+IF(ISERROR(SEARCH("*no*",VLOOKUP(A185,'passengers(base term)_has_optio'!A:J,34,FALSE))), 0,1)+IF(ISERROR(SEARCH("*no*",VLOOKUP(A185,'passengers(base term)_has_optio'!A:J,5,FALSE))), 0,1)+IF(ISERROR(SEARCH("*no*",VLOOKUP(A185,'passengers(base term)_has_optio'!A:J,6,FALSE))), 0,1)+IF(ISERROR(SEARCH("*no*",VLOOKUP(A185,'passengers(base term)_has_optio'!A:J,7,FALSE))), 0,1)+IF(ISERROR(SEARCH("*no*",VLOOKUP(A185,'passengers(base term)_has_optio'!A:J,8,FALSE))), 0,1)+IF(ISERROR(SEARCH("*no*",VLOOKUP(A185,'passengers(base term)_has_optio'!A:J,9,FALSE))), 0,1)=7,1,0)</f>
        <v>0</v>
      </c>
      <c r="P185">
        <f>IF(ISNUMBER(VLOOKUP(A185,'passengers(base term)_has_optio'!A:J,10)),1,0)</f>
        <v>0</v>
      </c>
      <c r="Q185">
        <f t="shared" si="21"/>
        <v>0</v>
      </c>
      <c r="R185">
        <f t="shared" si="22"/>
        <v>0</v>
      </c>
      <c r="S185">
        <f t="shared" si="23"/>
        <v>0</v>
      </c>
      <c r="T185">
        <f t="shared" si="24"/>
        <v>0</v>
      </c>
      <c r="U185">
        <f t="shared" si="25"/>
        <v>1</v>
      </c>
      <c r="V185">
        <f t="shared" si="26"/>
        <v>1</v>
      </c>
    </row>
    <row r="186" spans="1:22">
      <c r="A186" t="s">
        <v>891</v>
      </c>
      <c r="B186" t="s">
        <v>1418</v>
      </c>
      <c r="C186" t="s">
        <v>1407</v>
      </c>
      <c r="D186" t="s">
        <v>1407</v>
      </c>
      <c r="E186" t="s">
        <v>1407</v>
      </c>
      <c r="F186" t="s">
        <v>1407</v>
      </c>
      <c r="G186" t="s">
        <v>1407</v>
      </c>
      <c r="H186">
        <v>1.6</v>
      </c>
      <c r="I186" t="s">
        <v>1407</v>
      </c>
      <c r="J186" t="s">
        <v>1407</v>
      </c>
      <c r="K186" t="b">
        <f>ISERROR(VLOOKUP(A186,'passengers(base term)_has_optio'!A384:A1219,1,FALSE))</f>
        <v>0</v>
      </c>
      <c r="L186">
        <f t="shared" si="20"/>
        <v>0</v>
      </c>
      <c r="M186">
        <f t="shared" si="18"/>
        <v>0</v>
      </c>
      <c r="N186">
        <f t="shared" si="19"/>
        <v>0</v>
      </c>
      <c r="O186">
        <f>IF(IF(ISERROR(SEARCH("*no*",VLOOKUP(A186,'passengers(base term)_has_optio'!A:J,3,FALSE))), 0,1)+IF(ISERROR(SEARCH("*no*",VLOOKUP(A186,'passengers(base term)_has_optio'!A:J,34,FALSE))), 0,1)+IF(ISERROR(SEARCH("*no*",VLOOKUP(A186,'passengers(base term)_has_optio'!A:J,5,FALSE))), 0,1)+IF(ISERROR(SEARCH("*no*",VLOOKUP(A186,'passengers(base term)_has_optio'!A:J,6,FALSE))), 0,1)+IF(ISERROR(SEARCH("*no*",VLOOKUP(A186,'passengers(base term)_has_optio'!A:J,7,FALSE))), 0,1)+IF(ISERROR(SEARCH("*no*",VLOOKUP(A186,'passengers(base term)_has_optio'!A:J,8,FALSE))), 0,1)+IF(ISERROR(SEARCH("*no*",VLOOKUP(A186,'passengers(base term)_has_optio'!A:J,9,FALSE))), 0,1)=7,1,0)</f>
        <v>0</v>
      </c>
      <c r="P186">
        <f>IF(ISNUMBER(VLOOKUP(A186,'passengers(base term)_has_optio'!A:J,10)),1,0)</f>
        <v>0</v>
      </c>
      <c r="Q186">
        <f t="shared" si="21"/>
        <v>0</v>
      </c>
      <c r="R186">
        <f t="shared" si="22"/>
        <v>0</v>
      </c>
      <c r="S186">
        <f t="shared" si="23"/>
        <v>0</v>
      </c>
      <c r="T186">
        <f t="shared" si="24"/>
        <v>0</v>
      </c>
      <c r="U186">
        <f t="shared" si="25"/>
        <v>1</v>
      </c>
      <c r="V186">
        <f t="shared" si="26"/>
        <v>1</v>
      </c>
    </row>
    <row r="187" spans="1:22">
      <c r="A187" t="s">
        <v>890</v>
      </c>
      <c r="B187" t="s">
        <v>1418</v>
      </c>
      <c r="C187" t="s">
        <v>1407</v>
      </c>
      <c r="D187" t="s">
        <v>1407</v>
      </c>
      <c r="E187" t="s">
        <v>1407</v>
      </c>
      <c r="F187" t="s">
        <v>1407</v>
      </c>
      <c r="G187" t="s">
        <v>1407</v>
      </c>
      <c r="H187">
        <v>0.4</v>
      </c>
      <c r="I187" t="s">
        <v>1407</v>
      </c>
      <c r="J187">
        <v>0.4</v>
      </c>
      <c r="K187" t="b">
        <f>ISERROR(VLOOKUP(A187,'passengers(base term)_has_optio'!A385:A1220,1,FALSE))</f>
        <v>0</v>
      </c>
      <c r="L187">
        <f t="shared" si="20"/>
        <v>0</v>
      </c>
      <c r="M187">
        <f t="shared" si="18"/>
        <v>1</v>
      </c>
      <c r="N187">
        <f t="shared" si="19"/>
        <v>0</v>
      </c>
      <c r="O187">
        <f>IF(IF(ISERROR(SEARCH("*no*",VLOOKUP(A187,'passengers(base term)_has_optio'!A:J,3,FALSE))), 0,1)+IF(ISERROR(SEARCH("*no*",VLOOKUP(A187,'passengers(base term)_has_optio'!A:J,34,FALSE))), 0,1)+IF(ISERROR(SEARCH("*no*",VLOOKUP(A187,'passengers(base term)_has_optio'!A:J,5,FALSE))), 0,1)+IF(ISERROR(SEARCH("*no*",VLOOKUP(A187,'passengers(base term)_has_optio'!A:J,6,FALSE))), 0,1)+IF(ISERROR(SEARCH("*no*",VLOOKUP(A187,'passengers(base term)_has_optio'!A:J,7,FALSE))), 0,1)+IF(ISERROR(SEARCH("*no*",VLOOKUP(A187,'passengers(base term)_has_optio'!A:J,8,FALSE))), 0,1)+IF(ISERROR(SEARCH("*no*",VLOOKUP(A187,'passengers(base term)_has_optio'!A:J,9,FALSE))), 0,1)=7,1,0)</f>
        <v>0</v>
      </c>
      <c r="P187">
        <f>IF(ISNUMBER(VLOOKUP(A187,'passengers(base term)_has_optio'!A:J,10)),1,0)</f>
        <v>0</v>
      </c>
      <c r="Q187">
        <f t="shared" si="21"/>
        <v>0</v>
      </c>
      <c r="R187">
        <f t="shared" si="22"/>
        <v>0</v>
      </c>
      <c r="S187">
        <f t="shared" si="23"/>
        <v>1</v>
      </c>
      <c r="T187">
        <f t="shared" si="24"/>
        <v>0</v>
      </c>
      <c r="U187">
        <f t="shared" si="25"/>
        <v>0</v>
      </c>
      <c r="V187">
        <f t="shared" si="26"/>
        <v>0</v>
      </c>
    </row>
    <row r="188" spans="1:22">
      <c r="A188" t="s">
        <v>888</v>
      </c>
      <c r="B188" t="s">
        <v>1418</v>
      </c>
      <c r="C188" t="s">
        <v>1407</v>
      </c>
      <c r="D188" t="s">
        <v>1407</v>
      </c>
      <c r="E188" t="s">
        <v>1407</v>
      </c>
      <c r="F188" t="s">
        <v>1407</v>
      </c>
      <c r="G188" t="s">
        <v>1407</v>
      </c>
      <c r="H188">
        <v>0.9</v>
      </c>
      <c r="I188" t="s">
        <v>1407</v>
      </c>
      <c r="J188" t="s">
        <v>1407</v>
      </c>
      <c r="K188" t="b">
        <f>ISERROR(VLOOKUP(A188,'passengers(base term)_has_optio'!A387:A1222,1,FALSE))</f>
        <v>0</v>
      </c>
      <c r="L188">
        <f t="shared" si="20"/>
        <v>0</v>
      </c>
      <c r="M188">
        <f t="shared" si="18"/>
        <v>0</v>
      </c>
      <c r="N188">
        <f t="shared" si="19"/>
        <v>0</v>
      </c>
      <c r="O188">
        <f>IF(IF(ISERROR(SEARCH("*no*",VLOOKUP(A188,'passengers(base term)_has_optio'!A:J,3,FALSE))), 0,1)+IF(ISERROR(SEARCH("*no*",VLOOKUP(A188,'passengers(base term)_has_optio'!A:J,34,FALSE))), 0,1)+IF(ISERROR(SEARCH("*no*",VLOOKUP(A188,'passengers(base term)_has_optio'!A:J,5,FALSE))), 0,1)+IF(ISERROR(SEARCH("*no*",VLOOKUP(A188,'passengers(base term)_has_optio'!A:J,6,FALSE))), 0,1)+IF(ISERROR(SEARCH("*no*",VLOOKUP(A188,'passengers(base term)_has_optio'!A:J,7,FALSE))), 0,1)+IF(ISERROR(SEARCH("*no*",VLOOKUP(A188,'passengers(base term)_has_optio'!A:J,8,FALSE))), 0,1)+IF(ISERROR(SEARCH("*no*",VLOOKUP(A188,'passengers(base term)_has_optio'!A:J,9,FALSE))), 0,1)=7,1,0)</f>
        <v>0</v>
      </c>
      <c r="P188">
        <f>IF(ISNUMBER(VLOOKUP(A188,'passengers(base term)_has_optio'!A:J,10)),1,0)</f>
        <v>0</v>
      </c>
      <c r="Q188">
        <f t="shared" si="21"/>
        <v>0</v>
      </c>
      <c r="R188">
        <f t="shared" si="22"/>
        <v>0</v>
      </c>
      <c r="S188">
        <f t="shared" si="23"/>
        <v>0</v>
      </c>
      <c r="T188">
        <f t="shared" si="24"/>
        <v>0</v>
      </c>
      <c r="U188">
        <f t="shared" si="25"/>
        <v>1</v>
      </c>
      <c r="V188">
        <f t="shared" si="26"/>
        <v>1</v>
      </c>
    </row>
    <row r="189" spans="1:22">
      <c r="A189" t="s">
        <v>886</v>
      </c>
      <c r="B189" t="s">
        <v>1418</v>
      </c>
      <c r="C189" t="s">
        <v>1407</v>
      </c>
      <c r="D189" t="s">
        <v>1407</v>
      </c>
      <c r="E189" t="s">
        <v>1407</v>
      </c>
      <c r="F189" t="s">
        <v>1407</v>
      </c>
      <c r="G189" t="s">
        <v>1407</v>
      </c>
      <c r="H189">
        <v>1.1000000000000001</v>
      </c>
      <c r="I189" t="s">
        <v>1407</v>
      </c>
      <c r="J189" t="s">
        <v>1407</v>
      </c>
      <c r="K189" t="b">
        <f>ISERROR(VLOOKUP(A189,'passengers(base term)_has_optio'!A389:A1224,1,FALSE))</f>
        <v>0</v>
      </c>
      <c r="L189">
        <f t="shared" si="20"/>
        <v>0</v>
      </c>
      <c r="M189">
        <f t="shared" si="18"/>
        <v>0</v>
      </c>
      <c r="N189">
        <f t="shared" si="19"/>
        <v>0</v>
      </c>
      <c r="O189">
        <f>IF(IF(ISERROR(SEARCH("*no*",VLOOKUP(A189,'passengers(base term)_has_optio'!A:J,3,FALSE))), 0,1)+IF(ISERROR(SEARCH("*no*",VLOOKUP(A189,'passengers(base term)_has_optio'!A:J,34,FALSE))), 0,1)+IF(ISERROR(SEARCH("*no*",VLOOKUP(A189,'passengers(base term)_has_optio'!A:J,5,FALSE))), 0,1)+IF(ISERROR(SEARCH("*no*",VLOOKUP(A189,'passengers(base term)_has_optio'!A:J,6,FALSE))), 0,1)+IF(ISERROR(SEARCH("*no*",VLOOKUP(A189,'passengers(base term)_has_optio'!A:J,7,FALSE))), 0,1)+IF(ISERROR(SEARCH("*no*",VLOOKUP(A189,'passengers(base term)_has_optio'!A:J,8,FALSE))), 0,1)+IF(ISERROR(SEARCH("*no*",VLOOKUP(A189,'passengers(base term)_has_optio'!A:J,9,FALSE))), 0,1)=7,1,0)</f>
        <v>0</v>
      </c>
      <c r="P189">
        <f>IF(ISNUMBER(VLOOKUP(A189,'passengers(base term)_has_optio'!A:J,10)),1,0)</f>
        <v>0</v>
      </c>
      <c r="Q189">
        <f t="shared" si="21"/>
        <v>0</v>
      </c>
      <c r="R189">
        <f t="shared" si="22"/>
        <v>0</v>
      </c>
      <c r="S189">
        <f t="shared" si="23"/>
        <v>0</v>
      </c>
      <c r="T189">
        <f t="shared" si="24"/>
        <v>0</v>
      </c>
      <c r="U189">
        <f t="shared" si="25"/>
        <v>1</v>
      </c>
      <c r="V189">
        <f t="shared" si="26"/>
        <v>1</v>
      </c>
    </row>
    <row r="190" spans="1:22">
      <c r="A190" t="s">
        <v>884</v>
      </c>
      <c r="B190" t="s">
        <v>1418</v>
      </c>
      <c r="C190" t="s">
        <v>1407</v>
      </c>
      <c r="D190" t="s">
        <v>1407</v>
      </c>
      <c r="E190" t="s">
        <v>1407</v>
      </c>
      <c r="F190" t="s">
        <v>1407</v>
      </c>
      <c r="G190" t="s">
        <v>1407</v>
      </c>
      <c r="H190">
        <v>2</v>
      </c>
      <c r="I190" t="s">
        <v>1407</v>
      </c>
      <c r="J190">
        <v>3</v>
      </c>
      <c r="K190" t="b">
        <f>ISERROR(VLOOKUP(A190,'passengers(base term)_has_optio'!A391:A1226,1,FALSE))</f>
        <v>0</v>
      </c>
      <c r="L190">
        <f t="shared" si="20"/>
        <v>0</v>
      </c>
      <c r="M190">
        <f t="shared" si="18"/>
        <v>1</v>
      </c>
      <c r="N190">
        <f t="shared" si="19"/>
        <v>0</v>
      </c>
      <c r="O190">
        <f>IF(IF(ISERROR(SEARCH("*no*",VLOOKUP(A190,'passengers(base term)_has_optio'!A:J,3,FALSE))), 0,1)+IF(ISERROR(SEARCH("*no*",VLOOKUP(A190,'passengers(base term)_has_optio'!A:J,34,FALSE))), 0,1)+IF(ISERROR(SEARCH("*no*",VLOOKUP(A190,'passengers(base term)_has_optio'!A:J,5,FALSE))), 0,1)+IF(ISERROR(SEARCH("*no*",VLOOKUP(A190,'passengers(base term)_has_optio'!A:J,6,FALSE))), 0,1)+IF(ISERROR(SEARCH("*no*",VLOOKUP(A190,'passengers(base term)_has_optio'!A:J,7,FALSE))), 0,1)+IF(ISERROR(SEARCH("*no*",VLOOKUP(A190,'passengers(base term)_has_optio'!A:J,8,FALSE))), 0,1)+IF(ISERROR(SEARCH("*no*",VLOOKUP(A190,'passengers(base term)_has_optio'!A:J,9,FALSE))), 0,1)=7,1,0)</f>
        <v>0</v>
      </c>
      <c r="P190">
        <f>IF(ISNUMBER(VLOOKUP(A190,'passengers(base term)_has_optio'!A:J,10)),1,0)</f>
        <v>0</v>
      </c>
      <c r="Q190">
        <f t="shared" si="21"/>
        <v>0</v>
      </c>
      <c r="R190">
        <f t="shared" si="22"/>
        <v>0</v>
      </c>
      <c r="S190">
        <f t="shared" si="23"/>
        <v>1</v>
      </c>
      <c r="T190">
        <f t="shared" si="24"/>
        <v>0</v>
      </c>
      <c r="U190">
        <f t="shared" si="25"/>
        <v>0</v>
      </c>
      <c r="V190">
        <f t="shared" si="26"/>
        <v>0</v>
      </c>
    </row>
    <row r="191" spans="1:22">
      <c r="A191" t="s">
        <v>882</v>
      </c>
      <c r="B191" t="s">
        <v>1418</v>
      </c>
      <c r="C191" t="s">
        <v>1407</v>
      </c>
      <c r="D191" t="s">
        <v>1407</v>
      </c>
      <c r="E191" t="s">
        <v>1407</v>
      </c>
      <c r="F191" t="s">
        <v>1407</v>
      </c>
      <c r="G191" t="s">
        <v>1407</v>
      </c>
      <c r="H191">
        <v>2.2000000000000002</v>
      </c>
      <c r="I191" t="s">
        <v>1407</v>
      </c>
      <c r="J191">
        <v>1.9</v>
      </c>
      <c r="K191" t="b">
        <f>ISERROR(VLOOKUP(A191,'passengers(base term)_has_optio'!A393:A1228,1,FALSE))</f>
        <v>0</v>
      </c>
      <c r="L191">
        <f t="shared" si="20"/>
        <v>0</v>
      </c>
      <c r="M191">
        <f t="shared" si="18"/>
        <v>1</v>
      </c>
      <c r="N191">
        <f t="shared" si="19"/>
        <v>0</v>
      </c>
      <c r="O191">
        <f>IF(IF(ISERROR(SEARCH("*no*",VLOOKUP(A191,'passengers(base term)_has_optio'!A:J,3,FALSE))), 0,1)+IF(ISERROR(SEARCH("*no*",VLOOKUP(A191,'passengers(base term)_has_optio'!A:J,34,FALSE))), 0,1)+IF(ISERROR(SEARCH("*no*",VLOOKUP(A191,'passengers(base term)_has_optio'!A:J,5,FALSE))), 0,1)+IF(ISERROR(SEARCH("*no*",VLOOKUP(A191,'passengers(base term)_has_optio'!A:J,6,FALSE))), 0,1)+IF(ISERROR(SEARCH("*no*",VLOOKUP(A191,'passengers(base term)_has_optio'!A:J,7,FALSE))), 0,1)+IF(ISERROR(SEARCH("*no*",VLOOKUP(A191,'passengers(base term)_has_optio'!A:J,8,FALSE))), 0,1)+IF(ISERROR(SEARCH("*no*",VLOOKUP(A191,'passengers(base term)_has_optio'!A:J,9,FALSE))), 0,1)=7,1,0)</f>
        <v>0</v>
      </c>
      <c r="P191">
        <f>IF(ISNUMBER(VLOOKUP(A191,'passengers(base term)_has_optio'!A:J,10)),1,0)</f>
        <v>0</v>
      </c>
      <c r="Q191">
        <f t="shared" si="21"/>
        <v>0</v>
      </c>
      <c r="R191">
        <f t="shared" si="22"/>
        <v>0</v>
      </c>
      <c r="S191">
        <f t="shared" si="23"/>
        <v>1</v>
      </c>
      <c r="T191">
        <f t="shared" si="24"/>
        <v>0</v>
      </c>
      <c r="U191">
        <f t="shared" si="25"/>
        <v>0</v>
      </c>
      <c r="V191">
        <f t="shared" si="26"/>
        <v>0</v>
      </c>
    </row>
    <row r="192" spans="1:22">
      <c r="A192" t="s">
        <v>880</v>
      </c>
      <c r="B192" t="s">
        <v>1418</v>
      </c>
      <c r="C192" t="s">
        <v>1407</v>
      </c>
      <c r="D192" t="s">
        <v>1407</v>
      </c>
      <c r="E192" t="s">
        <v>1407</v>
      </c>
      <c r="F192" t="s">
        <v>1407</v>
      </c>
      <c r="G192" t="s">
        <v>1407</v>
      </c>
      <c r="H192">
        <v>0.5</v>
      </c>
      <c r="I192" t="s">
        <v>1407</v>
      </c>
      <c r="J192" t="s">
        <v>1407</v>
      </c>
      <c r="K192" t="b">
        <f>ISERROR(VLOOKUP(A192,'passengers(base term)_has_optio'!A395:A1230,1,FALSE))</f>
        <v>0</v>
      </c>
      <c r="L192">
        <f t="shared" si="20"/>
        <v>0</v>
      </c>
      <c r="M192">
        <f t="shared" si="18"/>
        <v>0</v>
      </c>
      <c r="N192">
        <f t="shared" si="19"/>
        <v>0</v>
      </c>
      <c r="O192">
        <f>IF(IF(ISERROR(SEARCH("*no*",VLOOKUP(A192,'passengers(base term)_has_optio'!A:J,3,FALSE))), 0,1)+IF(ISERROR(SEARCH("*no*",VLOOKUP(A192,'passengers(base term)_has_optio'!A:J,34,FALSE))), 0,1)+IF(ISERROR(SEARCH("*no*",VLOOKUP(A192,'passengers(base term)_has_optio'!A:J,5,FALSE))), 0,1)+IF(ISERROR(SEARCH("*no*",VLOOKUP(A192,'passengers(base term)_has_optio'!A:J,6,FALSE))), 0,1)+IF(ISERROR(SEARCH("*no*",VLOOKUP(A192,'passengers(base term)_has_optio'!A:J,7,FALSE))), 0,1)+IF(ISERROR(SEARCH("*no*",VLOOKUP(A192,'passengers(base term)_has_optio'!A:J,8,FALSE))), 0,1)+IF(ISERROR(SEARCH("*no*",VLOOKUP(A192,'passengers(base term)_has_optio'!A:J,9,FALSE))), 0,1)=7,1,0)</f>
        <v>0</v>
      </c>
      <c r="P192">
        <f>IF(ISNUMBER(VLOOKUP(A192,'passengers(base term)_has_optio'!A:J,10)),1,0)</f>
        <v>0</v>
      </c>
      <c r="Q192">
        <f t="shared" si="21"/>
        <v>0</v>
      </c>
      <c r="R192">
        <f t="shared" si="22"/>
        <v>0</v>
      </c>
      <c r="S192">
        <f t="shared" si="23"/>
        <v>0</v>
      </c>
      <c r="T192">
        <f t="shared" si="24"/>
        <v>0</v>
      </c>
      <c r="U192">
        <f t="shared" si="25"/>
        <v>1</v>
      </c>
      <c r="V192">
        <f t="shared" si="26"/>
        <v>1</v>
      </c>
    </row>
    <row r="193" spans="1:22">
      <c r="A193" t="s">
        <v>878</v>
      </c>
      <c r="B193" t="s">
        <v>1418</v>
      </c>
      <c r="C193" t="s">
        <v>1407</v>
      </c>
      <c r="D193" t="s">
        <v>1407</v>
      </c>
      <c r="E193" t="s">
        <v>1407</v>
      </c>
      <c r="F193" t="s">
        <v>1407</v>
      </c>
      <c r="G193" t="s">
        <v>1407</v>
      </c>
      <c r="H193">
        <v>0.5</v>
      </c>
      <c r="I193" t="s">
        <v>1407</v>
      </c>
      <c r="J193">
        <v>0.4</v>
      </c>
      <c r="K193" t="b">
        <f>ISERROR(VLOOKUP(A193,'passengers(base term)_has_optio'!A397:A1232,1,FALSE))</f>
        <v>0</v>
      </c>
      <c r="L193">
        <f t="shared" si="20"/>
        <v>0</v>
      </c>
      <c r="M193">
        <f t="shared" si="18"/>
        <v>1</v>
      </c>
      <c r="N193">
        <f t="shared" si="19"/>
        <v>0</v>
      </c>
      <c r="O193">
        <f>IF(IF(ISERROR(SEARCH("*no*",VLOOKUP(A193,'passengers(base term)_has_optio'!A:J,3,FALSE))), 0,1)+IF(ISERROR(SEARCH("*no*",VLOOKUP(A193,'passengers(base term)_has_optio'!A:J,34,FALSE))), 0,1)+IF(ISERROR(SEARCH("*no*",VLOOKUP(A193,'passengers(base term)_has_optio'!A:J,5,FALSE))), 0,1)+IF(ISERROR(SEARCH("*no*",VLOOKUP(A193,'passengers(base term)_has_optio'!A:J,6,FALSE))), 0,1)+IF(ISERROR(SEARCH("*no*",VLOOKUP(A193,'passengers(base term)_has_optio'!A:J,7,FALSE))), 0,1)+IF(ISERROR(SEARCH("*no*",VLOOKUP(A193,'passengers(base term)_has_optio'!A:J,8,FALSE))), 0,1)+IF(ISERROR(SEARCH("*no*",VLOOKUP(A193,'passengers(base term)_has_optio'!A:J,9,FALSE))), 0,1)=7,1,0)</f>
        <v>0</v>
      </c>
      <c r="P193">
        <f>IF(ISNUMBER(VLOOKUP(A193,'passengers(base term)_has_optio'!A:J,10)),1,0)</f>
        <v>1</v>
      </c>
      <c r="Q193">
        <f t="shared" si="21"/>
        <v>0</v>
      </c>
      <c r="R193">
        <f t="shared" si="22"/>
        <v>0</v>
      </c>
      <c r="S193">
        <f t="shared" si="23"/>
        <v>0</v>
      </c>
      <c r="T193">
        <f t="shared" si="24"/>
        <v>0</v>
      </c>
      <c r="U193">
        <f t="shared" si="25"/>
        <v>0</v>
      </c>
      <c r="V193">
        <f t="shared" si="26"/>
        <v>0</v>
      </c>
    </row>
    <row r="194" spans="1:22">
      <c r="A194" t="s">
        <v>876</v>
      </c>
      <c r="B194" t="s">
        <v>1418</v>
      </c>
      <c r="C194" t="s">
        <v>1407</v>
      </c>
      <c r="D194" t="s">
        <v>1407</v>
      </c>
      <c r="E194" t="s">
        <v>1407</v>
      </c>
      <c r="F194" t="s">
        <v>1407</v>
      </c>
      <c r="G194" t="s">
        <v>1407</v>
      </c>
      <c r="H194">
        <v>0.2</v>
      </c>
      <c r="I194" t="s">
        <v>1407</v>
      </c>
      <c r="J194">
        <v>0.2</v>
      </c>
      <c r="K194" t="b">
        <f>ISERROR(VLOOKUP(A194,'passengers(base term)_has_optio'!A399:A1234,1,FALSE))</f>
        <v>0</v>
      </c>
      <c r="L194">
        <f t="shared" si="20"/>
        <v>0</v>
      </c>
      <c r="M194">
        <f t="shared" ref="M194:M257" si="27">IF(ISNUMBER(J194),1,0)</f>
        <v>1</v>
      </c>
      <c r="N194">
        <f t="shared" ref="N194:N257" si="28">L194*M194</f>
        <v>0</v>
      </c>
      <c r="O194">
        <f>IF(IF(ISERROR(SEARCH("*no*",VLOOKUP(A194,'passengers(base term)_has_optio'!A:J,3,FALSE))), 0,1)+IF(ISERROR(SEARCH("*no*",VLOOKUP(A194,'passengers(base term)_has_optio'!A:J,34,FALSE))), 0,1)+IF(ISERROR(SEARCH("*no*",VLOOKUP(A194,'passengers(base term)_has_optio'!A:J,5,FALSE))), 0,1)+IF(ISERROR(SEARCH("*no*",VLOOKUP(A194,'passengers(base term)_has_optio'!A:J,6,FALSE))), 0,1)+IF(ISERROR(SEARCH("*no*",VLOOKUP(A194,'passengers(base term)_has_optio'!A:J,7,FALSE))), 0,1)+IF(ISERROR(SEARCH("*no*",VLOOKUP(A194,'passengers(base term)_has_optio'!A:J,8,FALSE))), 0,1)+IF(ISERROR(SEARCH("*no*",VLOOKUP(A194,'passengers(base term)_has_optio'!A:J,9,FALSE))), 0,1)=7,1,0)</f>
        <v>0</v>
      </c>
      <c r="P194">
        <f>IF(ISNUMBER(VLOOKUP(A194,'passengers(base term)_has_optio'!A:J,10)),1,0)</f>
        <v>1</v>
      </c>
      <c r="Q194">
        <f t="shared" si="21"/>
        <v>0</v>
      </c>
      <c r="R194">
        <f t="shared" si="22"/>
        <v>0</v>
      </c>
      <c r="S194">
        <f t="shared" si="23"/>
        <v>0</v>
      </c>
      <c r="T194">
        <f t="shared" si="24"/>
        <v>0</v>
      </c>
      <c r="U194">
        <f t="shared" si="25"/>
        <v>0</v>
      </c>
      <c r="V194">
        <f t="shared" si="26"/>
        <v>0</v>
      </c>
    </row>
    <row r="195" spans="1:22">
      <c r="A195" t="s">
        <v>874</v>
      </c>
      <c r="B195" t="s">
        <v>1418</v>
      </c>
      <c r="C195" t="s">
        <v>1407</v>
      </c>
      <c r="D195" t="s">
        <v>1407</v>
      </c>
      <c r="E195" t="s">
        <v>1407</v>
      </c>
      <c r="F195" t="s">
        <v>1407</v>
      </c>
      <c r="G195" t="s">
        <v>1407</v>
      </c>
      <c r="H195">
        <v>1.9</v>
      </c>
      <c r="I195" t="s">
        <v>1407</v>
      </c>
      <c r="J195" t="s">
        <v>1407</v>
      </c>
      <c r="K195" t="b">
        <f>ISERROR(VLOOKUP(A195,'passengers(base term)_has_optio'!A401:A1236,1,FALSE))</f>
        <v>0</v>
      </c>
      <c r="L195">
        <f t="shared" ref="L195:L258" si="29">IF(IF(ISERROR(SEARCH("*no*",C195)), 0,1)+IF(ISERROR(SEARCH("*no*",D195)), 0,1)+IF(ISERROR(SEARCH("*no*",E195)), 0,1)+IF(ISERROR(SEARCH("*no*",F195)), 0,1)+IF(ISERROR(SEARCH("*no*",G195)), 0,1)+IF(ISERROR(SEARCH("*no*",H195)), 0,1)+IF(ISERROR(SEARCH("*no*",I195)), 0,1)=7,1,0)</f>
        <v>0</v>
      </c>
      <c r="M195">
        <f t="shared" si="27"/>
        <v>0</v>
      </c>
      <c r="N195">
        <f t="shared" si="28"/>
        <v>0</v>
      </c>
      <c r="O195">
        <f>IF(IF(ISERROR(SEARCH("*no*",VLOOKUP(A195,'passengers(base term)_has_optio'!A:J,3,FALSE))), 0,1)+IF(ISERROR(SEARCH("*no*",VLOOKUP(A195,'passengers(base term)_has_optio'!A:J,34,FALSE))), 0,1)+IF(ISERROR(SEARCH("*no*",VLOOKUP(A195,'passengers(base term)_has_optio'!A:J,5,FALSE))), 0,1)+IF(ISERROR(SEARCH("*no*",VLOOKUP(A195,'passengers(base term)_has_optio'!A:J,6,FALSE))), 0,1)+IF(ISERROR(SEARCH("*no*",VLOOKUP(A195,'passengers(base term)_has_optio'!A:J,7,FALSE))), 0,1)+IF(ISERROR(SEARCH("*no*",VLOOKUP(A195,'passengers(base term)_has_optio'!A:J,8,FALSE))), 0,1)+IF(ISERROR(SEARCH("*no*",VLOOKUP(A195,'passengers(base term)_has_optio'!A:J,9,FALSE))), 0,1)=7,1,0)</f>
        <v>0</v>
      </c>
      <c r="P195">
        <f>IF(ISNUMBER(VLOOKUP(A195,'passengers(base term)_has_optio'!A:J,10)),1,0)</f>
        <v>1</v>
      </c>
      <c r="Q195">
        <f t="shared" ref="Q195:Q258" si="30">O195*P195</f>
        <v>0</v>
      </c>
      <c r="R195">
        <f t="shared" ref="R195:R258" si="31">IF(L195=O195,0,1)</f>
        <v>0</v>
      </c>
      <c r="S195">
        <f t="shared" ref="S195:S258" si="32">IF(M195=P195,0,1)</f>
        <v>1</v>
      </c>
      <c r="T195">
        <f t="shared" ref="T195:T258" si="33">N195*Q195</f>
        <v>0</v>
      </c>
      <c r="U195">
        <f t="shared" ref="U195:U258" si="34">IF(AND(L195 =0,M195=0,O195=0,P195=0),1,0)</f>
        <v>0</v>
      </c>
      <c r="V195">
        <f t="shared" ref="V195:V258" si="35">IF(AND(L195=0,M195=0),1,0)</f>
        <v>1</v>
      </c>
    </row>
    <row r="196" spans="1:22">
      <c r="A196" t="s">
        <v>873</v>
      </c>
      <c r="B196" t="s">
        <v>1418</v>
      </c>
      <c r="C196" t="s">
        <v>1407</v>
      </c>
      <c r="D196" t="s">
        <v>1407</v>
      </c>
      <c r="E196" t="s">
        <v>1407</v>
      </c>
      <c r="F196" t="s">
        <v>1407</v>
      </c>
      <c r="G196" t="s">
        <v>1407</v>
      </c>
      <c r="H196">
        <v>0.1</v>
      </c>
      <c r="I196" t="s">
        <v>1407</v>
      </c>
      <c r="J196">
        <v>0.1</v>
      </c>
      <c r="K196" t="b">
        <f>ISERROR(VLOOKUP(A196,'passengers(base term)_has_optio'!A402:A1237,1,FALSE))</f>
        <v>0</v>
      </c>
      <c r="L196">
        <f t="shared" si="29"/>
        <v>0</v>
      </c>
      <c r="M196">
        <f t="shared" si="27"/>
        <v>1</v>
      </c>
      <c r="N196">
        <f t="shared" si="28"/>
        <v>0</v>
      </c>
      <c r="O196">
        <f>IF(IF(ISERROR(SEARCH("*no*",VLOOKUP(A196,'passengers(base term)_has_optio'!A:J,3,FALSE))), 0,1)+IF(ISERROR(SEARCH("*no*",VLOOKUP(A196,'passengers(base term)_has_optio'!A:J,34,FALSE))), 0,1)+IF(ISERROR(SEARCH("*no*",VLOOKUP(A196,'passengers(base term)_has_optio'!A:J,5,FALSE))), 0,1)+IF(ISERROR(SEARCH("*no*",VLOOKUP(A196,'passengers(base term)_has_optio'!A:J,6,FALSE))), 0,1)+IF(ISERROR(SEARCH("*no*",VLOOKUP(A196,'passengers(base term)_has_optio'!A:J,7,FALSE))), 0,1)+IF(ISERROR(SEARCH("*no*",VLOOKUP(A196,'passengers(base term)_has_optio'!A:J,8,FALSE))), 0,1)+IF(ISERROR(SEARCH("*no*",VLOOKUP(A196,'passengers(base term)_has_optio'!A:J,9,FALSE))), 0,1)=7,1,0)</f>
        <v>0</v>
      </c>
      <c r="P196">
        <f>IF(ISNUMBER(VLOOKUP(A196,'passengers(base term)_has_optio'!A:J,10)),1,0)</f>
        <v>1</v>
      </c>
      <c r="Q196">
        <f t="shared" si="30"/>
        <v>0</v>
      </c>
      <c r="R196">
        <f t="shared" si="31"/>
        <v>0</v>
      </c>
      <c r="S196">
        <f t="shared" si="32"/>
        <v>0</v>
      </c>
      <c r="T196">
        <f t="shared" si="33"/>
        <v>0</v>
      </c>
      <c r="U196">
        <f t="shared" si="34"/>
        <v>0</v>
      </c>
      <c r="V196">
        <f t="shared" si="35"/>
        <v>0</v>
      </c>
    </row>
    <row r="197" spans="1:22">
      <c r="A197" t="s">
        <v>871</v>
      </c>
      <c r="B197" t="s">
        <v>1418</v>
      </c>
      <c r="C197" t="s">
        <v>1407</v>
      </c>
      <c r="D197" t="s">
        <v>1407</v>
      </c>
      <c r="E197" t="s">
        <v>1407</v>
      </c>
      <c r="F197" t="s">
        <v>1407</v>
      </c>
      <c r="G197" t="s">
        <v>1407</v>
      </c>
      <c r="H197">
        <v>0.2</v>
      </c>
      <c r="I197" t="s">
        <v>1407</v>
      </c>
      <c r="J197" t="s">
        <v>1407</v>
      </c>
      <c r="K197" t="b">
        <f>ISERROR(VLOOKUP(A197,'passengers(base term)_has_optio'!A404:A1239,1,FALSE))</f>
        <v>0</v>
      </c>
      <c r="L197">
        <f t="shared" si="29"/>
        <v>0</v>
      </c>
      <c r="M197">
        <f t="shared" si="27"/>
        <v>0</v>
      </c>
      <c r="N197">
        <f t="shared" si="28"/>
        <v>0</v>
      </c>
      <c r="O197">
        <f>IF(IF(ISERROR(SEARCH("*no*",VLOOKUP(A197,'passengers(base term)_has_optio'!A:J,3,FALSE))), 0,1)+IF(ISERROR(SEARCH("*no*",VLOOKUP(A197,'passengers(base term)_has_optio'!A:J,34,FALSE))), 0,1)+IF(ISERROR(SEARCH("*no*",VLOOKUP(A197,'passengers(base term)_has_optio'!A:J,5,FALSE))), 0,1)+IF(ISERROR(SEARCH("*no*",VLOOKUP(A197,'passengers(base term)_has_optio'!A:J,6,FALSE))), 0,1)+IF(ISERROR(SEARCH("*no*",VLOOKUP(A197,'passengers(base term)_has_optio'!A:J,7,FALSE))), 0,1)+IF(ISERROR(SEARCH("*no*",VLOOKUP(A197,'passengers(base term)_has_optio'!A:J,8,FALSE))), 0,1)+IF(ISERROR(SEARCH("*no*",VLOOKUP(A197,'passengers(base term)_has_optio'!A:J,9,FALSE))), 0,1)=7,1,0)</f>
        <v>0</v>
      </c>
      <c r="P197">
        <f>IF(ISNUMBER(VLOOKUP(A197,'passengers(base term)_has_optio'!A:J,10)),1,0)</f>
        <v>1</v>
      </c>
      <c r="Q197">
        <f t="shared" si="30"/>
        <v>0</v>
      </c>
      <c r="R197">
        <f t="shared" si="31"/>
        <v>0</v>
      </c>
      <c r="S197">
        <f t="shared" si="32"/>
        <v>1</v>
      </c>
      <c r="T197">
        <f t="shared" si="33"/>
        <v>0</v>
      </c>
      <c r="U197">
        <f t="shared" si="34"/>
        <v>0</v>
      </c>
      <c r="V197">
        <f t="shared" si="35"/>
        <v>1</v>
      </c>
    </row>
    <row r="198" spans="1:22">
      <c r="A198" t="s">
        <v>870</v>
      </c>
      <c r="B198" t="s">
        <v>1418</v>
      </c>
      <c r="C198" t="s">
        <v>1407</v>
      </c>
      <c r="D198" t="s">
        <v>1407</v>
      </c>
      <c r="E198" t="s">
        <v>1407</v>
      </c>
      <c r="F198" t="s">
        <v>1407</v>
      </c>
      <c r="G198" t="s">
        <v>1407</v>
      </c>
      <c r="H198">
        <v>0.5</v>
      </c>
      <c r="I198" t="s">
        <v>1407</v>
      </c>
      <c r="J198" t="s">
        <v>1407</v>
      </c>
      <c r="K198" t="b">
        <f>ISERROR(VLOOKUP(A198,'passengers(base term)_has_optio'!A405:A1240,1,FALSE))</f>
        <v>0</v>
      </c>
      <c r="L198">
        <f t="shared" si="29"/>
        <v>0</v>
      </c>
      <c r="M198">
        <f t="shared" si="27"/>
        <v>0</v>
      </c>
      <c r="N198">
        <f t="shared" si="28"/>
        <v>0</v>
      </c>
      <c r="O198">
        <f>IF(IF(ISERROR(SEARCH("*no*",VLOOKUP(A198,'passengers(base term)_has_optio'!A:J,3,FALSE))), 0,1)+IF(ISERROR(SEARCH("*no*",VLOOKUP(A198,'passengers(base term)_has_optio'!A:J,34,FALSE))), 0,1)+IF(ISERROR(SEARCH("*no*",VLOOKUP(A198,'passengers(base term)_has_optio'!A:J,5,FALSE))), 0,1)+IF(ISERROR(SEARCH("*no*",VLOOKUP(A198,'passengers(base term)_has_optio'!A:J,6,FALSE))), 0,1)+IF(ISERROR(SEARCH("*no*",VLOOKUP(A198,'passengers(base term)_has_optio'!A:J,7,FALSE))), 0,1)+IF(ISERROR(SEARCH("*no*",VLOOKUP(A198,'passengers(base term)_has_optio'!A:J,8,FALSE))), 0,1)+IF(ISERROR(SEARCH("*no*",VLOOKUP(A198,'passengers(base term)_has_optio'!A:J,9,FALSE))), 0,1)=7,1,0)</f>
        <v>0</v>
      </c>
      <c r="P198">
        <f>IF(ISNUMBER(VLOOKUP(A198,'passengers(base term)_has_optio'!A:J,10)),1,0)</f>
        <v>1</v>
      </c>
      <c r="Q198">
        <f t="shared" si="30"/>
        <v>0</v>
      </c>
      <c r="R198">
        <f t="shared" si="31"/>
        <v>0</v>
      </c>
      <c r="S198">
        <f t="shared" si="32"/>
        <v>1</v>
      </c>
      <c r="T198">
        <f t="shared" si="33"/>
        <v>0</v>
      </c>
      <c r="U198">
        <f t="shared" si="34"/>
        <v>0</v>
      </c>
      <c r="V198">
        <f t="shared" si="35"/>
        <v>1</v>
      </c>
    </row>
    <row r="199" spans="1:22">
      <c r="A199" t="s">
        <v>868</v>
      </c>
      <c r="B199" t="s">
        <v>1418</v>
      </c>
      <c r="C199" t="s">
        <v>1407</v>
      </c>
      <c r="D199" t="s">
        <v>1407</v>
      </c>
      <c r="E199" t="s">
        <v>1407</v>
      </c>
      <c r="F199" t="s">
        <v>1407</v>
      </c>
      <c r="G199" t="s">
        <v>1407</v>
      </c>
      <c r="H199">
        <v>0.2</v>
      </c>
      <c r="I199" t="s">
        <v>1407</v>
      </c>
      <c r="J199">
        <v>0.1</v>
      </c>
      <c r="K199" t="b">
        <f>ISERROR(VLOOKUP(A199,'passengers(base term)_has_optio'!A407:A1242,1,FALSE))</f>
        <v>0</v>
      </c>
      <c r="L199">
        <f t="shared" si="29"/>
        <v>0</v>
      </c>
      <c r="M199">
        <f t="shared" si="27"/>
        <v>1</v>
      </c>
      <c r="N199">
        <f t="shared" si="28"/>
        <v>0</v>
      </c>
      <c r="O199">
        <f>IF(IF(ISERROR(SEARCH("*no*",VLOOKUP(A199,'passengers(base term)_has_optio'!A:J,3,FALSE))), 0,1)+IF(ISERROR(SEARCH("*no*",VLOOKUP(A199,'passengers(base term)_has_optio'!A:J,34,FALSE))), 0,1)+IF(ISERROR(SEARCH("*no*",VLOOKUP(A199,'passengers(base term)_has_optio'!A:J,5,FALSE))), 0,1)+IF(ISERROR(SEARCH("*no*",VLOOKUP(A199,'passengers(base term)_has_optio'!A:J,6,FALSE))), 0,1)+IF(ISERROR(SEARCH("*no*",VLOOKUP(A199,'passengers(base term)_has_optio'!A:J,7,FALSE))), 0,1)+IF(ISERROR(SEARCH("*no*",VLOOKUP(A199,'passengers(base term)_has_optio'!A:J,8,FALSE))), 0,1)+IF(ISERROR(SEARCH("*no*",VLOOKUP(A199,'passengers(base term)_has_optio'!A:J,9,FALSE))), 0,1)=7,1,0)</f>
        <v>0</v>
      </c>
      <c r="P199">
        <f>IF(ISNUMBER(VLOOKUP(A199,'passengers(base term)_has_optio'!A:J,10)),1,0)</f>
        <v>1</v>
      </c>
      <c r="Q199">
        <f t="shared" si="30"/>
        <v>0</v>
      </c>
      <c r="R199">
        <f t="shared" si="31"/>
        <v>0</v>
      </c>
      <c r="S199">
        <f t="shared" si="32"/>
        <v>0</v>
      </c>
      <c r="T199">
        <f t="shared" si="33"/>
        <v>0</v>
      </c>
      <c r="U199">
        <f t="shared" si="34"/>
        <v>0</v>
      </c>
      <c r="V199">
        <f t="shared" si="35"/>
        <v>0</v>
      </c>
    </row>
    <row r="200" spans="1:22">
      <c r="A200" t="s">
        <v>866</v>
      </c>
      <c r="B200" t="s">
        <v>1418</v>
      </c>
      <c r="C200" t="s">
        <v>1407</v>
      </c>
      <c r="D200" t="s">
        <v>1407</v>
      </c>
      <c r="E200" t="s">
        <v>1407</v>
      </c>
      <c r="F200" t="s">
        <v>1407</v>
      </c>
      <c r="G200" t="s">
        <v>1407</v>
      </c>
      <c r="H200">
        <v>2</v>
      </c>
      <c r="I200" t="s">
        <v>1407</v>
      </c>
      <c r="J200">
        <v>2.6</v>
      </c>
      <c r="K200" t="b">
        <f>ISERROR(VLOOKUP(A200,'passengers(base term)_has_optio'!A409:A1244,1,FALSE))</f>
        <v>0</v>
      </c>
      <c r="L200">
        <f t="shared" si="29"/>
        <v>0</v>
      </c>
      <c r="M200">
        <f t="shared" si="27"/>
        <v>1</v>
      </c>
      <c r="N200">
        <f t="shared" si="28"/>
        <v>0</v>
      </c>
      <c r="O200">
        <f>IF(IF(ISERROR(SEARCH("*no*",VLOOKUP(A200,'passengers(base term)_has_optio'!A:J,3,FALSE))), 0,1)+IF(ISERROR(SEARCH("*no*",VLOOKUP(A200,'passengers(base term)_has_optio'!A:J,34,FALSE))), 0,1)+IF(ISERROR(SEARCH("*no*",VLOOKUP(A200,'passengers(base term)_has_optio'!A:J,5,FALSE))), 0,1)+IF(ISERROR(SEARCH("*no*",VLOOKUP(A200,'passengers(base term)_has_optio'!A:J,6,FALSE))), 0,1)+IF(ISERROR(SEARCH("*no*",VLOOKUP(A200,'passengers(base term)_has_optio'!A:J,7,FALSE))), 0,1)+IF(ISERROR(SEARCH("*no*",VLOOKUP(A200,'passengers(base term)_has_optio'!A:J,8,FALSE))), 0,1)+IF(ISERROR(SEARCH("*no*",VLOOKUP(A200,'passengers(base term)_has_optio'!A:J,9,FALSE))), 0,1)=7,1,0)</f>
        <v>0</v>
      </c>
      <c r="P200">
        <f>IF(ISNUMBER(VLOOKUP(A200,'passengers(base term)_has_optio'!A:J,10)),1,0)</f>
        <v>0</v>
      </c>
      <c r="Q200">
        <f t="shared" si="30"/>
        <v>0</v>
      </c>
      <c r="R200">
        <f t="shared" si="31"/>
        <v>0</v>
      </c>
      <c r="S200">
        <f t="shared" si="32"/>
        <v>1</v>
      </c>
      <c r="T200">
        <f t="shared" si="33"/>
        <v>0</v>
      </c>
      <c r="U200">
        <f t="shared" si="34"/>
        <v>0</v>
      </c>
      <c r="V200">
        <f t="shared" si="35"/>
        <v>0</v>
      </c>
    </row>
    <row r="201" spans="1:22">
      <c r="A201" t="s">
        <v>864</v>
      </c>
      <c r="B201" t="s">
        <v>1418</v>
      </c>
      <c r="C201" t="s">
        <v>1407</v>
      </c>
      <c r="D201" t="s">
        <v>1407</v>
      </c>
      <c r="E201" t="s">
        <v>1407</v>
      </c>
      <c r="F201" t="s">
        <v>1407</v>
      </c>
      <c r="G201" t="s">
        <v>1407</v>
      </c>
      <c r="H201">
        <v>1.9</v>
      </c>
      <c r="I201" t="s">
        <v>1407</v>
      </c>
      <c r="J201" t="s">
        <v>1407</v>
      </c>
      <c r="K201" t="b">
        <f>ISERROR(VLOOKUP(A201,'passengers(base term)_has_optio'!A411:A1246,1,FALSE))</f>
        <v>0</v>
      </c>
      <c r="L201">
        <f t="shared" si="29"/>
        <v>0</v>
      </c>
      <c r="M201">
        <f t="shared" si="27"/>
        <v>0</v>
      </c>
      <c r="N201">
        <f t="shared" si="28"/>
        <v>0</v>
      </c>
      <c r="O201">
        <f>IF(IF(ISERROR(SEARCH("*no*",VLOOKUP(A201,'passengers(base term)_has_optio'!A:J,3,FALSE))), 0,1)+IF(ISERROR(SEARCH("*no*",VLOOKUP(A201,'passengers(base term)_has_optio'!A:J,34,FALSE))), 0,1)+IF(ISERROR(SEARCH("*no*",VLOOKUP(A201,'passengers(base term)_has_optio'!A:J,5,FALSE))), 0,1)+IF(ISERROR(SEARCH("*no*",VLOOKUP(A201,'passengers(base term)_has_optio'!A:J,6,FALSE))), 0,1)+IF(ISERROR(SEARCH("*no*",VLOOKUP(A201,'passengers(base term)_has_optio'!A:J,7,FALSE))), 0,1)+IF(ISERROR(SEARCH("*no*",VLOOKUP(A201,'passengers(base term)_has_optio'!A:J,8,FALSE))), 0,1)+IF(ISERROR(SEARCH("*no*",VLOOKUP(A201,'passengers(base term)_has_optio'!A:J,9,FALSE))), 0,1)=7,1,0)</f>
        <v>0</v>
      </c>
      <c r="P201">
        <f>IF(ISNUMBER(VLOOKUP(A201,'passengers(base term)_has_optio'!A:J,10)),1,0)</f>
        <v>0</v>
      </c>
      <c r="Q201">
        <f t="shared" si="30"/>
        <v>0</v>
      </c>
      <c r="R201">
        <f t="shared" si="31"/>
        <v>0</v>
      </c>
      <c r="S201">
        <f t="shared" si="32"/>
        <v>0</v>
      </c>
      <c r="T201">
        <f t="shared" si="33"/>
        <v>0</v>
      </c>
      <c r="U201">
        <f t="shared" si="34"/>
        <v>1</v>
      </c>
      <c r="V201">
        <f t="shared" si="35"/>
        <v>1</v>
      </c>
    </row>
    <row r="202" spans="1:22">
      <c r="A202" t="s">
        <v>862</v>
      </c>
      <c r="B202" t="s">
        <v>1418</v>
      </c>
      <c r="C202" t="s">
        <v>1407</v>
      </c>
      <c r="D202" t="s">
        <v>1407</v>
      </c>
      <c r="E202" t="s">
        <v>1407</v>
      </c>
      <c r="F202" t="s">
        <v>1407</v>
      </c>
      <c r="G202" t="s">
        <v>1407</v>
      </c>
      <c r="H202">
        <v>0.7</v>
      </c>
      <c r="I202" t="s">
        <v>1407</v>
      </c>
      <c r="J202" t="s">
        <v>1407</v>
      </c>
      <c r="K202" t="b">
        <f>ISERROR(VLOOKUP(A202,'passengers(base term)_has_optio'!A413:A1248,1,FALSE))</f>
        <v>0</v>
      </c>
      <c r="L202">
        <f t="shared" si="29"/>
        <v>0</v>
      </c>
      <c r="M202">
        <f t="shared" si="27"/>
        <v>0</v>
      </c>
      <c r="N202">
        <f t="shared" si="28"/>
        <v>0</v>
      </c>
      <c r="O202">
        <f>IF(IF(ISERROR(SEARCH("*no*",VLOOKUP(A202,'passengers(base term)_has_optio'!A:J,3,FALSE))), 0,1)+IF(ISERROR(SEARCH("*no*",VLOOKUP(A202,'passengers(base term)_has_optio'!A:J,34,FALSE))), 0,1)+IF(ISERROR(SEARCH("*no*",VLOOKUP(A202,'passengers(base term)_has_optio'!A:J,5,FALSE))), 0,1)+IF(ISERROR(SEARCH("*no*",VLOOKUP(A202,'passengers(base term)_has_optio'!A:J,6,FALSE))), 0,1)+IF(ISERROR(SEARCH("*no*",VLOOKUP(A202,'passengers(base term)_has_optio'!A:J,7,FALSE))), 0,1)+IF(ISERROR(SEARCH("*no*",VLOOKUP(A202,'passengers(base term)_has_optio'!A:J,8,FALSE))), 0,1)+IF(ISERROR(SEARCH("*no*",VLOOKUP(A202,'passengers(base term)_has_optio'!A:J,9,FALSE))), 0,1)=7,1,0)</f>
        <v>0</v>
      </c>
      <c r="P202">
        <f>IF(ISNUMBER(VLOOKUP(A202,'passengers(base term)_has_optio'!A:J,10)),1,0)</f>
        <v>0</v>
      </c>
      <c r="Q202">
        <f t="shared" si="30"/>
        <v>0</v>
      </c>
      <c r="R202">
        <f t="shared" si="31"/>
        <v>0</v>
      </c>
      <c r="S202">
        <f t="shared" si="32"/>
        <v>0</v>
      </c>
      <c r="T202">
        <f t="shared" si="33"/>
        <v>0</v>
      </c>
      <c r="U202">
        <f t="shared" si="34"/>
        <v>1</v>
      </c>
      <c r="V202">
        <f t="shared" si="35"/>
        <v>1</v>
      </c>
    </row>
    <row r="203" spans="1:22">
      <c r="A203" t="s">
        <v>860</v>
      </c>
      <c r="B203" t="s">
        <v>1418</v>
      </c>
      <c r="C203" t="s">
        <v>1407</v>
      </c>
      <c r="D203" t="s">
        <v>1407</v>
      </c>
      <c r="E203" t="s">
        <v>1407</v>
      </c>
      <c r="F203" t="s">
        <v>1407</v>
      </c>
      <c r="G203" t="s">
        <v>1407</v>
      </c>
      <c r="H203">
        <v>1.7</v>
      </c>
      <c r="I203" t="s">
        <v>1407</v>
      </c>
      <c r="J203" t="s">
        <v>1407</v>
      </c>
      <c r="K203" t="b">
        <f>ISERROR(VLOOKUP(A203,'passengers(base term)_has_optio'!A415:A1250,1,FALSE))</f>
        <v>0</v>
      </c>
      <c r="L203">
        <f t="shared" si="29"/>
        <v>0</v>
      </c>
      <c r="M203">
        <f t="shared" si="27"/>
        <v>0</v>
      </c>
      <c r="N203">
        <f t="shared" si="28"/>
        <v>0</v>
      </c>
      <c r="O203">
        <f>IF(IF(ISERROR(SEARCH("*no*",VLOOKUP(A203,'passengers(base term)_has_optio'!A:J,3,FALSE))), 0,1)+IF(ISERROR(SEARCH("*no*",VLOOKUP(A203,'passengers(base term)_has_optio'!A:J,34,FALSE))), 0,1)+IF(ISERROR(SEARCH("*no*",VLOOKUP(A203,'passengers(base term)_has_optio'!A:J,5,FALSE))), 0,1)+IF(ISERROR(SEARCH("*no*",VLOOKUP(A203,'passengers(base term)_has_optio'!A:J,6,FALSE))), 0,1)+IF(ISERROR(SEARCH("*no*",VLOOKUP(A203,'passengers(base term)_has_optio'!A:J,7,FALSE))), 0,1)+IF(ISERROR(SEARCH("*no*",VLOOKUP(A203,'passengers(base term)_has_optio'!A:J,8,FALSE))), 0,1)+IF(ISERROR(SEARCH("*no*",VLOOKUP(A203,'passengers(base term)_has_optio'!A:J,9,FALSE))), 0,1)=7,1,0)</f>
        <v>0</v>
      </c>
      <c r="P203">
        <f>IF(ISNUMBER(VLOOKUP(A203,'passengers(base term)_has_optio'!A:J,10)),1,0)</f>
        <v>0</v>
      </c>
      <c r="Q203">
        <f t="shared" si="30"/>
        <v>0</v>
      </c>
      <c r="R203">
        <f t="shared" si="31"/>
        <v>0</v>
      </c>
      <c r="S203">
        <f t="shared" si="32"/>
        <v>0</v>
      </c>
      <c r="T203">
        <f t="shared" si="33"/>
        <v>0</v>
      </c>
      <c r="U203">
        <f t="shared" si="34"/>
        <v>1</v>
      </c>
      <c r="V203">
        <f t="shared" si="35"/>
        <v>1</v>
      </c>
    </row>
    <row r="204" spans="1:22">
      <c r="A204" t="s">
        <v>858</v>
      </c>
      <c r="B204" t="s">
        <v>1418</v>
      </c>
      <c r="C204" t="s">
        <v>1407</v>
      </c>
      <c r="D204" t="s">
        <v>1407</v>
      </c>
      <c r="E204" t="s">
        <v>1407</v>
      </c>
      <c r="F204" t="s">
        <v>1407</v>
      </c>
      <c r="G204" t="s">
        <v>1407</v>
      </c>
      <c r="H204">
        <v>1.6</v>
      </c>
      <c r="I204" t="s">
        <v>1407</v>
      </c>
      <c r="J204" t="s">
        <v>1407</v>
      </c>
      <c r="K204" t="b">
        <f>ISERROR(VLOOKUP(A204,'passengers(base term)_has_optio'!A417:A1252,1,FALSE))</f>
        <v>0</v>
      </c>
      <c r="L204">
        <f t="shared" si="29"/>
        <v>0</v>
      </c>
      <c r="M204">
        <f t="shared" si="27"/>
        <v>0</v>
      </c>
      <c r="N204">
        <f t="shared" si="28"/>
        <v>0</v>
      </c>
      <c r="O204">
        <f>IF(IF(ISERROR(SEARCH("*no*",VLOOKUP(A204,'passengers(base term)_has_optio'!A:J,3,FALSE))), 0,1)+IF(ISERROR(SEARCH("*no*",VLOOKUP(A204,'passengers(base term)_has_optio'!A:J,34,FALSE))), 0,1)+IF(ISERROR(SEARCH("*no*",VLOOKUP(A204,'passengers(base term)_has_optio'!A:J,5,FALSE))), 0,1)+IF(ISERROR(SEARCH("*no*",VLOOKUP(A204,'passengers(base term)_has_optio'!A:J,6,FALSE))), 0,1)+IF(ISERROR(SEARCH("*no*",VLOOKUP(A204,'passengers(base term)_has_optio'!A:J,7,FALSE))), 0,1)+IF(ISERROR(SEARCH("*no*",VLOOKUP(A204,'passengers(base term)_has_optio'!A:J,8,FALSE))), 0,1)+IF(ISERROR(SEARCH("*no*",VLOOKUP(A204,'passengers(base term)_has_optio'!A:J,9,FALSE))), 0,1)=7,1,0)</f>
        <v>0</v>
      </c>
      <c r="P204">
        <f>IF(ISNUMBER(VLOOKUP(A204,'passengers(base term)_has_optio'!A:J,10)),1,0)</f>
        <v>0</v>
      </c>
      <c r="Q204">
        <f t="shared" si="30"/>
        <v>0</v>
      </c>
      <c r="R204">
        <f t="shared" si="31"/>
        <v>0</v>
      </c>
      <c r="S204">
        <f t="shared" si="32"/>
        <v>0</v>
      </c>
      <c r="T204">
        <f t="shared" si="33"/>
        <v>0</v>
      </c>
      <c r="U204">
        <f t="shared" si="34"/>
        <v>1</v>
      </c>
      <c r="V204">
        <f t="shared" si="35"/>
        <v>1</v>
      </c>
    </row>
    <row r="205" spans="1:22">
      <c r="A205" t="s">
        <v>857</v>
      </c>
      <c r="B205" t="s">
        <v>1418</v>
      </c>
      <c r="C205" t="s">
        <v>1407</v>
      </c>
      <c r="D205" t="s">
        <v>1407</v>
      </c>
      <c r="E205" t="s">
        <v>1407</v>
      </c>
      <c r="F205" t="s">
        <v>1407</v>
      </c>
      <c r="G205" t="s">
        <v>1407</v>
      </c>
      <c r="H205">
        <v>1.1000000000000001</v>
      </c>
      <c r="I205" t="s">
        <v>1407</v>
      </c>
      <c r="J205" t="s">
        <v>1407</v>
      </c>
      <c r="K205" t="b">
        <f>ISERROR(VLOOKUP(A205,'passengers(base term)_has_optio'!A418:A1253,1,FALSE))</f>
        <v>0</v>
      </c>
      <c r="L205">
        <f t="shared" si="29"/>
        <v>0</v>
      </c>
      <c r="M205">
        <f t="shared" si="27"/>
        <v>0</v>
      </c>
      <c r="N205">
        <f t="shared" si="28"/>
        <v>0</v>
      </c>
      <c r="O205">
        <f>IF(IF(ISERROR(SEARCH("*no*",VLOOKUP(A205,'passengers(base term)_has_optio'!A:J,3,FALSE))), 0,1)+IF(ISERROR(SEARCH("*no*",VLOOKUP(A205,'passengers(base term)_has_optio'!A:J,34,FALSE))), 0,1)+IF(ISERROR(SEARCH("*no*",VLOOKUP(A205,'passengers(base term)_has_optio'!A:J,5,FALSE))), 0,1)+IF(ISERROR(SEARCH("*no*",VLOOKUP(A205,'passengers(base term)_has_optio'!A:J,6,FALSE))), 0,1)+IF(ISERROR(SEARCH("*no*",VLOOKUP(A205,'passengers(base term)_has_optio'!A:J,7,FALSE))), 0,1)+IF(ISERROR(SEARCH("*no*",VLOOKUP(A205,'passengers(base term)_has_optio'!A:J,8,FALSE))), 0,1)+IF(ISERROR(SEARCH("*no*",VLOOKUP(A205,'passengers(base term)_has_optio'!A:J,9,FALSE))), 0,1)=7,1,0)</f>
        <v>0</v>
      </c>
      <c r="P205">
        <f>IF(ISNUMBER(VLOOKUP(A205,'passengers(base term)_has_optio'!A:J,10)),1,0)</f>
        <v>0</v>
      </c>
      <c r="Q205">
        <f t="shared" si="30"/>
        <v>0</v>
      </c>
      <c r="R205">
        <f t="shared" si="31"/>
        <v>0</v>
      </c>
      <c r="S205">
        <f t="shared" si="32"/>
        <v>0</v>
      </c>
      <c r="T205">
        <f t="shared" si="33"/>
        <v>0</v>
      </c>
      <c r="U205">
        <f t="shared" si="34"/>
        <v>1</v>
      </c>
      <c r="V205">
        <f t="shared" si="35"/>
        <v>1</v>
      </c>
    </row>
    <row r="206" spans="1:22">
      <c r="A206" t="s">
        <v>855</v>
      </c>
      <c r="B206" t="s">
        <v>1418</v>
      </c>
      <c r="C206" t="s">
        <v>1407</v>
      </c>
      <c r="D206" t="s">
        <v>1407</v>
      </c>
      <c r="E206" t="s">
        <v>1407</v>
      </c>
      <c r="F206" t="s">
        <v>1407</v>
      </c>
      <c r="G206" t="s">
        <v>1407</v>
      </c>
      <c r="H206">
        <v>2</v>
      </c>
      <c r="I206" t="s">
        <v>1407</v>
      </c>
      <c r="J206">
        <v>2</v>
      </c>
      <c r="K206" t="b">
        <f>ISERROR(VLOOKUP(A206,'passengers(base term)_has_optio'!A420:A1255,1,FALSE))</f>
        <v>0</v>
      </c>
      <c r="L206">
        <f t="shared" si="29"/>
        <v>0</v>
      </c>
      <c r="M206">
        <f t="shared" si="27"/>
        <v>1</v>
      </c>
      <c r="N206">
        <f t="shared" si="28"/>
        <v>0</v>
      </c>
      <c r="O206">
        <f>IF(IF(ISERROR(SEARCH("*no*",VLOOKUP(A206,'passengers(base term)_has_optio'!A:J,3,FALSE))), 0,1)+IF(ISERROR(SEARCH("*no*",VLOOKUP(A206,'passengers(base term)_has_optio'!A:J,34,FALSE))), 0,1)+IF(ISERROR(SEARCH("*no*",VLOOKUP(A206,'passengers(base term)_has_optio'!A:J,5,FALSE))), 0,1)+IF(ISERROR(SEARCH("*no*",VLOOKUP(A206,'passengers(base term)_has_optio'!A:J,6,FALSE))), 0,1)+IF(ISERROR(SEARCH("*no*",VLOOKUP(A206,'passengers(base term)_has_optio'!A:J,7,FALSE))), 0,1)+IF(ISERROR(SEARCH("*no*",VLOOKUP(A206,'passengers(base term)_has_optio'!A:J,8,FALSE))), 0,1)+IF(ISERROR(SEARCH("*no*",VLOOKUP(A206,'passengers(base term)_has_optio'!A:J,9,FALSE))), 0,1)=7,1,0)</f>
        <v>0</v>
      </c>
      <c r="P206">
        <f>IF(ISNUMBER(VLOOKUP(A206,'passengers(base term)_has_optio'!A:J,10)),1,0)</f>
        <v>0</v>
      </c>
      <c r="Q206">
        <f t="shared" si="30"/>
        <v>0</v>
      </c>
      <c r="R206">
        <f t="shared" si="31"/>
        <v>0</v>
      </c>
      <c r="S206">
        <f t="shared" si="32"/>
        <v>1</v>
      </c>
      <c r="T206">
        <f t="shared" si="33"/>
        <v>0</v>
      </c>
      <c r="U206">
        <f t="shared" si="34"/>
        <v>0</v>
      </c>
      <c r="V206">
        <f t="shared" si="35"/>
        <v>0</v>
      </c>
    </row>
    <row r="207" spans="1:22">
      <c r="A207" t="s">
        <v>853</v>
      </c>
      <c r="B207" t="s">
        <v>1418</v>
      </c>
      <c r="C207" t="s">
        <v>1407</v>
      </c>
      <c r="D207" t="s">
        <v>1407</v>
      </c>
      <c r="E207" t="s">
        <v>1407</v>
      </c>
      <c r="F207" t="s">
        <v>1407</v>
      </c>
      <c r="G207" t="s">
        <v>1407</v>
      </c>
      <c r="H207">
        <v>0.9</v>
      </c>
      <c r="I207" t="s">
        <v>1407</v>
      </c>
      <c r="J207">
        <v>0.6</v>
      </c>
      <c r="K207" t="b">
        <f>ISERROR(VLOOKUP(A207,'passengers(base term)_has_optio'!A422:A1257,1,FALSE))</f>
        <v>0</v>
      </c>
      <c r="L207">
        <f t="shared" si="29"/>
        <v>0</v>
      </c>
      <c r="M207">
        <f t="shared" si="27"/>
        <v>1</v>
      </c>
      <c r="N207">
        <f t="shared" si="28"/>
        <v>0</v>
      </c>
      <c r="O207">
        <f>IF(IF(ISERROR(SEARCH("*no*",VLOOKUP(A207,'passengers(base term)_has_optio'!A:J,3,FALSE))), 0,1)+IF(ISERROR(SEARCH("*no*",VLOOKUP(A207,'passengers(base term)_has_optio'!A:J,34,FALSE))), 0,1)+IF(ISERROR(SEARCH("*no*",VLOOKUP(A207,'passengers(base term)_has_optio'!A:J,5,FALSE))), 0,1)+IF(ISERROR(SEARCH("*no*",VLOOKUP(A207,'passengers(base term)_has_optio'!A:J,6,FALSE))), 0,1)+IF(ISERROR(SEARCH("*no*",VLOOKUP(A207,'passengers(base term)_has_optio'!A:J,7,FALSE))), 0,1)+IF(ISERROR(SEARCH("*no*",VLOOKUP(A207,'passengers(base term)_has_optio'!A:J,8,FALSE))), 0,1)+IF(ISERROR(SEARCH("*no*",VLOOKUP(A207,'passengers(base term)_has_optio'!A:J,9,FALSE))), 0,1)=7,1,0)</f>
        <v>0</v>
      </c>
      <c r="P207">
        <f>IF(ISNUMBER(VLOOKUP(A207,'passengers(base term)_has_optio'!A:J,10)),1,0)</f>
        <v>0</v>
      </c>
      <c r="Q207">
        <f t="shared" si="30"/>
        <v>0</v>
      </c>
      <c r="R207">
        <f t="shared" si="31"/>
        <v>0</v>
      </c>
      <c r="S207">
        <f t="shared" si="32"/>
        <v>1</v>
      </c>
      <c r="T207">
        <f t="shared" si="33"/>
        <v>0</v>
      </c>
      <c r="U207">
        <f t="shared" si="34"/>
        <v>0</v>
      </c>
      <c r="V207">
        <f t="shared" si="35"/>
        <v>0</v>
      </c>
    </row>
    <row r="208" spans="1:22">
      <c r="A208" t="s">
        <v>851</v>
      </c>
      <c r="B208" t="s">
        <v>1418</v>
      </c>
      <c r="C208" t="s">
        <v>1407</v>
      </c>
      <c r="D208" t="s">
        <v>1407</v>
      </c>
      <c r="E208" t="s">
        <v>1407</v>
      </c>
      <c r="F208" t="s">
        <v>1407</v>
      </c>
      <c r="G208" t="s">
        <v>1407</v>
      </c>
      <c r="H208">
        <v>1</v>
      </c>
      <c r="I208" t="s">
        <v>1407</v>
      </c>
      <c r="J208">
        <v>0.6</v>
      </c>
      <c r="K208" t="b">
        <f>ISERROR(VLOOKUP(A208,'passengers(base term)_has_optio'!A424:A1259,1,FALSE))</f>
        <v>0</v>
      </c>
      <c r="L208">
        <f t="shared" si="29"/>
        <v>0</v>
      </c>
      <c r="M208">
        <f t="shared" si="27"/>
        <v>1</v>
      </c>
      <c r="N208">
        <f t="shared" si="28"/>
        <v>0</v>
      </c>
      <c r="O208">
        <f>IF(IF(ISERROR(SEARCH("*no*",VLOOKUP(A208,'passengers(base term)_has_optio'!A:J,3,FALSE))), 0,1)+IF(ISERROR(SEARCH("*no*",VLOOKUP(A208,'passengers(base term)_has_optio'!A:J,34,FALSE))), 0,1)+IF(ISERROR(SEARCH("*no*",VLOOKUP(A208,'passengers(base term)_has_optio'!A:J,5,FALSE))), 0,1)+IF(ISERROR(SEARCH("*no*",VLOOKUP(A208,'passengers(base term)_has_optio'!A:J,6,FALSE))), 0,1)+IF(ISERROR(SEARCH("*no*",VLOOKUP(A208,'passengers(base term)_has_optio'!A:J,7,FALSE))), 0,1)+IF(ISERROR(SEARCH("*no*",VLOOKUP(A208,'passengers(base term)_has_optio'!A:J,8,FALSE))), 0,1)+IF(ISERROR(SEARCH("*no*",VLOOKUP(A208,'passengers(base term)_has_optio'!A:J,9,FALSE))), 0,1)=7,1,0)</f>
        <v>0</v>
      </c>
      <c r="P208">
        <f>IF(ISNUMBER(VLOOKUP(A208,'passengers(base term)_has_optio'!A:J,10)),1,0)</f>
        <v>1</v>
      </c>
      <c r="Q208">
        <f t="shared" si="30"/>
        <v>0</v>
      </c>
      <c r="R208">
        <f t="shared" si="31"/>
        <v>0</v>
      </c>
      <c r="S208">
        <f t="shared" si="32"/>
        <v>0</v>
      </c>
      <c r="T208">
        <f t="shared" si="33"/>
        <v>0</v>
      </c>
      <c r="U208">
        <f t="shared" si="34"/>
        <v>0</v>
      </c>
      <c r="V208">
        <f t="shared" si="35"/>
        <v>0</v>
      </c>
    </row>
    <row r="209" spans="1:22">
      <c r="A209" t="s">
        <v>849</v>
      </c>
      <c r="B209" t="s">
        <v>1418</v>
      </c>
      <c r="C209" t="s">
        <v>1407</v>
      </c>
      <c r="D209" t="s">
        <v>1407</v>
      </c>
      <c r="E209" t="s">
        <v>1407</v>
      </c>
      <c r="F209" t="s">
        <v>1407</v>
      </c>
      <c r="G209" t="s">
        <v>1407</v>
      </c>
      <c r="H209">
        <v>1.1000000000000001</v>
      </c>
      <c r="I209" t="s">
        <v>1407</v>
      </c>
      <c r="J209">
        <v>1.4</v>
      </c>
      <c r="K209" t="b">
        <f>ISERROR(VLOOKUP(A209,'passengers(base term)_has_optio'!A426:A1261,1,FALSE))</f>
        <v>0</v>
      </c>
      <c r="L209">
        <f t="shared" si="29"/>
        <v>0</v>
      </c>
      <c r="M209">
        <f t="shared" si="27"/>
        <v>1</v>
      </c>
      <c r="N209">
        <f t="shared" si="28"/>
        <v>0</v>
      </c>
      <c r="O209">
        <f>IF(IF(ISERROR(SEARCH("*no*",VLOOKUP(A209,'passengers(base term)_has_optio'!A:J,3,FALSE))), 0,1)+IF(ISERROR(SEARCH("*no*",VLOOKUP(A209,'passengers(base term)_has_optio'!A:J,34,FALSE))), 0,1)+IF(ISERROR(SEARCH("*no*",VLOOKUP(A209,'passengers(base term)_has_optio'!A:J,5,FALSE))), 0,1)+IF(ISERROR(SEARCH("*no*",VLOOKUP(A209,'passengers(base term)_has_optio'!A:J,6,FALSE))), 0,1)+IF(ISERROR(SEARCH("*no*",VLOOKUP(A209,'passengers(base term)_has_optio'!A:J,7,FALSE))), 0,1)+IF(ISERROR(SEARCH("*no*",VLOOKUP(A209,'passengers(base term)_has_optio'!A:J,8,FALSE))), 0,1)+IF(ISERROR(SEARCH("*no*",VLOOKUP(A209,'passengers(base term)_has_optio'!A:J,9,FALSE))), 0,1)=7,1,0)</f>
        <v>0</v>
      </c>
      <c r="P209">
        <f>IF(ISNUMBER(VLOOKUP(A209,'passengers(base term)_has_optio'!A:J,10)),1,0)</f>
        <v>1</v>
      </c>
      <c r="Q209">
        <f t="shared" si="30"/>
        <v>0</v>
      </c>
      <c r="R209">
        <f t="shared" si="31"/>
        <v>0</v>
      </c>
      <c r="S209">
        <f t="shared" si="32"/>
        <v>0</v>
      </c>
      <c r="T209">
        <f t="shared" si="33"/>
        <v>0</v>
      </c>
      <c r="U209">
        <f t="shared" si="34"/>
        <v>0</v>
      </c>
      <c r="V209">
        <f t="shared" si="35"/>
        <v>0</v>
      </c>
    </row>
    <row r="210" spans="1:22">
      <c r="A210" t="s">
        <v>847</v>
      </c>
      <c r="B210" t="s">
        <v>1418</v>
      </c>
      <c r="C210" t="s">
        <v>1407</v>
      </c>
      <c r="D210" t="s">
        <v>1407</v>
      </c>
      <c r="E210" t="s">
        <v>1407</v>
      </c>
      <c r="F210" t="s">
        <v>1407</v>
      </c>
      <c r="G210" t="s">
        <v>1407</v>
      </c>
      <c r="H210">
        <v>1.3</v>
      </c>
      <c r="I210" t="s">
        <v>1407</v>
      </c>
      <c r="J210" t="s">
        <v>1407</v>
      </c>
      <c r="K210" t="b">
        <f>ISERROR(VLOOKUP(A210,'passengers(base term)_has_optio'!A428:A1263,1,FALSE))</f>
        <v>0</v>
      </c>
      <c r="L210">
        <f t="shared" si="29"/>
        <v>0</v>
      </c>
      <c r="M210">
        <f t="shared" si="27"/>
        <v>0</v>
      </c>
      <c r="N210">
        <f t="shared" si="28"/>
        <v>0</v>
      </c>
      <c r="O210">
        <f>IF(IF(ISERROR(SEARCH("*no*",VLOOKUP(A210,'passengers(base term)_has_optio'!A:J,3,FALSE))), 0,1)+IF(ISERROR(SEARCH("*no*",VLOOKUP(A210,'passengers(base term)_has_optio'!A:J,34,FALSE))), 0,1)+IF(ISERROR(SEARCH("*no*",VLOOKUP(A210,'passengers(base term)_has_optio'!A:J,5,FALSE))), 0,1)+IF(ISERROR(SEARCH("*no*",VLOOKUP(A210,'passengers(base term)_has_optio'!A:J,6,FALSE))), 0,1)+IF(ISERROR(SEARCH("*no*",VLOOKUP(A210,'passengers(base term)_has_optio'!A:J,7,FALSE))), 0,1)+IF(ISERROR(SEARCH("*no*",VLOOKUP(A210,'passengers(base term)_has_optio'!A:J,8,FALSE))), 0,1)+IF(ISERROR(SEARCH("*no*",VLOOKUP(A210,'passengers(base term)_has_optio'!A:J,9,FALSE))), 0,1)=7,1,0)</f>
        <v>0</v>
      </c>
      <c r="P210">
        <f>IF(ISNUMBER(VLOOKUP(A210,'passengers(base term)_has_optio'!A:J,10)),1,0)</f>
        <v>0</v>
      </c>
      <c r="Q210">
        <f t="shared" si="30"/>
        <v>0</v>
      </c>
      <c r="R210">
        <f t="shared" si="31"/>
        <v>0</v>
      </c>
      <c r="S210">
        <f t="shared" si="32"/>
        <v>0</v>
      </c>
      <c r="T210">
        <f t="shared" si="33"/>
        <v>0</v>
      </c>
      <c r="U210">
        <f t="shared" si="34"/>
        <v>1</v>
      </c>
      <c r="V210">
        <f t="shared" si="35"/>
        <v>1</v>
      </c>
    </row>
    <row r="211" spans="1:22">
      <c r="A211" t="s">
        <v>845</v>
      </c>
      <c r="B211" t="s">
        <v>1418</v>
      </c>
      <c r="C211" t="s">
        <v>1407</v>
      </c>
      <c r="D211" t="s">
        <v>1407</v>
      </c>
      <c r="E211" t="s">
        <v>1407</v>
      </c>
      <c r="F211" t="s">
        <v>1407</v>
      </c>
      <c r="G211" t="s">
        <v>1407</v>
      </c>
      <c r="H211">
        <v>1.9</v>
      </c>
      <c r="I211" t="s">
        <v>1407</v>
      </c>
      <c r="J211" t="s">
        <v>1407</v>
      </c>
      <c r="K211" t="b">
        <f>ISERROR(VLOOKUP(A211,'passengers(base term)_has_optio'!A430:A1265,1,FALSE))</f>
        <v>0</v>
      </c>
      <c r="L211">
        <f t="shared" si="29"/>
        <v>0</v>
      </c>
      <c r="M211">
        <f t="shared" si="27"/>
        <v>0</v>
      </c>
      <c r="N211">
        <f t="shared" si="28"/>
        <v>0</v>
      </c>
      <c r="O211">
        <f>IF(IF(ISERROR(SEARCH("*no*",VLOOKUP(A211,'passengers(base term)_has_optio'!A:J,3,FALSE))), 0,1)+IF(ISERROR(SEARCH("*no*",VLOOKUP(A211,'passengers(base term)_has_optio'!A:J,34,FALSE))), 0,1)+IF(ISERROR(SEARCH("*no*",VLOOKUP(A211,'passengers(base term)_has_optio'!A:J,5,FALSE))), 0,1)+IF(ISERROR(SEARCH("*no*",VLOOKUP(A211,'passengers(base term)_has_optio'!A:J,6,FALSE))), 0,1)+IF(ISERROR(SEARCH("*no*",VLOOKUP(A211,'passengers(base term)_has_optio'!A:J,7,FALSE))), 0,1)+IF(ISERROR(SEARCH("*no*",VLOOKUP(A211,'passengers(base term)_has_optio'!A:J,8,FALSE))), 0,1)+IF(ISERROR(SEARCH("*no*",VLOOKUP(A211,'passengers(base term)_has_optio'!A:J,9,FALSE))), 0,1)=7,1,0)</f>
        <v>0</v>
      </c>
      <c r="P211">
        <f>IF(ISNUMBER(VLOOKUP(A211,'passengers(base term)_has_optio'!A:J,10)),1,0)</f>
        <v>0</v>
      </c>
      <c r="Q211">
        <f t="shared" si="30"/>
        <v>0</v>
      </c>
      <c r="R211">
        <f t="shared" si="31"/>
        <v>0</v>
      </c>
      <c r="S211">
        <f t="shared" si="32"/>
        <v>0</v>
      </c>
      <c r="T211">
        <f t="shared" si="33"/>
        <v>0</v>
      </c>
      <c r="U211">
        <f t="shared" si="34"/>
        <v>1</v>
      </c>
      <c r="V211">
        <f t="shared" si="35"/>
        <v>1</v>
      </c>
    </row>
    <row r="212" spans="1:22">
      <c r="A212" t="s">
        <v>843</v>
      </c>
      <c r="B212" t="s">
        <v>1418</v>
      </c>
      <c r="C212" t="s">
        <v>1407</v>
      </c>
      <c r="D212" t="s">
        <v>1407</v>
      </c>
      <c r="E212" t="s">
        <v>1407</v>
      </c>
      <c r="F212" t="s">
        <v>1407</v>
      </c>
      <c r="G212" t="s">
        <v>1407</v>
      </c>
      <c r="H212">
        <v>0.4</v>
      </c>
      <c r="I212" t="s">
        <v>1407</v>
      </c>
      <c r="J212" t="s">
        <v>1407</v>
      </c>
      <c r="K212" t="b">
        <f>ISERROR(VLOOKUP(A212,'passengers(base term)_has_optio'!A432:A1267,1,FALSE))</f>
        <v>0</v>
      </c>
      <c r="L212">
        <f t="shared" si="29"/>
        <v>0</v>
      </c>
      <c r="M212">
        <f t="shared" si="27"/>
        <v>0</v>
      </c>
      <c r="N212">
        <f t="shared" si="28"/>
        <v>0</v>
      </c>
      <c r="O212">
        <f>IF(IF(ISERROR(SEARCH("*no*",VLOOKUP(A212,'passengers(base term)_has_optio'!A:J,3,FALSE))), 0,1)+IF(ISERROR(SEARCH("*no*",VLOOKUP(A212,'passengers(base term)_has_optio'!A:J,34,FALSE))), 0,1)+IF(ISERROR(SEARCH("*no*",VLOOKUP(A212,'passengers(base term)_has_optio'!A:J,5,FALSE))), 0,1)+IF(ISERROR(SEARCH("*no*",VLOOKUP(A212,'passengers(base term)_has_optio'!A:J,6,FALSE))), 0,1)+IF(ISERROR(SEARCH("*no*",VLOOKUP(A212,'passengers(base term)_has_optio'!A:J,7,FALSE))), 0,1)+IF(ISERROR(SEARCH("*no*",VLOOKUP(A212,'passengers(base term)_has_optio'!A:J,8,FALSE))), 0,1)+IF(ISERROR(SEARCH("*no*",VLOOKUP(A212,'passengers(base term)_has_optio'!A:J,9,FALSE))), 0,1)=7,1,0)</f>
        <v>0</v>
      </c>
      <c r="P212">
        <f>IF(ISNUMBER(VLOOKUP(A212,'passengers(base term)_has_optio'!A:J,10)),1,0)</f>
        <v>1</v>
      </c>
      <c r="Q212">
        <f t="shared" si="30"/>
        <v>0</v>
      </c>
      <c r="R212">
        <f t="shared" si="31"/>
        <v>0</v>
      </c>
      <c r="S212">
        <f t="shared" si="32"/>
        <v>1</v>
      </c>
      <c r="T212">
        <f t="shared" si="33"/>
        <v>0</v>
      </c>
      <c r="U212">
        <f t="shared" si="34"/>
        <v>0</v>
      </c>
      <c r="V212">
        <f t="shared" si="35"/>
        <v>1</v>
      </c>
    </row>
    <row r="213" spans="1:22">
      <c r="A213" t="s">
        <v>841</v>
      </c>
      <c r="B213" t="s">
        <v>1418</v>
      </c>
      <c r="C213" t="s">
        <v>1407</v>
      </c>
      <c r="D213" t="s">
        <v>1407</v>
      </c>
      <c r="E213" t="s">
        <v>1407</v>
      </c>
      <c r="F213" t="s">
        <v>1407</v>
      </c>
      <c r="G213" t="s">
        <v>1407</v>
      </c>
      <c r="H213">
        <v>1.9</v>
      </c>
      <c r="I213" t="s">
        <v>1407</v>
      </c>
      <c r="J213">
        <v>1.8</v>
      </c>
      <c r="K213" t="b">
        <f>ISERROR(VLOOKUP(A213,'passengers(base term)_has_optio'!A434:A1269,1,FALSE))</f>
        <v>0</v>
      </c>
      <c r="L213">
        <f t="shared" si="29"/>
        <v>0</v>
      </c>
      <c r="M213">
        <f t="shared" si="27"/>
        <v>1</v>
      </c>
      <c r="N213">
        <f t="shared" si="28"/>
        <v>0</v>
      </c>
      <c r="O213">
        <f>IF(IF(ISERROR(SEARCH("*no*",VLOOKUP(A213,'passengers(base term)_has_optio'!A:J,3,FALSE))), 0,1)+IF(ISERROR(SEARCH("*no*",VLOOKUP(A213,'passengers(base term)_has_optio'!A:J,34,FALSE))), 0,1)+IF(ISERROR(SEARCH("*no*",VLOOKUP(A213,'passengers(base term)_has_optio'!A:J,5,FALSE))), 0,1)+IF(ISERROR(SEARCH("*no*",VLOOKUP(A213,'passengers(base term)_has_optio'!A:J,6,FALSE))), 0,1)+IF(ISERROR(SEARCH("*no*",VLOOKUP(A213,'passengers(base term)_has_optio'!A:J,7,FALSE))), 0,1)+IF(ISERROR(SEARCH("*no*",VLOOKUP(A213,'passengers(base term)_has_optio'!A:J,8,FALSE))), 0,1)+IF(ISERROR(SEARCH("*no*",VLOOKUP(A213,'passengers(base term)_has_optio'!A:J,9,FALSE))), 0,1)=7,1,0)</f>
        <v>0</v>
      </c>
      <c r="P213">
        <f>IF(ISNUMBER(VLOOKUP(A213,'passengers(base term)_has_optio'!A:J,10)),1,0)</f>
        <v>1</v>
      </c>
      <c r="Q213">
        <f t="shared" si="30"/>
        <v>0</v>
      </c>
      <c r="R213">
        <f t="shared" si="31"/>
        <v>0</v>
      </c>
      <c r="S213">
        <f t="shared" si="32"/>
        <v>0</v>
      </c>
      <c r="T213">
        <f t="shared" si="33"/>
        <v>0</v>
      </c>
      <c r="U213">
        <f t="shared" si="34"/>
        <v>0</v>
      </c>
      <c r="V213">
        <f t="shared" si="35"/>
        <v>0</v>
      </c>
    </row>
    <row r="214" spans="1:22">
      <c r="A214" t="s">
        <v>839</v>
      </c>
      <c r="B214" t="s">
        <v>1418</v>
      </c>
      <c r="C214" t="s">
        <v>1407</v>
      </c>
      <c r="D214" t="s">
        <v>1407</v>
      </c>
      <c r="E214" t="s">
        <v>1407</v>
      </c>
      <c r="F214" t="s">
        <v>1407</v>
      </c>
      <c r="G214" t="s">
        <v>1407</v>
      </c>
      <c r="H214">
        <v>0.2</v>
      </c>
      <c r="I214" t="s">
        <v>1407</v>
      </c>
      <c r="J214" t="s">
        <v>1407</v>
      </c>
      <c r="K214" t="b">
        <f>ISERROR(VLOOKUP(A214,'passengers(base term)_has_optio'!A436:A1271,1,FALSE))</f>
        <v>0</v>
      </c>
      <c r="L214">
        <f t="shared" si="29"/>
        <v>0</v>
      </c>
      <c r="M214">
        <f t="shared" si="27"/>
        <v>0</v>
      </c>
      <c r="N214">
        <f t="shared" si="28"/>
        <v>0</v>
      </c>
      <c r="O214">
        <f>IF(IF(ISERROR(SEARCH("*no*",VLOOKUP(A214,'passengers(base term)_has_optio'!A:J,3,FALSE))), 0,1)+IF(ISERROR(SEARCH("*no*",VLOOKUP(A214,'passengers(base term)_has_optio'!A:J,34,FALSE))), 0,1)+IF(ISERROR(SEARCH("*no*",VLOOKUP(A214,'passengers(base term)_has_optio'!A:J,5,FALSE))), 0,1)+IF(ISERROR(SEARCH("*no*",VLOOKUP(A214,'passengers(base term)_has_optio'!A:J,6,FALSE))), 0,1)+IF(ISERROR(SEARCH("*no*",VLOOKUP(A214,'passengers(base term)_has_optio'!A:J,7,FALSE))), 0,1)+IF(ISERROR(SEARCH("*no*",VLOOKUP(A214,'passengers(base term)_has_optio'!A:J,8,FALSE))), 0,1)+IF(ISERROR(SEARCH("*no*",VLOOKUP(A214,'passengers(base term)_has_optio'!A:J,9,FALSE))), 0,1)=7,1,0)</f>
        <v>0</v>
      </c>
      <c r="P214">
        <f>IF(ISNUMBER(VLOOKUP(A214,'passengers(base term)_has_optio'!A:J,10)),1,0)</f>
        <v>1</v>
      </c>
      <c r="Q214">
        <f t="shared" si="30"/>
        <v>0</v>
      </c>
      <c r="R214">
        <f t="shared" si="31"/>
        <v>0</v>
      </c>
      <c r="S214">
        <f t="shared" si="32"/>
        <v>1</v>
      </c>
      <c r="T214">
        <f t="shared" si="33"/>
        <v>0</v>
      </c>
      <c r="U214">
        <f t="shared" si="34"/>
        <v>0</v>
      </c>
      <c r="V214">
        <f t="shared" si="35"/>
        <v>1</v>
      </c>
    </row>
    <row r="215" spans="1:22">
      <c r="A215" t="s">
        <v>837</v>
      </c>
      <c r="B215" t="s">
        <v>1418</v>
      </c>
      <c r="C215" t="s">
        <v>1407</v>
      </c>
      <c r="D215" t="s">
        <v>1407</v>
      </c>
      <c r="E215" t="s">
        <v>1407</v>
      </c>
      <c r="F215" t="s">
        <v>1407</v>
      </c>
      <c r="G215" t="s">
        <v>1407</v>
      </c>
      <c r="H215">
        <v>0.2</v>
      </c>
      <c r="I215" t="s">
        <v>1407</v>
      </c>
      <c r="J215">
        <v>0.1</v>
      </c>
      <c r="K215" t="b">
        <f>ISERROR(VLOOKUP(A215,'passengers(base term)_has_optio'!A438:A1273,1,FALSE))</f>
        <v>0</v>
      </c>
      <c r="L215">
        <f t="shared" si="29"/>
        <v>0</v>
      </c>
      <c r="M215">
        <f t="shared" si="27"/>
        <v>1</v>
      </c>
      <c r="N215">
        <f t="shared" si="28"/>
        <v>0</v>
      </c>
      <c r="O215">
        <f>IF(IF(ISERROR(SEARCH("*no*",VLOOKUP(A215,'passengers(base term)_has_optio'!A:J,3,FALSE))), 0,1)+IF(ISERROR(SEARCH("*no*",VLOOKUP(A215,'passengers(base term)_has_optio'!A:J,34,FALSE))), 0,1)+IF(ISERROR(SEARCH("*no*",VLOOKUP(A215,'passengers(base term)_has_optio'!A:J,5,FALSE))), 0,1)+IF(ISERROR(SEARCH("*no*",VLOOKUP(A215,'passengers(base term)_has_optio'!A:J,6,FALSE))), 0,1)+IF(ISERROR(SEARCH("*no*",VLOOKUP(A215,'passengers(base term)_has_optio'!A:J,7,FALSE))), 0,1)+IF(ISERROR(SEARCH("*no*",VLOOKUP(A215,'passengers(base term)_has_optio'!A:J,8,FALSE))), 0,1)+IF(ISERROR(SEARCH("*no*",VLOOKUP(A215,'passengers(base term)_has_optio'!A:J,9,FALSE))), 0,1)=7,1,0)</f>
        <v>0</v>
      </c>
      <c r="P215">
        <f>IF(ISNUMBER(VLOOKUP(A215,'passengers(base term)_has_optio'!A:J,10)),1,0)</f>
        <v>1</v>
      </c>
      <c r="Q215">
        <f t="shared" si="30"/>
        <v>0</v>
      </c>
      <c r="R215">
        <f t="shared" si="31"/>
        <v>0</v>
      </c>
      <c r="S215">
        <f t="shared" si="32"/>
        <v>0</v>
      </c>
      <c r="T215">
        <f t="shared" si="33"/>
        <v>0</v>
      </c>
      <c r="U215">
        <f t="shared" si="34"/>
        <v>0</v>
      </c>
      <c r="V215">
        <f t="shared" si="35"/>
        <v>0</v>
      </c>
    </row>
    <row r="216" spans="1:22">
      <c r="A216" t="s">
        <v>835</v>
      </c>
      <c r="B216" t="s">
        <v>1418</v>
      </c>
      <c r="C216" t="s">
        <v>1407</v>
      </c>
      <c r="D216" t="s">
        <v>1407</v>
      </c>
      <c r="E216" t="s">
        <v>1407</v>
      </c>
      <c r="F216" t="s">
        <v>1407</v>
      </c>
      <c r="G216" t="s">
        <v>1407</v>
      </c>
      <c r="H216">
        <v>2</v>
      </c>
      <c r="I216" t="s">
        <v>1407</v>
      </c>
      <c r="J216">
        <v>3</v>
      </c>
      <c r="K216" t="b">
        <f>ISERROR(VLOOKUP(A216,'passengers(base term)_has_optio'!A440:A1275,1,FALSE))</f>
        <v>0</v>
      </c>
      <c r="L216">
        <f t="shared" si="29"/>
        <v>0</v>
      </c>
      <c r="M216">
        <f t="shared" si="27"/>
        <v>1</v>
      </c>
      <c r="N216">
        <f t="shared" si="28"/>
        <v>0</v>
      </c>
      <c r="O216">
        <f>IF(IF(ISERROR(SEARCH("*no*",VLOOKUP(A216,'passengers(base term)_has_optio'!A:J,3,FALSE))), 0,1)+IF(ISERROR(SEARCH("*no*",VLOOKUP(A216,'passengers(base term)_has_optio'!A:J,34,FALSE))), 0,1)+IF(ISERROR(SEARCH("*no*",VLOOKUP(A216,'passengers(base term)_has_optio'!A:J,5,FALSE))), 0,1)+IF(ISERROR(SEARCH("*no*",VLOOKUP(A216,'passengers(base term)_has_optio'!A:J,6,FALSE))), 0,1)+IF(ISERROR(SEARCH("*no*",VLOOKUP(A216,'passengers(base term)_has_optio'!A:J,7,FALSE))), 0,1)+IF(ISERROR(SEARCH("*no*",VLOOKUP(A216,'passengers(base term)_has_optio'!A:J,8,FALSE))), 0,1)+IF(ISERROR(SEARCH("*no*",VLOOKUP(A216,'passengers(base term)_has_optio'!A:J,9,FALSE))), 0,1)=7,1,0)</f>
        <v>0</v>
      </c>
      <c r="P216">
        <f>IF(ISNUMBER(VLOOKUP(A216,'passengers(base term)_has_optio'!A:J,10)),1,0)</f>
        <v>0</v>
      </c>
      <c r="Q216">
        <f t="shared" si="30"/>
        <v>0</v>
      </c>
      <c r="R216">
        <f t="shared" si="31"/>
        <v>0</v>
      </c>
      <c r="S216">
        <f t="shared" si="32"/>
        <v>1</v>
      </c>
      <c r="T216">
        <f t="shared" si="33"/>
        <v>0</v>
      </c>
      <c r="U216">
        <f t="shared" si="34"/>
        <v>0</v>
      </c>
      <c r="V216">
        <f t="shared" si="35"/>
        <v>0</v>
      </c>
    </row>
    <row r="217" spans="1:22">
      <c r="A217" t="s">
        <v>833</v>
      </c>
      <c r="B217" t="s">
        <v>1418</v>
      </c>
      <c r="C217" t="s">
        <v>1407</v>
      </c>
      <c r="D217" t="s">
        <v>1407</v>
      </c>
      <c r="E217" t="s">
        <v>1407</v>
      </c>
      <c r="F217" t="s">
        <v>1407</v>
      </c>
      <c r="G217" t="s">
        <v>1407</v>
      </c>
      <c r="H217">
        <v>0.9</v>
      </c>
      <c r="I217" t="s">
        <v>1407</v>
      </c>
      <c r="J217" t="s">
        <v>1407</v>
      </c>
      <c r="K217" t="b">
        <f>ISERROR(VLOOKUP(A217,'passengers(base term)_has_optio'!A442:A1277,1,FALSE))</f>
        <v>0</v>
      </c>
      <c r="L217">
        <f t="shared" si="29"/>
        <v>0</v>
      </c>
      <c r="M217">
        <f t="shared" si="27"/>
        <v>0</v>
      </c>
      <c r="N217">
        <f t="shared" si="28"/>
        <v>0</v>
      </c>
      <c r="O217">
        <f>IF(IF(ISERROR(SEARCH("*no*",VLOOKUP(A217,'passengers(base term)_has_optio'!A:J,3,FALSE))), 0,1)+IF(ISERROR(SEARCH("*no*",VLOOKUP(A217,'passengers(base term)_has_optio'!A:J,34,FALSE))), 0,1)+IF(ISERROR(SEARCH("*no*",VLOOKUP(A217,'passengers(base term)_has_optio'!A:J,5,FALSE))), 0,1)+IF(ISERROR(SEARCH("*no*",VLOOKUP(A217,'passengers(base term)_has_optio'!A:J,6,FALSE))), 0,1)+IF(ISERROR(SEARCH("*no*",VLOOKUP(A217,'passengers(base term)_has_optio'!A:J,7,FALSE))), 0,1)+IF(ISERROR(SEARCH("*no*",VLOOKUP(A217,'passengers(base term)_has_optio'!A:J,8,FALSE))), 0,1)+IF(ISERROR(SEARCH("*no*",VLOOKUP(A217,'passengers(base term)_has_optio'!A:J,9,FALSE))), 0,1)=7,1,0)</f>
        <v>0</v>
      </c>
      <c r="P217">
        <f>IF(ISNUMBER(VLOOKUP(A217,'passengers(base term)_has_optio'!A:J,10)),1,0)</f>
        <v>0</v>
      </c>
      <c r="Q217">
        <f t="shared" si="30"/>
        <v>0</v>
      </c>
      <c r="R217">
        <f t="shared" si="31"/>
        <v>0</v>
      </c>
      <c r="S217">
        <f t="shared" si="32"/>
        <v>0</v>
      </c>
      <c r="T217">
        <f t="shared" si="33"/>
        <v>0</v>
      </c>
      <c r="U217">
        <f t="shared" si="34"/>
        <v>1</v>
      </c>
      <c r="V217">
        <f t="shared" si="35"/>
        <v>1</v>
      </c>
    </row>
    <row r="218" spans="1:22">
      <c r="A218" t="s">
        <v>831</v>
      </c>
      <c r="B218" t="s">
        <v>1418</v>
      </c>
      <c r="C218" t="s">
        <v>1407</v>
      </c>
      <c r="D218" t="s">
        <v>1407</v>
      </c>
      <c r="E218" t="s">
        <v>1407</v>
      </c>
      <c r="F218" t="s">
        <v>1407</v>
      </c>
      <c r="G218" t="s">
        <v>1407</v>
      </c>
      <c r="H218">
        <v>2.2000000000000002</v>
      </c>
      <c r="I218" t="s">
        <v>1407</v>
      </c>
      <c r="J218" t="s">
        <v>1407</v>
      </c>
      <c r="K218" t="b">
        <f>ISERROR(VLOOKUP(A218,'passengers(base term)_has_optio'!A444:A1279,1,FALSE))</f>
        <v>0</v>
      </c>
      <c r="L218">
        <f t="shared" si="29"/>
        <v>0</v>
      </c>
      <c r="M218">
        <f t="shared" si="27"/>
        <v>0</v>
      </c>
      <c r="N218">
        <f t="shared" si="28"/>
        <v>0</v>
      </c>
      <c r="O218">
        <f>IF(IF(ISERROR(SEARCH("*no*",VLOOKUP(A218,'passengers(base term)_has_optio'!A:J,3,FALSE))), 0,1)+IF(ISERROR(SEARCH("*no*",VLOOKUP(A218,'passengers(base term)_has_optio'!A:J,34,FALSE))), 0,1)+IF(ISERROR(SEARCH("*no*",VLOOKUP(A218,'passengers(base term)_has_optio'!A:J,5,FALSE))), 0,1)+IF(ISERROR(SEARCH("*no*",VLOOKUP(A218,'passengers(base term)_has_optio'!A:J,6,FALSE))), 0,1)+IF(ISERROR(SEARCH("*no*",VLOOKUP(A218,'passengers(base term)_has_optio'!A:J,7,FALSE))), 0,1)+IF(ISERROR(SEARCH("*no*",VLOOKUP(A218,'passengers(base term)_has_optio'!A:J,8,FALSE))), 0,1)+IF(ISERROR(SEARCH("*no*",VLOOKUP(A218,'passengers(base term)_has_optio'!A:J,9,FALSE))), 0,1)=7,1,0)</f>
        <v>0</v>
      </c>
      <c r="P218">
        <f>IF(ISNUMBER(VLOOKUP(A218,'passengers(base term)_has_optio'!A:J,10)),1,0)</f>
        <v>0</v>
      </c>
      <c r="Q218">
        <f t="shared" si="30"/>
        <v>0</v>
      </c>
      <c r="R218">
        <f t="shared" si="31"/>
        <v>0</v>
      </c>
      <c r="S218">
        <f t="shared" si="32"/>
        <v>0</v>
      </c>
      <c r="T218">
        <f t="shared" si="33"/>
        <v>0</v>
      </c>
      <c r="U218">
        <f t="shared" si="34"/>
        <v>1</v>
      </c>
      <c r="V218">
        <f t="shared" si="35"/>
        <v>1</v>
      </c>
    </row>
    <row r="219" spans="1:22">
      <c r="A219" t="s">
        <v>829</v>
      </c>
      <c r="B219" t="s">
        <v>1418</v>
      </c>
      <c r="C219" t="s">
        <v>1407</v>
      </c>
      <c r="D219" t="s">
        <v>1407</v>
      </c>
      <c r="E219" t="s">
        <v>1407</v>
      </c>
      <c r="F219" t="s">
        <v>1407</v>
      </c>
      <c r="G219" t="s">
        <v>1407</v>
      </c>
      <c r="H219">
        <v>0</v>
      </c>
      <c r="I219" t="s">
        <v>1407</v>
      </c>
      <c r="J219">
        <v>0</v>
      </c>
      <c r="K219" t="b">
        <f>ISERROR(VLOOKUP(A219,'passengers(base term)_has_optio'!A446:A1281,1,FALSE))</f>
        <v>0</v>
      </c>
      <c r="L219">
        <f t="shared" si="29"/>
        <v>0</v>
      </c>
      <c r="M219">
        <f t="shared" si="27"/>
        <v>1</v>
      </c>
      <c r="N219">
        <f t="shared" si="28"/>
        <v>0</v>
      </c>
      <c r="O219">
        <f>IF(IF(ISERROR(SEARCH("*no*",VLOOKUP(A219,'passengers(base term)_has_optio'!A:J,3,FALSE))), 0,1)+IF(ISERROR(SEARCH("*no*",VLOOKUP(A219,'passengers(base term)_has_optio'!A:J,34,FALSE))), 0,1)+IF(ISERROR(SEARCH("*no*",VLOOKUP(A219,'passengers(base term)_has_optio'!A:J,5,FALSE))), 0,1)+IF(ISERROR(SEARCH("*no*",VLOOKUP(A219,'passengers(base term)_has_optio'!A:J,6,FALSE))), 0,1)+IF(ISERROR(SEARCH("*no*",VLOOKUP(A219,'passengers(base term)_has_optio'!A:J,7,FALSE))), 0,1)+IF(ISERROR(SEARCH("*no*",VLOOKUP(A219,'passengers(base term)_has_optio'!A:J,8,FALSE))), 0,1)+IF(ISERROR(SEARCH("*no*",VLOOKUP(A219,'passengers(base term)_has_optio'!A:J,9,FALSE))), 0,1)=7,1,0)</f>
        <v>0</v>
      </c>
      <c r="P219">
        <f>IF(ISNUMBER(VLOOKUP(A219,'passengers(base term)_has_optio'!A:J,10)),1,0)</f>
        <v>0</v>
      </c>
      <c r="Q219">
        <f t="shared" si="30"/>
        <v>0</v>
      </c>
      <c r="R219">
        <f t="shared" si="31"/>
        <v>0</v>
      </c>
      <c r="S219">
        <f t="shared" si="32"/>
        <v>1</v>
      </c>
      <c r="T219">
        <f t="shared" si="33"/>
        <v>0</v>
      </c>
      <c r="U219">
        <f t="shared" si="34"/>
        <v>0</v>
      </c>
      <c r="V219">
        <f t="shared" si="35"/>
        <v>0</v>
      </c>
    </row>
    <row r="220" spans="1:22">
      <c r="A220" t="s">
        <v>827</v>
      </c>
      <c r="B220" t="s">
        <v>1418</v>
      </c>
      <c r="C220" t="s">
        <v>1407</v>
      </c>
      <c r="D220" t="s">
        <v>1407</v>
      </c>
      <c r="E220" t="s">
        <v>1407</v>
      </c>
      <c r="F220" t="s">
        <v>1407</v>
      </c>
      <c r="G220" t="s">
        <v>1407</v>
      </c>
      <c r="H220">
        <v>1.1000000000000001</v>
      </c>
      <c r="I220" t="s">
        <v>1407</v>
      </c>
      <c r="J220" t="s">
        <v>1407</v>
      </c>
      <c r="K220" t="b">
        <f>ISERROR(VLOOKUP(A220,'passengers(base term)_has_optio'!A448:A1283,1,FALSE))</f>
        <v>0</v>
      </c>
      <c r="L220">
        <f t="shared" si="29"/>
        <v>0</v>
      </c>
      <c r="M220">
        <f t="shared" si="27"/>
        <v>0</v>
      </c>
      <c r="N220">
        <f t="shared" si="28"/>
        <v>0</v>
      </c>
      <c r="O220">
        <f>IF(IF(ISERROR(SEARCH("*no*",VLOOKUP(A220,'passengers(base term)_has_optio'!A:J,3,FALSE))), 0,1)+IF(ISERROR(SEARCH("*no*",VLOOKUP(A220,'passengers(base term)_has_optio'!A:J,34,FALSE))), 0,1)+IF(ISERROR(SEARCH("*no*",VLOOKUP(A220,'passengers(base term)_has_optio'!A:J,5,FALSE))), 0,1)+IF(ISERROR(SEARCH("*no*",VLOOKUP(A220,'passengers(base term)_has_optio'!A:J,6,FALSE))), 0,1)+IF(ISERROR(SEARCH("*no*",VLOOKUP(A220,'passengers(base term)_has_optio'!A:J,7,FALSE))), 0,1)+IF(ISERROR(SEARCH("*no*",VLOOKUP(A220,'passengers(base term)_has_optio'!A:J,8,FALSE))), 0,1)+IF(ISERROR(SEARCH("*no*",VLOOKUP(A220,'passengers(base term)_has_optio'!A:J,9,FALSE))), 0,1)=7,1,0)</f>
        <v>0</v>
      </c>
      <c r="P220">
        <f>IF(ISNUMBER(VLOOKUP(A220,'passengers(base term)_has_optio'!A:J,10)),1,0)</f>
        <v>0</v>
      </c>
      <c r="Q220">
        <f t="shared" si="30"/>
        <v>0</v>
      </c>
      <c r="R220">
        <f t="shared" si="31"/>
        <v>0</v>
      </c>
      <c r="S220">
        <f t="shared" si="32"/>
        <v>0</v>
      </c>
      <c r="T220">
        <f t="shared" si="33"/>
        <v>0</v>
      </c>
      <c r="U220">
        <f t="shared" si="34"/>
        <v>1</v>
      </c>
      <c r="V220">
        <f t="shared" si="35"/>
        <v>1</v>
      </c>
    </row>
    <row r="221" spans="1:22">
      <c r="A221" t="s">
        <v>825</v>
      </c>
      <c r="B221" t="s">
        <v>1418</v>
      </c>
      <c r="C221" t="s">
        <v>1407</v>
      </c>
      <c r="D221" t="s">
        <v>1407</v>
      </c>
      <c r="E221" t="s">
        <v>1407</v>
      </c>
      <c r="F221" t="s">
        <v>1407</v>
      </c>
      <c r="G221" t="s">
        <v>1407</v>
      </c>
      <c r="H221">
        <v>1</v>
      </c>
      <c r="I221" t="s">
        <v>1407</v>
      </c>
      <c r="J221">
        <v>0.9</v>
      </c>
      <c r="K221" t="b">
        <f>ISERROR(VLOOKUP(A221,'passengers(base term)_has_optio'!A450:A1285,1,FALSE))</f>
        <v>0</v>
      </c>
      <c r="L221">
        <f t="shared" si="29"/>
        <v>0</v>
      </c>
      <c r="M221">
        <f t="shared" si="27"/>
        <v>1</v>
      </c>
      <c r="N221">
        <f t="shared" si="28"/>
        <v>0</v>
      </c>
      <c r="O221">
        <f>IF(IF(ISERROR(SEARCH("*no*",VLOOKUP(A221,'passengers(base term)_has_optio'!A:J,3,FALSE))), 0,1)+IF(ISERROR(SEARCH("*no*",VLOOKUP(A221,'passengers(base term)_has_optio'!A:J,34,FALSE))), 0,1)+IF(ISERROR(SEARCH("*no*",VLOOKUP(A221,'passengers(base term)_has_optio'!A:J,5,FALSE))), 0,1)+IF(ISERROR(SEARCH("*no*",VLOOKUP(A221,'passengers(base term)_has_optio'!A:J,6,FALSE))), 0,1)+IF(ISERROR(SEARCH("*no*",VLOOKUP(A221,'passengers(base term)_has_optio'!A:J,7,FALSE))), 0,1)+IF(ISERROR(SEARCH("*no*",VLOOKUP(A221,'passengers(base term)_has_optio'!A:J,8,FALSE))), 0,1)+IF(ISERROR(SEARCH("*no*",VLOOKUP(A221,'passengers(base term)_has_optio'!A:J,9,FALSE))), 0,1)=7,1,0)</f>
        <v>0</v>
      </c>
      <c r="P221">
        <f>IF(ISNUMBER(VLOOKUP(A221,'passengers(base term)_has_optio'!A:J,10)),1,0)</f>
        <v>0</v>
      </c>
      <c r="Q221">
        <f t="shared" si="30"/>
        <v>0</v>
      </c>
      <c r="R221">
        <f t="shared" si="31"/>
        <v>0</v>
      </c>
      <c r="S221">
        <f t="shared" si="32"/>
        <v>1</v>
      </c>
      <c r="T221">
        <f t="shared" si="33"/>
        <v>0</v>
      </c>
      <c r="U221">
        <f t="shared" si="34"/>
        <v>0</v>
      </c>
      <c r="V221">
        <f t="shared" si="35"/>
        <v>0</v>
      </c>
    </row>
    <row r="222" spans="1:22">
      <c r="A222" t="s">
        <v>823</v>
      </c>
      <c r="B222" t="s">
        <v>1418</v>
      </c>
      <c r="C222" t="s">
        <v>1407</v>
      </c>
      <c r="D222" t="s">
        <v>1407</v>
      </c>
      <c r="E222" t="s">
        <v>1407</v>
      </c>
      <c r="F222" t="s">
        <v>1407</v>
      </c>
      <c r="G222" t="s">
        <v>1407</v>
      </c>
      <c r="H222">
        <v>1.3</v>
      </c>
      <c r="I222" t="s">
        <v>1407</v>
      </c>
      <c r="J222">
        <v>1.1000000000000001</v>
      </c>
      <c r="K222" t="b">
        <f>ISERROR(VLOOKUP(A222,'passengers(base term)_has_optio'!A452:A1287,1,FALSE))</f>
        <v>0</v>
      </c>
      <c r="L222">
        <f t="shared" si="29"/>
        <v>0</v>
      </c>
      <c r="M222">
        <f t="shared" si="27"/>
        <v>1</v>
      </c>
      <c r="N222">
        <f t="shared" si="28"/>
        <v>0</v>
      </c>
      <c r="O222">
        <f>IF(IF(ISERROR(SEARCH("*no*",VLOOKUP(A222,'passengers(base term)_has_optio'!A:J,3,FALSE))), 0,1)+IF(ISERROR(SEARCH("*no*",VLOOKUP(A222,'passengers(base term)_has_optio'!A:J,34,FALSE))), 0,1)+IF(ISERROR(SEARCH("*no*",VLOOKUP(A222,'passengers(base term)_has_optio'!A:J,5,FALSE))), 0,1)+IF(ISERROR(SEARCH("*no*",VLOOKUP(A222,'passengers(base term)_has_optio'!A:J,6,FALSE))), 0,1)+IF(ISERROR(SEARCH("*no*",VLOOKUP(A222,'passengers(base term)_has_optio'!A:J,7,FALSE))), 0,1)+IF(ISERROR(SEARCH("*no*",VLOOKUP(A222,'passengers(base term)_has_optio'!A:J,8,FALSE))), 0,1)+IF(ISERROR(SEARCH("*no*",VLOOKUP(A222,'passengers(base term)_has_optio'!A:J,9,FALSE))), 0,1)=7,1,0)</f>
        <v>0</v>
      </c>
      <c r="P222">
        <f>IF(ISNUMBER(VLOOKUP(A222,'passengers(base term)_has_optio'!A:J,10)),1,0)</f>
        <v>0</v>
      </c>
      <c r="Q222">
        <f t="shared" si="30"/>
        <v>0</v>
      </c>
      <c r="R222">
        <f t="shared" si="31"/>
        <v>0</v>
      </c>
      <c r="S222">
        <f t="shared" si="32"/>
        <v>1</v>
      </c>
      <c r="T222">
        <f t="shared" si="33"/>
        <v>0</v>
      </c>
      <c r="U222">
        <f t="shared" si="34"/>
        <v>0</v>
      </c>
      <c r="V222">
        <f t="shared" si="35"/>
        <v>0</v>
      </c>
    </row>
    <row r="223" spans="1:22">
      <c r="A223" t="s">
        <v>821</v>
      </c>
      <c r="B223" t="s">
        <v>1418</v>
      </c>
      <c r="C223" t="s">
        <v>1407</v>
      </c>
      <c r="D223" t="s">
        <v>1407</v>
      </c>
      <c r="E223" t="s">
        <v>1407</v>
      </c>
      <c r="F223" t="s">
        <v>1407</v>
      </c>
      <c r="G223" t="s">
        <v>1407</v>
      </c>
      <c r="H223">
        <v>1</v>
      </c>
      <c r="I223" t="s">
        <v>1407</v>
      </c>
      <c r="J223">
        <v>0.6</v>
      </c>
      <c r="K223" t="b">
        <f>ISERROR(VLOOKUP(A223,'passengers(base term)_has_optio'!A454:A1289,1,FALSE))</f>
        <v>0</v>
      </c>
      <c r="L223">
        <f t="shared" si="29"/>
        <v>0</v>
      </c>
      <c r="M223">
        <f t="shared" si="27"/>
        <v>1</v>
      </c>
      <c r="N223">
        <f t="shared" si="28"/>
        <v>0</v>
      </c>
      <c r="O223">
        <f>IF(IF(ISERROR(SEARCH("*no*",VLOOKUP(A223,'passengers(base term)_has_optio'!A:J,3,FALSE))), 0,1)+IF(ISERROR(SEARCH("*no*",VLOOKUP(A223,'passengers(base term)_has_optio'!A:J,34,FALSE))), 0,1)+IF(ISERROR(SEARCH("*no*",VLOOKUP(A223,'passengers(base term)_has_optio'!A:J,5,FALSE))), 0,1)+IF(ISERROR(SEARCH("*no*",VLOOKUP(A223,'passengers(base term)_has_optio'!A:J,6,FALSE))), 0,1)+IF(ISERROR(SEARCH("*no*",VLOOKUP(A223,'passengers(base term)_has_optio'!A:J,7,FALSE))), 0,1)+IF(ISERROR(SEARCH("*no*",VLOOKUP(A223,'passengers(base term)_has_optio'!A:J,8,FALSE))), 0,1)+IF(ISERROR(SEARCH("*no*",VLOOKUP(A223,'passengers(base term)_has_optio'!A:J,9,FALSE))), 0,1)=7,1,0)</f>
        <v>0</v>
      </c>
      <c r="P223">
        <f>IF(ISNUMBER(VLOOKUP(A223,'passengers(base term)_has_optio'!A:J,10)),1,0)</f>
        <v>0</v>
      </c>
      <c r="Q223">
        <f t="shared" si="30"/>
        <v>0</v>
      </c>
      <c r="R223">
        <f t="shared" si="31"/>
        <v>0</v>
      </c>
      <c r="S223">
        <f t="shared" si="32"/>
        <v>1</v>
      </c>
      <c r="T223">
        <f t="shared" si="33"/>
        <v>0</v>
      </c>
      <c r="U223">
        <f t="shared" si="34"/>
        <v>0</v>
      </c>
      <c r="V223">
        <f t="shared" si="35"/>
        <v>0</v>
      </c>
    </row>
    <row r="224" spans="1:22">
      <c r="A224" t="s">
        <v>819</v>
      </c>
      <c r="B224" t="s">
        <v>1418</v>
      </c>
      <c r="C224" t="s">
        <v>1407</v>
      </c>
      <c r="D224" t="s">
        <v>1407</v>
      </c>
      <c r="E224" t="s">
        <v>1407</v>
      </c>
      <c r="F224" t="s">
        <v>1407</v>
      </c>
      <c r="G224" t="s">
        <v>1407</v>
      </c>
      <c r="H224">
        <v>0.8</v>
      </c>
      <c r="I224" t="s">
        <v>1407</v>
      </c>
      <c r="J224" t="s">
        <v>1407</v>
      </c>
      <c r="K224" t="b">
        <f>ISERROR(VLOOKUP(A224,'passengers(base term)_has_optio'!A456:A1291,1,FALSE))</f>
        <v>0</v>
      </c>
      <c r="L224">
        <f t="shared" si="29"/>
        <v>0</v>
      </c>
      <c r="M224">
        <f t="shared" si="27"/>
        <v>0</v>
      </c>
      <c r="N224">
        <f t="shared" si="28"/>
        <v>0</v>
      </c>
      <c r="O224">
        <f>IF(IF(ISERROR(SEARCH("*no*",VLOOKUP(A224,'passengers(base term)_has_optio'!A:J,3,FALSE))), 0,1)+IF(ISERROR(SEARCH("*no*",VLOOKUP(A224,'passengers(base term)_has_optio'!A:J,34,FALSE))), 0,1)+IF(ISERROR(SEARCH("*no*",VLOOKUP(A224,'passengers(base term)_has_optio'!A:J,5,FALSE))), 0,1)+IF(ISERROR(SEARCH("*no*",VLOOKUP(A224,'passengers(base term)_has_optio'!A:J,6,FALSE))), 0,1)+IF(ISERROR(SEARCH("*no*",VLOOKUP(A224,'passengers(base term)_has_optio'!A:J,7,FALSE))), 0,1)+IF(ISERROR(SEARCH("*no*",VLOOKUP(A224,'passengers(base term)_has_optio'!A:J,8,FALSE))), 0,1)+IF(ISERROR(SEARCH("*no*",VLOOKUP(A224,'passengers(base term)_has_optio'!A:J,9,FALSE))), 0,1)=7,1,0)</f>
        <v>0</v>
      </c>
      <c r="P224">
        <f>IF(ISNUMBER(VLOOKUP(A224,'passengers(base term)_has_optio'!A:J,10)),1,0)</f>
        <v>0</v>
      </c>
      <c r="Q224">
        <f t="shared" si="30"/>
        <v>0</v>
      </c>
      <c r="R224">
        <f t="shared" si="31"/>
        <v>0</v>
      </c>
      <c r="S224">
        <f t="shared" si="32"/>
        <v>0</v>
      </c>
      <c r="T224">
        <f t="shared" si="33"/>
        <v>0</v>
      </c>
      <c r="U224">
        <f t="shared" si="34"/>
        <v>1</v>
      </c>
      <c r="V224">
        <f t="shared" si="35"/>
        <v>1</v>
      </c>
    </row>
    <row r="225" spans="1:22">
      <c r="A225" t="s">
        <v>817</v>
      </c>
      <c r="B225" t="s">
        <v>1418</v>
      </c>
      <c r="C225" t="s">
        <v>1407</v>
      </c>
      <c r="D225" t="s">
        <v>1407</v>
      </c>
      <c r="E225" t="s">
        <v>1407</v>
      </c>
      <c r="F225" t="s">
        <v>1407</v>
      </c>
      <c r="G225" t="s">
        <v>1407</v>
      </c>
      <c r="H225">
        <v>0.6</v>
      </c>
      <c r="I225" t="s">
        <v>1407</v>
      </c>
      <c r="J225">
        <v>0.5</v>
      </c>
      <c r="K225" t="b">
        <f>ISERROR(VLOOKUP(A225,'passengers(base term)_has_optio'!A458:A1293,1,FALSE))</f>
        <v>0</v>
      </c>
      <c r="L225">
        <f t="shared" si="29"/>
        <v>0</v>
      </c>
      <c r="M225">
        <f t="shared" si="27"/>
        <v>1</v>
      </c>
      <c r="N225">
        <f t="shared" si="28"/>
        <v>0</v>
      </c>
      <c r="O225">
        <f>IF(IF(ISERROR(SEARCH("*no*",VLOOKUP(A225,'passengers(base term)_has_optio'!A:J,3,FALSE))), 0,1)+IF(ISERROR(SEARCH("*no*",VLOOKUP(A225,'passengers(base term)_has_optio'!A:J,34,FALSE))), 0,1)+IF(ISERROR(SEARCH("*no*",VLOOKUP(A225,'passengers(base term)_has_optio'!A:J,5,FALSE))), 0,1)+IF(ISERROR(SEARCH("*no*",VLOOKUP(A225,'passengers(base term)_has_optio'!A:J,6,FALSE))), 0,1)+IF(ISERROR(SEARCH("*no*",VLOOKUP(A225,'passengers(base term)_has_optio'!A:J,7,FALSE))), 0,1)+IF(ISERROR(SEARCH("*no*",VLOOKUP(A225,'passengers(base term)_has_optio'!A:J,8,FALSE))), 0,1)+IF(ISERROR(SEARCH("*no*",VLOOKUP(A225,'passengers(base term)_has_optio'!A:J,9,FALSE))), 0,1)=7,1,0)</f>
        <v>0</v>
      </c>
      <c r="P225">
        <f>IF(ISNUMBER(VLOOKUP(A225,'passengers(base term)_has_optio'!A:J,10)),1,0)</f>
        <v>1</v>
      </c>
      <c r="Q225">
        <f t="shared" si="30"/>
        <v>0</v>
      </c>
      <c r="R225">
        <f t="shared" si="31"/>
        <v>0</v>
      </c>
      <c r="S225">
        <f t="shared" si="32"/>
        <v>0</v>
      </c>
      <c r="T225">
        <f t="shared" si="33"/>
        <v>0</v>
      </c>
      <c r="U225">
        <f t="shared" si="34"/>
        <v>0</v>
      </c>
      <c r="V225">
        <f t="shared" si="35"/>
        <v>0</v>
      </c>
    </row>
    <row r="226" spans="1:22">
      <c r="A226" t="s">
        <v>815</v>
      </c>
      <c r="B226" t="s">
        <v>1418</v>
      </c>
      <c r="C226" t="s">
        <v>1407</v>
      </c>
      <c r="D226" t="s">
        <v>1407</v>
      </c>
      <c r="E226" t="s">
        <v>1407</v>
      </c>
      <c r="F226" t="s">
        <v>1407</v>
      </c>
      <c r="G226" t="s">
        <v>1407</v>
      </c>
      <c r="H226">
        <v>0.9</v>
      </c>
      <c r="I226" t="s">
        <v>1407</v>
      </c>
      <c r="J226">
        <v>0.7</v>
      </c>
      <c r="K226" t="b">
        <f>ISERROR(VLOOKUP(A226,'passengers(base term)_has_optio'!A460:A1295,1,FALSE))</f>
        <v>0</v>
      </c>
      <c r="L226">
        <f t="shared" si="29"/>
        <v>0</v>
      </c>
      <c r="M226">
        <f t="shared" si="27"/>
        <v>1</v>
      </c>
      <c r="N226">
        <f t="shared" si="28"/>
        <v>0</v>
      </c>
      <c r="O226">
        <f>IF(IF(ISERROR(SEARCH("*no*",VLOOKUP(A226,'passengers(base term)_has_optio'!A:J,3,FALSE))), 0,1)+IF(ISERROR(SEARCH("*no*",VLOOKUP(A226,'passengers(base term)_has_optio'!A:J,34,FALSE))), 0,1)+IF(ISERROR(SEARCH("*no*",VLOOKUP(A226,'passengers(base term)_has_optio'!A:J,5,FALSE))), 0,1)+IF(ISERROR(SEARCH("*no*",VLOOKUP(A226,'passengers(base term)_has_optio'!A:J,6,FALSE))), 0,1)+IF(ISERROR(SEARCH("*no*",VLOOKUP(A226,'passengers(base term)_has_optio'!A:J,7,FALSE))), 0,1)+IF(ISERROR(SEARCH("*no*",VLOOKUP(A226,'passengers(base term)_has_optio'!A:J,8,FALSE))), 0,1)+IF(ISERROR(SEARCH("*no*",VLOOKUP(A226,'passengers(base term)_has_optio'!A:J,9,FALSE))), 0,1)=7,1,0)</f>
        <v>0</v>
      </c>
      <c r="P226">
        <f>IF(ISNUMBER(VLOOKUP(A226,'passengers(base term)_has_optio'!A:J,10)),1,0)</f>
        <v>1</v>
      </c>
      <c r="Q226">
        <f t="shared" si="30"/>
        <v>0</v>
      </c>
      <c r="R226">
        <f t="shared" si="31"/>
        <v>0</v>
      </c>
      <c r="S226">
        <f t="shared" si="32"/>
        <v>0</v>
      </c>
      <c r="T226">
        <f t="shared" si="33"/>
        <v>0</v>
      </c>
      <c r="U226">
        <f t="shared" si="34"/>
        <v>0</v>
      </c>
      <c r="V226">
        <f t="shared" si="35"/>
        <v>0</v>
      </c>
    </row>
    <row r="227" spans="1:22">
      <c r="A227" t="s">
        <v>813</v>
      </c>
      <c r="B227" t="s">
        <v>1418</v>
      </c>
      <c r="C227" t="s">
        <v>1407</v>
      </c>
      <c r="D227" t="s">
        <v>1407</v>
      </c>
      <c r="E227" t="s">
        <v>1407</v>
      </c>
      <c r="F227" t="s">
        <v>1407</v>
      </c>
      <c r="G227" t="s">
        <v>1407</v>
      </c>
      <c r="H227">
        <v>1.7</v>
      </c>
      <c r="I227" t="s">
        <v>1407</v>
      </c>
      <c r="J227">
        <v>1.4</v>
      </c>
      <c r="K227" t="b">
        <f>ISERROR(VLOOKUP(A227,'passengers(base term)_has_optio'!A462:A1297,1,FALSE))</f>
        <v>0</v>
      </c>
      <c r="L227">
        <f t="shared" si="29"/>
        <v>0</v>
      </c>
      <c r="M227">
        <f t="shared" si="27"/>
        <v>1</v>
      </c>
      <c r="N227">
        <f t="shared" si="28"/>
        <v>0</v>
      </c>
      <c r="O227">
        <f>IF(IF(ISERROR(SEARCH("*no*",VLOOKUP(A227,'passengers(base term)_has_optio'!A:J,3,FALSE))), 0,1)+IF(ISERROR(SEARCH("*no*",VLOOKUP(A227,'passengers(base term)_has_optio'!A:J,34,FALSE))), 0,1)+IF(ISERROR(SEARCH("*no*",VLOOKUP(A227,'passengers(base term)_has_optio'!A:J,5,FALSE))), 0,1)+IF(ISERROR(SEARCH("*no*",VLOOKUP(A227,'passengers(base term)_has_optio'!A:J,6,FALSE))), 0,1)+IF(ISERROR(SEARCH("*no*",VLOOKUP(A227,'passengers(base term)_has_optio'!A:J,7,FALSE))), 0,1)+IF(ISERROR(SEARCH("*no*",VLOOKUP(A227,'passengers(base term)_has_optio'!A:J,8,FALSE))), 0,1)+IF(ISERROR(SEARCH("*no*",VLOOKUP(A227,'passengers(base term)_has_optio'!A:J,9,FALSE))), 0,1)=7,1,0)</f>
        <v>0</v>
      </c>
      <c r="P227">
        <f>IF(ISNUMBER(VLOOKUP(A227,'passengers(base term)_has_optio'!A:J,10)),1,0)</f>
        <v>1</v>
      </c>
      <c r="Q227">
        <f t="shared" si="30"/>
        <v>0</v>
      </c>
      <c r="R227">
        <f t="shared" si="31"/>
        <v>0</v>
      </c>
      <c r="S227">
        <f t="shared" si="32"/>
        <v>0</v>
      </c>
      <c r="T227">
        <f t="shared" si="33"/>
        <v>0</v>
      </c>
      <c r="U227">
        <f t="shared" si="34"/>
        <v>0</v>
      </c>
      <c r="V227">
        <f t="shared" si="35"/>
        <v>0</v>
      </c>
    </row>
    <row r="228" spans="1:22">
      <c r="A228" t="s">
        <v>811</v>
      </c>
      <c r="B228" t="s">
        <v>1418</v>
      </c>
      <c r="C228" t="s">
        <v>1407</v>
      </c>
      <c r="D228" t="s">
        <v>1407</v>
      </c>
      <c r="E228" t="s">
        <v>1407</v>
      </c>
      <c r="F228" t="s">
        <v>1407</v>
      </c>
      <c r="G228" t="s">
        <v>1407</v>
      </c>
      <c r="H228">
        <v>1.5</v>
      </c>
      <c r="I228" t="s">
        <v>1407</v>
      </c>
      <c r="J228">
        <v>1.3</v>
      </c>
      <c r="K228" t="b">
        <f>ISERROR(VLOOKUP(A228,'passengers(base term)_has_optio'!A464:A1299,1,FALSE))</f>
        <v>0</v>
      </c>
      <c r="L228">
        <f t="shared" si="29"/>
        <v>0</v>
      </c>
      <c r="M228">
        <f t="shared" si="27"/>
        <v>1</v>
      </c>
      <c r="N228">
        <f t="shared" si="28"/>
        <v>0</v>
      </c>
      <c r="O228">
        <f>IF(IF(ISERROR(SEARCH("*no*",VLOOKUP(A228,'passengers(base term)_has_optio'!A:J,3,FALSE))), 0,1)+IF(ISERROR(SEARCH("*no*",VLOOKUP(A228,'passengers(base term)_has_optio'!A:J,34,FALSE))), 0,1)+IF(ISERROR(SEARCH("*no*",VLOOKUP(A228,'passengers(base term)_has_optio'!A:J,5,FALSE))), 0,1)+IF(ISERROR(SEARCH("*no*",VLOOKUP(A228,'passengers(base term)_has_optio'!A:J,6,FALSE))), 0,1)+IF(ISERROR(SEARCH("*no*",VLOOKUP(A228,'passengers(base term)_has_optio'!A:J,7,FALSE))), 0,1)+IF(ISERROR(SEARCH("*no*",VLOOKUP(A228,'passengers(base term)_has_optio'!A:J,8,FALSE))), 0,1)+IF(ISERROR(SEARCH("*no*",VLOOKUP(A228,'passengers(base term)_has_optio'!A:J,9,FALSE))), 0,1)=7,1,0)</f>
        <v>0</v>
      </c>
      <c r="P228">
        <f>IF(ISNUMBER(VLOOKUP(A228,'passengers(base term)_has_optio'!A:J,10)),1,0)</f>
        <v>1</v>
      </c>
      <c r="Q228">
        <f t="shared" si="30"/>
        <v>0</v>
      </c>
      <c r="R228">
        <f t="shared" si="31"/>
        <v>0</v>
      </c>
      <c r="S228">
        <f t="shared" si="32"/>
        <v>0</v>
      </c>
      <c r="T228">
        <f t="shared" si="33"/>
        <v>0</v>
      </c>
      <c r="U228">
        <f t="shared" si="34"/>
        <v>0</v>
      </c>
      <c r="V228">
        <f t="shared" si="35"/>
        <v>0</v>
      </c>
    </row>
    <row r="229" spans="1:22">
      <c r="A229" t="s">
        <v>809</v>
      </c>
      <c r="B229" t="s">
        <v>1418</v>
      </c>
      <c r="C229" t="s">
        <v>1407</v>
      </c>
      <c r="D229" t="s">
        <v>1407</v>
      </c>
      <c r="E229" t="s">
        <v>1407</v>
      </c>
      <c r="F229" t="s">
        <v>1407</v>
      </c>
      <c r="G229" t="s">
        <v>1407</v>
      </c>
      <c r="H229">
        <v>1.7</v>
      </c>
      <c r="I229" t="s">
        <v>1407</v>
      </c>
      <c r="J229">
        <v>1.5</v>
      </c>
      <c r="K229" t="b">
        <f>ISERROR(VLOOKUP(A229,'passengers(base term)_has_optio'!A466:A1301,1,FALSE))</f>
        <v>0</v>
      </c>
      <c r="L229">
        <f t="shared" si="29"/>
        <v>0</v>
      </c>
      <c r="M229">
        <f t="shared" si="27"/>
        <v>1</v>
      </c>
      <c r="N229">
        <f t="shared" si="28"/>
        <v>0</v>
      </c>
      <c r="O229">
        <f>IF(IF(ISERROR(SEARCH("*no*",VLOOKUP(A229,'passengers(base term)_has_optio'!A:J,3,FALSE))), 0,1)+IF(ISERROR(SEARCH("*no*",VLOOKUP(A229,'passengers(base term)_has_optio'!A:J,34,FALSE))), 0,1)+IF(ISERROR(SEARCH("*no*",VLOOKUP(A229,'passengers(base term)_has_optio'!A:J,5,FALSE))), 0,1)+IF(ISERROR(SEARCH("*no*",VLOOKUP(A229,'passengers(base term)_has_optio'!A:J,6,FALSE))), 0,1)+IF(ISERROR(SEARCH("*no*",VLOOKUP(A229,'passengers(base term)_has_optio'!A:J,7,FALSE))), 0,1)+IF(ISERROR(SEARCH("*no*",VLOOKUP(A229,'passengers(base term)_has_optio'!A:J,8,FALSE))), 0,1)+IF(ISERROR(SEARCH("*no*",VLOOKUP(A229,'passengers(base term)_has_optio'!A:J,9,FALSE))), 0,1)=7,1,0)</f>
        <v>0</v>
      </c>
      <c r="P229">
        <f>IF(ISNUMBER(VLOOKUP(A229,'passengers(base term)_has_optio'!A:J,10)),1,0)</f>
        <v>1</v>
      </c>
      <c r="Q229">
        <f t="shared" si="30"/>
        <v>0</v>
      </c>
      <c r="R229">
        <f t="shared" si="31"/>
        <v>0</v>
      </c>
      <c r="S229">
        <f t="shared" si="32"/>
        <v>0</v>
      </c>
      <c r="T229">
        <f t="shared" si="33"/>
        <v>0</v>
      </c>
      <c r="U229">
        <f t="shared" si="34"/>
        <v>0</v>
      </c>
      <c r="V229">
        <f t="shared" si="35"/>
        <v>0</v>
      </c>
    </row>
    <row r="230" spans="1:22">
      <c r="A230" t="s">
        <v>807</v>
      </c>
      <c r="B230" t="s">
        <v>1418</v>
      </c>
      <c r="C230" t="s">
        <v>1407</v>
      </c>
      <c r="D230" t="s">
        <v>1407</v>
      </c>
      <c r="E230" t="s">
        <v>1407</v>
      </c>
      <c r="F230" t="s">
        <v>1407</v>
      </c>
      <c r="G230" t="s">
        <v>1407</v>
      </c>
      <c r="H230">
        <v>0.9</v>
      </c>
      <c r="I230" t="s">
        <v>1407</v>
      </c>
      <c r="J230" t="s">
        <v>1407</v>
      </c>
      <c r="K230" t="b">
        <f>ISERROR(VLOOKUP(A230,'passengers(base term)_has_optio'!A468:A1303,1,FALSE))</f>
        <v>0</v>
      </c>
      <c r="L230">
        <f t="shared" si="29"/>
        <v>0</v>
      </c>
      <c r="M230">
        <f t="shared" si="27"/>
        <v>0</v>
      </c>
      <c r="N230">
        <f t="shared" si="28"/>
        <v>0</v>
      </c>
      <c r="O230">
        <f>IF(IF(ISERROR(SEARCH("*no*",VLOOKUP(A230,'passengers(base term)_has_optio'!A:J,3,FALSE))), 0,1)+IF(ISERROR(SEARCH("*no*",VLOOKUP(A230,'passengers(base term)_has_optio'!A:J,34,FALSE))), 0,1)+IF(ISERROR(SEARCH("*no*",VLOOKUP(A230,'passengers(base term)_has_optio'!A:J,5,FALSE))), 0,1)+IF(ISERROR(SEARCH("*no*",VLOOKUP(A230,'passengers(base term)_has_optio'!A:J,6,FALSE))), 0,1)+IF(ISERROR(SEARCH("*no*",VLOOKUP(A230,'passengers(base term)_has_optio'!A:J,7,FALSE))), 0,1)+IF(ISERROR(SEARCH("*no*",VLOOKUP(A230,'passengers(base term)_has_optio'!A:J,8,FALSE))), 0,1)+IF(ISERROR(SEARCH("*no*",VLOOKUP(A230,'passengers(base term)_has_optio'!A:J,9,FALSE))), 0,1)=7,1,0)</f>
        <v>0</v>
      </c>
      <c r="P230">
        <f>IF(ISNUMBER(VLOOKUP(A230,'passengers(base term)_has_optio'!A:J,10)),1,0)</f>
        <v>1</v>
      </c>
      <c r="Q230">
        <f t="shared" si="30"/>
        <v>0</v>
      </c>
      <c r="R230">
        <f t="shared" si="31"/>
        <v>0</v>
      </c>
      <c r="S230">
        <f t="shared" si="32"/>
        <v>1</v>
      </c>
      <c r="T230">
        <f t="shared" si="33"/>
        <v>0</v>
      </c>
      <c r="U230">
        <f t="shared" si="34"/>
        <v>0</v>
      </c>
      <c r="V230">
        <f t="shared" si="35"/>
        <v>1</v>
      </c>
    </row>
    <row r="231" spans="1:22">
      <c r="A231" t="s">
        <v>805</v>
      </c>
      <c r="B231" t="s">
        <v>1418</v>
      </c>
      <c r="C231" t="s">
        <v>1407</v>
      </c>
      <c r="D231" t="s">
        <v>1407</v>
      </c>
      <c r="E231" t="s">
        <v>1407</v>
      </c>
      <c r="F231" t="s">
        <v>1407</v>
      </c>
      <c r="G231" t="s">
        <v>1407</v>
      </c>
      <c r="H231">
        <v>0.4</v>
      </c>
      <c r="I231" t="s">
        <v>1407</v>
      </c>
      <c r="J231">
        <v>0.4</v>
      </c>
      <c r="K231" t="b">
        <f>ISERROR(VLOOKUP(A231,'passengers(base term)_has_optio'!A470:A1305,1,FALSE))</f>
        <v>0</v>
      </c>
      <c r="L231">
        <f t="shared" si="29"/>
        <v>0</v>
      </c>
      <c r="M231">
        <f t="shared" si="27"/>
        <v>1</v>
      </c>
      <c r="N231">
        <f t="shared" si="28"/>
        <v>0</v>
      </c>
      <c r="O231">
        <f>IF(IF(ISERROR(SEARCH("*no*",VLOOKUP(A231,'passengers(base term)_has_optio'!A:J,3,FALSE))), 0,1)+IF(ISERROR(SEARCH("*no*",VLOOKUP(A231,'passengers(base term)_has_optio'!A:J,34,FALSE))), 0,1)+IF(ISERROR(SEARCH("*no*",VLOOKUP(A231,'passengers(base term)_has_optio'!A:J,5,FALSE))), 0,1)+IF(ISERROR(SEARCH("*no*",VLOOKUP(A231,'passengers(base term)_has_optio'!A:J,6,FALSE))), 0,1)+IF(ISERROR(SEARCH("*no*",VLOOKUP(A231,'passengers(base term)_has_optio'!A:J,7,FALSE))), 0,1)+IF(ISERROR(SEARCH("*no*",VLOOKUP(A231,'passengers(base term)_has_optio'!A:J,8,FALSE))), 0,1)+IF(ISERROR(SEARCH("*no*",VLOOKUP(A231,'passengers(base term)_has_optio'!A:J,9,FALSE))), 0,1)=7,1,0)</f>
        <v>0</v>
      </c>
      <c r="P231">
        <f>IF(ISNUMBER(VLOOKUP(A231,'passengers(base term)_has_optio'!A:J,10)),1,0)</f>
        <v>1</v>
      </c>
      <c r="Q231">
        <f t="shared" si="30"/>
        <v>0</v>
      </c>
      <c r="R231">
        <f t="shared" si="31"/>
        <v>0</v>
      </c>
      <c r="S231">
        <f t="shared" si="32"/>
        <v>0</v>
      </c>
      <c r="T231">
        <f t="shared" si="33"/>
        <v>0</v>
      </c>
      <c r="U231">
        <f t="shared" si="34"/>
        <v>0</v>
      </c>
      <c r="V231">
        <f t="shared" si="35"/>
        <v>0</v>
      </c>
    </row>
    <row r="232" spans="1:22">
      <c r="A232" t="s">
        <v>803</v>
      </c>
      <c r="B232" t="s">
        <v>1418</v>
      </c>
      <c r="C232" t="s">
        <v>1407</v>
      </c>
      <c r="D232" t="s">
        <v>1407</v>
      </c>
      <c r="E232" t="s">
        <v>1407</v>
      </c>
      <c r="F232" t="s">
        <v>1407</v>
      </c>
      <c r="G232" t="s">
        <v>1407</v>
      </c>
      <c r="H232">
        <v>2</v>
      </c>
      <c r="I232" t="s">
        <v>1407</v>
      </c>
      <c r="J232">
        <v>2</v>
      </c>
      <c r="K232" t="b">
        <f>ISERROR(VLOOKUP(A232,'passengers(base term)_has_optio'!A472:A1307,1,FALSE))</f>
        <v>0</v>
      </c>
      <c r="L232">
        <f t="shared" si="29"/>
        <v>0</v>
      </c>
      <c r="M232">
        <f t="shared" si="27"/>
        <v>1</v>
      </c>
      <c r="N232">
        <f t="shared" si="28"/>
        <v>0</v>
      </c>
      <c r="O232">
        <f>IF(IF(ISERROR(SEARCH("*no*",VLOOKUP(A232,'passengers(base term)_has_optio'!A:J,3,FALSE))), 0,1)+IF(ISERROR(SEARCH("*no*",VLOOKUP(A232,'passengers(base term)_has_optio'!A:J,34,FALSE))), 0,1)+IF(ISERROR(SEARCH("*no*",VLOOKUP(A232,'passengers(base term)_has_optio'!A:J,5,FALSE))), 0,1)+IF(ISERROR(SEARCH("*no*",VLOOKUP(A232,'passengers(base term)_has_optio'!A:J,6,FALSE))), 0,1)+IF(ISERROR(SEARCH("*no*",VLOOKUP(A232,'passengers(base term)_has_optio'!A:J,7,FALSE))), 0,1)+IF(ISERROR(SEARCH("*no*",VLOOKUP(A232,'passengers(base term)_has_optio'!A:J,8,FALSE))), 0,1)+IF(ISERROR(SEARCH("*no*",VLOOKUP(A232,'passengers(base term)_has_optio'!A:J,9,FALSE))), 0,1)=7,1,0)</f>
        <v>0</v>
      </c>
      <c r="P232">
        <f>IF(ISNUMBER(VLOOKUP(A232,'passengers(base term)_has_optio'!A:J,10)),1,0)</f>
        <v>0</v>
      </c>
      <c r="Q232">
        <f t="shared" si="30"/>
        <v>0</v>
      </c>
      <c r="R232">
        <f t="shared" si="31"/>
        <v>0</v>
      </c>
      <c r="S232">
        <f t="shared" si="32"/>
        <v>1</v>
      </c>
      <c r="T232">
        <f t="shared" si="33"/>
        <v>0</v>
      </c>
      <c r="U232">
        <f t="shared" si="34"/>
        <v>0</v>
      </c>
      <c r="V232">
        <f t="shared" si="35"/>
        <v>0</v>
      </c>
    </row>
    <row r="233" spans="1:22">
      <c r="A233" t="s">
        <v>801</v>
      </c>
      <c r="B233" t="s">
        <v>1418</v>
      </c>
      <c r="C233" t="s">
        <v>1407</v>
      </c>
      <c r="D233" t="s">
        <v>1407</v>
      </c>
      <c r="E233" t="s">
        <v>1407</v>
      </c>
      <c r="F233" t="s">
        <v>1407</v>
      </c>
      <c r="G233" t="s">
        <v>1407</v>
      </c>
      <c r="H233">
        <v>0.3</v>
      </c>
      <c r="I233" t="s">
        <v>1407</v>
      </c>
      <c r="J233">
        <v>0.3</v>
      </c>
      <c r="K233" t="b">
        <f>ISERROR(VLOOKUP(A233,'passengers(base term)_has_optio'!A474:A1309,1,FALSE))</f>
        <v>0</v>
      </c>
      <c r="L233">
        <f t="shared" si="29"/>
        <v>0</v>
      </c>
      <c r="M233">
        <f t="shared" si="27"/>
        <v>1</v>
      </c>
      <c r="N233">
        <f t="shared" si="28"/>
        <v>0</v>
      </c>
      <c r="O233">
        <f>IF(IF(ISERROR(SEARCH("*no*",VLOOKUP(A233,'passengers(base term)_has_optio'!A:J,3,FALSE))), 0,1)+IF(ISERROR(SEARCH("*no*",VLOOKUP(A233,'passengers(base term)_has_optio'!A:J,34,FALSE))), 0,1)+IF(ISERROR(SEARCH("*no*",VLOOKUP(A233,'passengers(base term)_has_optio'!A:J,5,FALSE))), 0,1)+IF(ISERROR(SEARCH("*no*",VLOOKUP(A233,'passengers(base term)_has_optio'!A:J,6,FALSE))), 0,1)+IF(ISERROR(SEARCH("*no*",VLOOKUP(A233,'passengers(base term)_has_optio'!A:J,7,FALSE))), 0,1)+IF(ISERROR(SEARCH("*no*",VLOOKUP(A233,'passengers(base term)_has_optio'!A:J,8,FALSE))), 0,1)+IF(ISERROR(SEARCH("*no*",VLOOKUP(A233,'passengers(base term)_has_optio'!A:J,9,FALSE))), 0,1)=7,1,0)</f>
        <v>0</v>
      </c>
      <c r="P233">
        <f>IF(ISNUMBER(VLOOKUP(A233,'passengers(base term)_has_optio'!A:J,10)),1,0)</f>
        <v>0</v>
      </c>
      <c r="Q233">
        <f t="shared" si="30"/>
        <v>0</v>
      </c>
      <c r="R233">
        <f t="shared" si="31"/>
        <v>0</v>
      </c>
      <c r="S233">
        <f t="shared" si="32"/>
        <v>1</v>
      </c>
      <c r="T233">
        <f t="shared" si="33"/>
        <v>0</v>
      </c>
      <c r="U233">
        <f t="shared" si="34"/>
        <v>0</v>
      </c>
      <c r="V233">
        <f t="shared" si="35"/>
        <v>0</v>
      </c>
    </row>
    <row r="234" spans="1:22">
      <c r="A234" t="s">
        <v>799</v>
      </c>
      <c r="B234" t="s">
        <v>1418</v>
      </c>
      <c r="C234" t="s">
        <v>1407</v>
      </c>
      <c r="D234" t="s">
        <v>1407</v>
      </c>
      <c r="E234" t="s">
        <v>1407</v>
      </c>
      <c r="F234" t="s">
        <v>1407</v>
      </c>
      <c r="G234" t="s">
        <v>1407</v>
      </c>
      <c r="H234">
        <v>1.6</v>
      </c>
      <c r="I234" t="s">
        <v>1407</v>
      </c>
      <c r="J234">
        <v>2.2000000000000002</v>
      </c>
      <c r="K234" t="b">
        <f>ISERROR(VLOOKUP(A234,'passengers(base term)_has_optio'!A476:A1311,1,FALSE))</f>
        <v>0</v>
      </c>
      <c r="L234">
        <f t="shared" si="29"/>
        <v>0</v>
      </c>
      <c r="M234">
        <f t="shared" si="27"/>
        <v>1</v>
      </c>
      <c r="N234">
        <f t="shared" si="28"/>
        <v>0</v>
      </c>
      <c r="O234">
        <f>IF(IF(ISERROR(SEARCH("*no*",VLOOKUP(A234,'passengers(base term)_has_optio'!A:J,3,FALSE))), 0,1)+IF(ISERROR(SEARCH("*no*",VLOOKUP(A234,'passengers(base term)_has_optio'!A:J,34,FALSE))), 0,1)+IF(ISERROR(SEARCH("*no*",VLOOKUP(A234,'passengers(base term)_has_optio'!A:J,5,FALSE))), 0,1)+IF(ISERROR(SEARCH("*no*",VLOOKUP(A234,'passengers(base term)_has_optio'!A:J,6,FALSE))), 0,1)+IF(ISERROR(SEARCH("*no*",VLOOKUP(A234,'passengers(base term)_has_optio'!A:J,7,FALSE))), 0,1)+IF(ISERROR(SEARCH("*no*",VLOOKUP(A234,'passengers(base term)_has_optio'!A:J,8,FALSE))), 0,1)+IF(ISERROR(SEARCH("*no*",VLOOKUP(A234,'passengers(base term)_has_optio'!A:J,9,FALSE))), 0,1)=7,1,0)</f>
        <v>0</v>
      </c>
      <c r="P234">
        <f>IF(ISNUMBER(VLOOKUP(A234,'passengers(base term)_has_optio'!A:J,10)),1,0)</f>
        <v>0</v>
      </c>
      <c r="Q234">
        <f t="shared" si="30"/>
        <v>0</v>
      </c>
      <c r="R234">
        <f t="shared" si="31"/>
        <v>0</v>
      </c>
      <c r="S234">
        <f t="shared" si="32"/>
        <v>1</v>
      </c>
      <c r="T234">
        <f t="shared" si="33"/>
        <v>0</v>
      </c>
      <c r="U234">
        <f t="shared" si="34"/>
        <v>0</v>
      </c>
      <c r="V234">
        <f t="shared" si="35"/>
        <v>0</v>
      </c>
    </row>
    <row r="235" spans="1:22">
      <c r="A235" t="s">
        <v>797</v>
      </c>
      <c r="B235" t="s">
        <v>1418</v>
      </c>
      <c r="C235" t="s">
        <v>1407</v>
      </c>
      <c r="D235" t="s">
        <v>1407</v>
      </c>
      <c r="E235" t="s">
        <v>1407</v>
      </c>
      <c r="F235" t="s">
        <v>1407</v>
      </c>
      <c r="G235" t="s">
        <v>1407</v>
      </c>
      <c r="H235">
        <v>1.3</v>
      </c>
      <c r="I235" t="s">
        <v>1407</v>
      </c>
      <c r="J235">
        <v>2</v>
      </c>
      <c r="K235" t="b">
        <f>ISERROR(VLOOKUP(A235,'passengers(base term)_has_optio'!A478:A1313,1,FALSE))</f>
        <v>0</v>
      </c>
      <c r="L235">
        <f t="shared" si="29"/>
        <v>0</v>
      </c>
      <c r="M235">
        <f t="shared" si="27"/>
        <v>1</v>
      </c>
      <c r="N235">
        <f t="shared" si="28"/>
        <v>0</v>
      </c>
      <c r="O235">
        <f>IF(IF(ISERROR(SEARCH("*no*",VLOOKUP(A235,'passengers(base term)_has_optio'!A:J,3,FALSE))), 0,1)+IF(ISERROR(SEARCH("*no*",VLOOKUP(A235,'passengers(base term)_has_optio'!A:J,34,FALSE))), 0,1)+IF(ISERROR(SEARCH("*no*",VLOOKUP(A235,'passengers(base term)_has_optio'!A:J,5,FALSE))), 0,1)+IF(ISERROR(SEARCH("*no*",VLOOKUP(A235,'passengers(base term)_has_optio'!A:J,6,FALSE))), 0,1)+IF(ISERROR(SEARCH("*no*",VLOOKUP(A235,'passengers(base term)_has_optio'!A:J,7,FALSE))), 0,1)+IF(ISERROR(SEARCH("*no*",VLOOKUP(A235,'passengers(base term)_has_optio'!A:J,8,FALSE))), 0,1)+IF(ISERROR(SEARCH("*no*",VLOOKUP(A235,'passengers(base term)_has_optio'!A:J,9,FALSE))), 0,1)=7,1,0)</f>
        <v>0</v>
      </c>
      <c r="P235">
        <f>IF(ISNUMBER(VLOOKUP(A235,'passengers(base term)_has_optio'!A:J,10)),1,0)</f>
        <v>0</v>
      </c>
      <c r="Q235">
        <f t="shared" si="30"/>
        <v>0</v>
      </c>
      <c r="R235">
        <f t="shared" si="31"/>
        <v>0</v>
      </c>
      <c r="S235">
        <f t="shared" si="32"/>
        <v>1</v>
      </c>
      <c r="T235">
        <f t="shared" si="33"/>
        <v>0</v>
      </c>
      <c r="U235">
        <f t="shared" si="34"/>
        <v>0</v>
      </c>
      <c r="V235">
        <f t="shared" si="35"/>
        <v>0</v>
      </c>
    </row>
    <row r="236" spans="1:22">
      <c r="A236" t="s">
        <v>795</v>
      </c>
      <c r="B236" t="s">
        <v>1418</v>
      </c>
      <c r="C236" t="s">
        <v>1407</v>
      </c>
      <c r="D236" t="s">
        <v>1407</v>
      </c>
      <c r="E236" t="s">
        <v>1407</v>
      </c>
      <c r="F236" t="s">
        <v>1407</v>
      </c>
      <c r="G236" t="s">
        <v>1407</v>
      </c>
      <c r="H236">
        <v>1</v>
      </c>
      <c r="I236" t="s">
        <v>1407</v>
      </c>
      <c r="J236" t="s">
        <v>1407</v>
      </c>
      <c r="K236" t="b">
        <f>ISERROR(VLOOKUP(A236,'passengers(base term)_has_optio'!A480:A1315,1,FALSE))</f>
        <v>0</v>
      </c>
      <c r="L236">
        <f t="shared" si="29"/>
        <v>0</v>
      </c>
      <c r="M236">
        <f t="shared" si="27"/>
        <v>0</v>
      </c>
      <c r="N236">
        <f t="shared" si="28"/>
        <v>0</v>
      </c>
      <c r="O236">
        <f>IF(IF(ISERROR(SEARCH("*no*",VLOOKUP(A236,'passengers(base term)_has_optio'!A:J,3,FALSE))), 0,1)+IF(ISERROR(SEARCH("*no*",VLOOKUP(A236,'passengers(base term)_has_optio'!A:J,34,FALSE))), 0,1)+IF(ISERROR(SEARCH("*no*",VLOOKUP(A236,'passengers(base term)_has_optio'!A:J,5,FALSE))), 0,1)+IF(ISERROR(SEARCH("*no*",VLOOKUP(A236,'passengers(base term)_has_optio'!A:J,6,FALSE))), 0,1)+IF(ISERROR(SEARCH("*no*",VLOOKUP(A236,'passengers(base term)_has_optio'!A:J,7,FALSE))), 0,1)+IF(ISERROR(SEARCH("*no*",VLOOKUP(A236,'passengers(base term)_has_optio'!A:J,8,FALSE))), 0,1)+IF(ISERROR(SEARCH("*no*",VLOOKUP(A236,'passengers(base term)_has_optio'!A:J,9,FALSE))), 0,1)=7,1,0)</f>
        <v>0</v>
      </c>
      <c r="P236">
        <f>IF(ISNUMBER(VLOOKUP(A236,'passengers(base term)_has_optio'!A:J,10)),1,0)</f>
        <v>0</v>
      </c>
      <c r="Q236">
        <f t="shared" si="30"/>
        <v>0</v>
      </c>
      <c r="R236">
        <f t="shared" si="31"/>
        <v>0</v>
      </c>
      <c r="S236">
        <f t="shared" si="32"/>
        <v>0</v>
      </c>
      <c r="T236">
        <f t="shared" si="33"/>
        <v>0</v>
      </c>
      <c r="U236">
        <f t="shared" si="34"/>
        <v>1</v>
      </c>
      <c r="V236">
        <f t="shared" si="35"/>
        <v>1</v>
      </c>
    </row>
    <row r="237" spans="1:22">
      <c r="A237" t="s">
        <v>794</v>
      </c>
      <c r="B237" t="s">
        <v>1418</v>
      </c>
      <c r="C237" t="s">
        <v>1407</v>
      </c>
      <c r="D237" t="s">
        <v>1407</v>
      </c>
      <c r="E237" t="s">
        <v>1407</v>
      </c>
      <c r="F237" t="s">
        <v>1407</v>
      </c>
      <c r="G237" t="s">
        <v>1407</v>
      </c>
      <c r="H237">
        <v>1</v>
      </c>
      <c r="I237" t="s">
        <v>1407</v>
      </c>
      <c r="J237" t="s">
        <v>1407</v>
      </c>
      <c r="K237" t="b">
        <f>ISERROR(VLOOKUP(A237,'passengers(base term)_has_optio'!A481:A1316,1,FALSE))</f>
        <v>0</v>
      </c>
      <c r="L237">
        <f t="shared" si="29"/>
        <v>0</v>
      </c>
      <c r="M237">
        <f t="shared" si="27"/>
        <v>0</v>
      </c>
      <c r="N237">
        <f t="shared" si="28"/>
        <v>0</v>
      </c>
      <c r="O237">
        <f>IF(IF(ISERROR(SEARCH("*no*",VLOOKUP(A237,'passengers(base term)_has_optio'!A:J,3,FALSE))), 0,1)+IF(ISERROR(SEARCH("*no*",VLOOKUP(A237,'passengers(base term)_has_optio'!A:J,34,FALSE))), 0,1)+IF(ISERROR(SEARCH("*no*",VLOOKUP(A237,'passengers(base term)_has_optio'!A:J,5,FALSE))), 0,1)+IF(ISERROR(SEARCH("*no*",VLOOKUP(A237,'passengers(base term)_has_optio'!A:J,6,FALSE))), 0,1)+IF(ISERROR(SEARCH("*no*",VLOOKUP(A237,'passengers(base term)_has_optio'!A:J,7,FALSE))), 0,1)+IF(ISERROR(SEARCH("*no*",VLOOKUP(A237,'passengers(base term)_has_optio'!A:J,8,FALSE))), 0,1)+IF(ISERROR(SEARCH("*no*",VLOOKUP(A237,'passengers(base term)_has_optio'!A:J,9,FALSE))), 0,1)=7,1,0)</f>
        <v>0</v>
      </c>
      <c r="P237">
        <f>IF(ISNUMBER(VLOOKUP(A237,'passengers(base term)_has_optio'!A:J,10)),1,0)</f>
        <v>0</v>
      </c>
      <c r="Q237">
        <f t="shared" si="30"/>
        <v>0</v>
      </c>
      <c r="R237">
        <f t="shared" si="31"/>
        <v>0</v>
      </c>
      <c r="S237">
        <f t="shared" si="32"/>
        <v>0</v>
      </c>
      <c r="T237">
        <f t="shared" si="33"/>
        <v>0</v>
      </c>
      <c r="U237">
        <f t="shared" si="34"/>
        <v>1</v>
      </c>
      <c r="V237">
        <f t="shared" si="35"/>
        <v>1</v>
      </c>
    </row>
    <row r="238" spans="1:22">
      <c r="A238" t="s">
        <v>792</v>
      </c>
      <c r="B238" t="s">
        <v>1418</v>
      </c>
      <c r="C238" t="s">
        <v>1407</v>
      </c>
      <c r="D238" t="s">
        <v>1407</v>
      </c>
      <c r="E238" t="s">
        <v>1407</v>
      </c>
      <c r="F238" t="s">
        <v>1407</v>
      </c>
      <c r="G238" t="s">
        <v>1407</v>
      </c>
      <c r="H238">
        <v>0.8</v>
      </c>
      <c r="I238" t="s">
        <v>1407</v>
      </c>
      <c r="J238" t="s">
        <v>1407</v>
      </c>
      <c r="K238" t="b">
        <f>ISERROR(VLOOKUP(A238,'passengers(base term)_has_optio'!A483:A1318,1,FALSE))</f>
        <v>0</v>
      </c>
      <c r="L238">
        <f t="shared" si="29"/>
        <v>0</v>
      </c>
      <c r="M238">
        <f t="shared" si="27"/>
        <v>0</v>
      </c>
      <c r="N238">
        <f t="shared" si="28"/>
        <v>0</v>
      </c>
      <c r="O238">
        <f>IF(IF(ISERROR(SEARCH("*no*",VLOOKUP(A238,'passengers(base term)_has_optio'!A:J,3,FALSE))), 0,1)+IF(ISERROR(SEARCH("*no*",VLOOKUP(A238,'passengers(base term)_has_optio'!A:J,34,FALSE))), 0,1)+IF(ISERROR(SEARCH("*no*",VLOOKUP(A238,'passengers(base term)_has_optio'!A:J,5,FALSE))), 0,1)+IF(ISERROR(SEARCH("*no*",VLOOKUP(A238,'passengers(base term)_has_optio'!A:J,6,FALSE))), 0,1)+IF(ISERROR(SEARCH("*no*",VLOOKUP(A238,'passengers(base term)_has_optio'!A:J,7,FALSE))), 0,1)+IF(ISERROR(SEARCH("*no*",VLOOKUP(A238,'passengers(base term)_has_optio'!A:J,8,FALSE))), 0,1)+IF(ISERROR(SEARCH("*no*",VLOOKUP(A238,'passengers(base term)_has_optio'!A:J,9,FALSE))), 0,1)=7,1,0)</f>
        <v>0</v>
      </c>
      <c r="P238">
        <f>IF(ISNUMBER(VLOOKUP(A238,'passengers(base term)_has_optio'!A:J,10)),1,0)</f>
        <v>0</v>
      </c>
      <c r="Q238">
        <f t="shared" si="30"/>
        <v>0</v>
      </c>
      <c r="R238">
        <f t="shared" si="31"/>
        <v>0</v>
      </c>
      <c r="S238">
        <f t="shared" si="32"/>
        <v>0</v>
      </c>
      <c r="T238">
        <f t="shared" si="33"/>
        <v>0</v>
      </c>
      <c r="U238">
        <f t="shared" si="34"/>
        <v>1</v>
      </c>
      <c r="V238">
        <f t="shared" si="35"/>
        <v>1</v>
      </c>
    </row>
    <row r="239" spans="1:22">
      <c r="A239" t="s">
        <v>790</v>
      </c>
      <c r="B239" t="s">
        <v>1418</v>
      </c>
      <c r="C239" t="s">
        <v>1407</v>
      </c>
      <c r="D239" t="s">
        <v>1407</v>
      </c>
      <c r="E239" t="s">
        <v>1407</v>
      </c>
      <c r="F239" t="s">
        <v>1407</v>
      </c>
      <c r="G239" t="s">
        <v>1407</v>
      </c>
      <c r="H239">
        <v>3.6</v>
      </c>
      <c r="I239" t="s">
        <v>1407</v>
      </c>
      <c r="J239" t="s">
        <v>1407</v>
      </c>
      <c r="K239" t="b">
        <f>ISERROR(VLOOKUP(A239,'passengers(base term)_has_optio'!A485:A1320,1,FALSE))</f>
        <v>0</v>
      </c>
      <c r="L239">
        <f t="shared" si="29"/>
        <v>0</v>
      </c>
      <c r="M239">
        <f t="shared" si="27"/>
        <v>0</v>
      </c>
      <c r="N239">
        <f t="shared" si="28"/>
        <v>0</v>
      </c>
      <c r="O239">
        <f>IF(IF(ISERROR(SEARCH("*no*",VLOOKUP(A239,'passengers(base term)_has_optio'!A:J,3,FALSE))), 0,1)+IF(ISERROR(SEARCH("*no*",VLOOKUP(A239,'passengers(base term)_has_optio'!A:J,34,FALSE))), 0,1)+IF(ISERROR(SEARCH("*no*",VLOOKUP(A239,'passengers(base term)_has_optio'!A:J,5,FALSE))), 0,1)+IF(ISERROR(SEARCH("*no*",VLOOKUP(A239,'passengers(base term)_has_optio'!A:J,6,FALSE))), 0,1)+IF(ISERROR(SEARCH("*no*",VLOOKUP(A239,'passengers(base term)_has_optio'!A:J,7,FALSE))), 0,1)+IF(ISERROR(SEARCH("*no*",VLOOKUP(A239,'passengers(base term)_has_optio'!A:J,8,FALSE))), 0,1)+IF(ISERROR(SEARCH("*no*",VLOOKUP(A239,'passengers(base term)_has_optio'!A:J,9,FALSE))), 0,1)=7,1,0)</f>
        <v>0</v>
      </c>
      <c r="P239">
        <f>IF(ISNUMBER(VLOOKUP(A239,'passengers(base term)_has_optio'!A:J,10)),1,0)</f>
        <v>0</v>
      </c>
      <c r="Q239">
        <f t="shared" si="30"/>
        <v>0</v>
      </c>
      <c r="R239">
        <f t="shared" si="31"/>
        <v>0</v>
      </c>
      <c r="S239">
        <f t="shared" si="32"/>
        <v>0</v>
      </c>
      <c r="T239">
        <f t="shared" si="33"/>
        <v>0</v>
      </c>
      <c r="U239">
        <f t="shared" si="34"/>
        <v>1</v>
      </c>
      <c r="V239">
        <f t="shared" si="35"/>
        <v>1</v>
      </c>
    </row>
    <row r="240" spans="1:22">
      <c r="A240" t="s">
        <v>789</v>
      </c>
      <c r="B240" t="s">
        <v>1418</v>
      </c>
      <c r="C240" t="s">
        <v>1407</v>
      </c>
      <c r="D240" t="s">
        <v>1407</v>
      </c>
      <c r="E240" t="s">
        <v>1407</v>
      </c>
      <c r="F240" t="s">
        <v>1407</v>
      </c>
      <c r="G240" t="s">
        <v>1407</v>
      </c>
      <c r="H240">
        <v>5</v>
      </c>
      <c r="I240" t="s">
        <v>1407</v>
      </c>
      <c r="J240" t="s">
        <v>1407</v>
      </c>
      <c r="K240" t="b">
        <f>ISERROR(VLOOKUP(A240,'passengers(base term)_has_optio'!A486:A1321,1,FALSE))</f>
        <v>0</v>
      </c>
      <c r="L240">
        <f t="shared" si="29"/>
        <v>0</v>
      </c>
      <c r="M240">
        <f t="shared" si="27"/>
        <v>0</v>
      </c>
      <c r="N240">
        <f t="shared" si="28"/>
        <v>0</v>
      </c>
      <c r="O240">
        <f>IF(IF(ISERROR(SEARCH("*no*",VLOOKUP(A240,'passengers(base term)_has_optio'!A:J,3,FALSE))), 0,1)+IF(ISERROR(SEARCH("*no*",VLOOKUP(A240,'passengers(base term)_has_optio'!A:J,34,FALSE))), 0,1)+IF(ISERROR(SEARCH("*no*",VLOOKUP(A240,'passengers(base term)_has_optio'!A:J,5,FALSE))), 0,1)+IF(ISERROR(SEARCH("*no*",VLOOKUP(A240,'passengers(base term)_has_optio'!A:J,6,FALSE))), 0,1)+IF(ISERROR(SEARCH("*no*",VLOOKUP(A240,'passengers(base term)_has_optio'!A:J,7,FALSE))), 0,1)+IF(ISERROR(SEARCH("*no*",VLOOKUP(A240,'passengers(base term)_has_optio'!A:J,8,FALSE))), 0,1)+IF(ISERROR(SEARCH("*no*",VLOOKUP(A240,'passengers(base term)_has_optio'!A:J,9,FALSE))), 0,1)=7,1,0)</f>
        <v>0</v>
      </c>
      <c r="P240">
        <f>IF(ISNUMBER(VLOOKUP(A240,'passengers(base term)_has_optio'!A:J,10)),1,0)</f>
        <v>0</v>
      </c>
      <c r="Q240">
        <f t="shared" si="30"/>
        <v>0</v>
      </c>
      <c r="R240">
        <f t="shared" si="31"/>
        <v>0</v>
      </c>
      <c r="S240">
        <f t="shared" si="32"/>
        <v>0</v>
      </c>
      <c r="T240">
        <f t="shared" si="33"/>
        <v>0</v>
      </c>
      <c r="U240">
        <f t="shared" si="34"/>
        <v>1</v>
      </c>
      <c r="V240">
        <f t="shared" si="35"/>
        <v>1</v>
      </c>
    </row>
    <row r="241" spans="1:22">
      <c r="A241" t="s">
        <v>785</v>
      </c>
      <c r="B241" t="s">
        <v>1418</v>
      </c>
      <c r="C241" t="s">
        <v>1407</v>
      </c>
      <c r="D241" t="s">
        <v>1407</v>
      </c>
      <c r="E241" t="s">
        <v>1407</v>
      </c>
      <c r="F241" t="s">
        <v>1407</v>
      </c>
      <c r="G241" t="s">
        <v>1407</v>
      </c>
      <c r="H241">
        <v>3.3</v>
      </c>
      <c r="I241" t="s">
        <v>1407</v>
      </c>
      <c r="J241">
        <v>4.0999999999999996</v>
      </c>
      <c r="K241" t="b">
        <f>ISERROR(VLOOKUP(A241,'passengers(base term)_has_optio'!A489:A1324,1,FALSE))</f>
        <v>0</v>
      </c>
      <c r="L241">
        <f t="shared" si="29"/>
        <v>0</v>
      </c>
      <c r="M241">
        <f t="shared" si="27"/>
        <v>1</v>
      </c>
      <c r="N241">
        <f t="shared" si="28"/>
        <v>0</v>
      </c>
      <c r="O241">
        <f>IF(IF(ISERROR(SEARCH("*no*",VLOOKUP(A241,'passengers(base term)_has_optio'!A:J,3,FALSE))), 0,1)+IF(ISERROR(SEARCH("*no*",VLOOKUP(A241,'passengers(base term)_has_optio'!A:J,34,FALSE))), 0,1)+IF(ISERROR(SEARCH("*no*",VLOOKUP(A241,'passengers(base term)_has_optio'!A:J,5,FALSE))), 0,1)+IF(ISERROR(SEARCH("*no*",VLOOKUP(A241,'passengers(base term)_has_optio'!A:J,6,FALSE))), 0,1)+IF(ISERROR(SEARCH("*no*",VLOOKUP(A241,'passengers(base term)_has_optio'!A:J,7,FALSE))), 0,1)+IF(ISERROR(SEARCH("*no*",VLOOKUP(A241,'passengers(base term)_has_optio'!A:J,8,FALSE))), 0,1)+IF(ISERROR(SEARCH("*no*",VLOOKUP(A241,'passengers(base term)_has_optio'!A:J,9,FALSE))), 0,1)=7,1,0)</f>
        <v>0</v>
      </c>
      <c r="P241">
        <f>IF(ISNUMBER(VLOOKUP(A241,'passengers(base term)_has_optio'!A:J,10)),1,0)</f>
        <v>0</v>
      </c>
      <c r="Q241">
        <f t="shared" si="30"/>
        <v>0</v>
      </c>
      <c r="R241">
        <f t="shared" si="31"/>
        <v>0</v>
      </c>
      <c r="S241">
        <f t="shared" si="32"/>
        <v>1</v>
      </c>
      <c r="T241">
        <f t="shared" si="33"/>
        <v>0</v>
      </c>
      <c r="U241">
        <f t="shared" si="34"/>
        <v>0</v>
      </c>
      <c r="V241">
        <f t="shared" si="35"/>
        <v>0</v>
      </c>
    </row>
    <row r="242" spans="1:22">
      <c r="A242" t="s">
        <v>777</v>
      </c>
      <c r="B242" t="s">
        <v>1418</v>
      </c>
      <c r="C242" t="s">
        <v>1407</v>
      </c>
      <c r="D242" t="s">
        <v>1407</v>
      </c>
      <c r="E242" t="s">
        <v>1407</v>
      </c>
      <c r="F242" t="s">
        <v>1407</v>
      </c>
      <c r="G242" t="s">
        <v>1407</v>
      </c>
      <c r="H242">
        <v>5.9</v>
      </c>
      <c r="I242" t="s">
        <v>1407</v>
      </c>
      <c r="J242" t="s">
        <v>1407</v>
      </c>
      <c r="K242" t="b">
        <f>ISERROR(VLOOKUP(A242,'passengers(base term)_has_optio'!A497:A1332,1,FALSE))</f>
        <v>0</v>
      </c>
      <c r="L242">
        <f t="shared" si="29"/>
        <v>0</v>
      </c>
      <c r="M242">
        <f t="shared" si="27"/>
        <v>0</v>
      </c>
      <c r="N242">
        <f t="shared" si="28"/>
        <v>0</v>
      </c>
      <c r="O242">
        <f>IF(IF(ISERROR(SEARCH("*no*",VLOOKUP(A242,'passengers(base term)_has_optio'!A:J,3,FALSE))), 0,1)+IF(ISERROR(SEARCH("*no*",VLOOKUP(A242,'passengers(base term)_has_optio'!A:J,34,FALSE))), 0,1)+IF(ISERROR(SEARCH("*no*",VLOOKUP(A242,'passengers(base term)_has_optio'!A:J,5,FALSE))), 0,1)+IF(ISERROR(SEARCH("*no*",VLOOKUP(A242,'passengers(base term)_has_optio'!A:J,6,FALSE))), 0,1)+IF(ISERROR(SEARCH("*no*",VLOOKUP(A242,'passengers(base term)_has_optio'!A:J,7,FALSE))), 0,1)+IF(ISERROR(SEARCH("*no*",VLOOKUP(A242,'passengers(base term)_has_optio'!A:J,8,FALSE))), 0,1)+IF(ISERROR(SEARCH("*no*",VLOOKUP(A242,'passengers(base term)_has_optio'!A:J,9,FALSE))), 0,1)=7,1,0)</f>
        <v>0</v>
      </c>
      <c r="P242">
        <f>IF(ISNUMBER(VLOOKUP(A242,'passengers(base term)_has_optio'!A:J,10)),1,0)</f>
        <v>0</v>
      </c>
      <c r="Q242">
        <f t="shared" si="30"/>
        <v>0</v>
      </c>
      <c r="R242">
        <f t="shared" si="31"/>
        <v>0</v>
      </c>
      <c r="S242">
        <f t="shared" si="32"/>
        <v>0</v>
      </c>
      <c r="T242">
        <f t="shared" si="33"/>
        <v>0</v>
      </c>
      <c r="U242">
        <f t="shared" si="34"/>
        <v>1</v>
      </c>
      <c r="V242">
        <f t="shared" si="35"/>
        <v>1</v>
      </c>
    </row>
    <row r="243" spans="1:22">
      <c r="A243" t="s">
        <v>769</v>
      </c>
      <c r="B243" t="s">
        <v>1418</v>
      </c>
      <c r="C243" t="s">
        <v>1407</v>
      </c>
      <c r="D243" t="s">
        <v>1407</v>
      </c>
      <c r="E243" t="s">
        <v>1407</v>
      </c>
      <c r="F243" t="s">
        <v>1407</v>
      </c>
      <c r="G243" t="s">
        <v>1407</v>
      </c>
      <c r="H243">
        <v>2.6</v>
      </c>
      <c r="I243" t="s">
        <v>1407</v>
      </c>
      <c r="J243" t="s">
        <v>1407</v>
      </c>
      <c r="K243" t="b">
        <f>ISERROR(VLOOKUP(A243,'passengers(base term)_has_optio'!A505:A1340,1,FALSE))</f>
        <v>0</v>
      </c>
      <c r="L243">
        <f t="shared" si="29"/>
        <v>0</v>
      </c>
      <c r="M243">
        <f t="shared" si="27"/>
        <v>0</v>
      </c>
      <c r="N243">
        <f t="shared" si="28"/>
        <v>0</v>
      </c>
      <c r="O243">
        <f>IF(IF(ISERROR(SEARCH("*no*",VLOOKUP(A243,'passengers(base term)_has_optio'!A:J,3,FALSE))), 0,1)+IF(ISERROR(SEARCH("*no*",VLOOKUP(A243,'passengers(base term)_has_optio'!A:J,34,FALSE))), 0,1)+IF(ISERROR(SEARCH("*no*",VLOOKUP(A243,'passengers(base term)_has_optio'!A:J,5,FALSE))), 0,1)+IF(ISERROR(SEARCH("*no*",VLOOKUP(A243,'passengers(base term)_has_optio'!A:J,6,FALSE))), 0,1)+IF(ISERROR(SEARCH("*no*",VLOOKUP(A243,'passengers(base term)_has_optio'!A:J,7,FALSE))), 0,1)+IF(ISERROR(SEARCH("*no*",VLOOKUP(A243,'passengers(base term)_has_optio'!A:J,8,FALSE))), 0,1)+IF(ISERROR(SEARCH("*no*",VLOOKUP(A243,'passengers(base term)_has_optio'!A:J,9,FALSE))), 0,1)=7,1,0)</f>
        <v>0</v>
      </c>
      <c r="P243">
        <f>IF(ISNUMBER(VLOOKUP(A243,'passengers(base term)_has_optio'!A:J,10)),1,0)</f>
        <v>0</v>
      </c>
      <c r="Q243">
        <f t="shared" si="30"/>
        <v>0</v>
      </c>
      <c r="R243">
        <f t="shared" si="31"/>
        <v>0</v>
      </c>
      <c r="S243">
        <f t="shared" si="32"/>
        <v>0</v>
      </c>
      <c r="T243">
        <f t="shared" si="33"/>
        <v>0</v>
      </c>
      <c r="U243">
        <f t="shared" si="34"/>
        <v>1</v>
      </c>
      <c r="V243">
        <f t="shared" si="35"/>
        <v>1</v>
      </c>
    </row>
    <row r="244" spans="1:22">
      <c r="A244" t="s">
        <v>763</v>
      </c>
      <c r="B244" t="s">
        <v>1418</v>
      </c>
      <c r="C244" t="s">
        <v>1407</v>
      </c>
      <c r="D244" t="s">
        <v>1407</v>
      </c>
      <c r="E244" t="s">
        <v>1407</v>
      </c>
      <c r="F244" t="s">
        <v>1407</v>
      </c>
      <c r="G244" t="s">
        <v>1407</v>
      </c>
      <c r="H244">
        <v>3.9</v>
      </c>
      <c r="I244" t="s">
        <v>1407</v>
      </c>
      <c r="J244" t="s">
        <v>1407</v>
      </c>
      <c r="K244" t="b">
        <f>ISERROR(VLOOKUP(A244,'passengers(base term)_has_optio'!A511:A1346,1,FALSE))</f>
        <v>0</v>
      </c>
      <c r="L244">
        <f t="shared" si="29"/>
        <v>0</v>
      </c>
      <c r="M244">
        <f t="shared" si="27"/>
        <v>0</v>
      </c>
      <c r="N244">
        <f t="shared" si="28"/>
        <v>0</v>
      </c>
      <c r="O244">
        <f>IF(IF(ISERROR(SEARCH("*no*",VLOOKUP(A244,'passengers(base term)_has_optio'!A:J,3,FALSE))), 0,1)+IF(ISERROR(SEARCH("*no*",VLOOKUP(A244,'passengers(base term)_has_optio'!A:J,34,FALSE))), 0,1)+IF(ISERROR(SEARCH("*no*",VLOOKUP(A244,'passengers(base term)_has_optio'!A:J,5,FALSE))), 0,1)+IF(ISERROR(SEARCH("*no*",VLOOKUP(A244,'passengers(base term)_has_optio'!A:J,6,FALSE))), 0,1)+IF(ISERROR(SEARCH("*no*",VLOOKUP(A244,'passengers(base term)_has_optio'!A:J,7,FALSE))), 0,1)+IF(ISERROR(SEARCH("*no*",VLOOKUP(A244,'passengers(base term)_has_optio'!A:J,8,FALSE))), 0,1)+IF(ISERROR(SEARCH("*no*",VLOOKUP(A244,'passengers(base term)_has_optio'!A:J,9,FALSE))), 0,1)=7,1,0)</f>
        <v>0</v>
      </c>
      <c r="P244">
        <f>IF(ISNUMBER(VLOOKUP(A244,'passengers(base term)_has_optio'!A:J,10)),1,0)</f>
        <v>0</v>
      </c>
      <c r="Q244">
        <f t="shared" si="30"/>
        <v>0</v>
      </c>
      <c r="R244">
        <f t="shared" si="31"/>
        <v>0</v>
      </c>
      <c r="S244">
        <f t="shared" si="32"/>
        <v>0</v>
      </c>
      <c r="T244">
        <f t="shared" si="33"/>
        <v>0</v>
      </c>
      <c r="U244">
        <f t="shared" si="34"/>
        <v>1</v>
      </c>
      <c r="V244">
        <f t="shared" si="35"/>
        <v>1</v>
      </c>
    </row>
    <row r="245" spans="1:22">
      <c r="A245" t="s">
        <v>757</v>
      </c>
      <c r="B245" t="s">
        <v>1418</v>
      </c>
      <c r="C245" t="s">
        <v>1407</v>
      </c>
      <c r="D245" t="s">
        <v>1407</v>
      </c>
      <c r="E245" t="s">
        <v>1407</v>
      </c>
      <c r="F245" t="s">
        <v>1407</v>
      </c>
      <c r="G245" t="s">
        <v>1407</v>
      </c>
      <c r="H245">
        <v>2.6</v>
      </c>
      <c r="I245" t="s">
        <v>1407</v>
      </c>
      <c r="J245" t="s">
        <v>1407</v>
      </c>
      <c r="K245" t="b">
        <f>ISERROR(VLOOKUP(A245,'passengers(base term)_has_optio'!A517:A1352,1,FALSE))</f>
        <v>0</v>
      </c>
      <c r="L245">
        <f t="shared" si="29"/>
        <v>0</v>
      </c>
      <c r="M245">
        <f t="shared" si="27"/>
        <v>0</v>
      </c>
      <c r="N245">
        <f t="shared" si="28"/>
        <v>0</v>
      </c>
      <c r="O245">
        <f>IF(IF(ISERROR(SEARCH("*no*",VLOOKUP(A245,'passengers(base term)_has_optio'!A:J,3,FALSE))), 0,1)+IF(ISERROR(SEARCH("*no*",VLOOKUP(A245,'passengers(base term)_has_optio'!A:J,34,FALSE))), 0,1)+IF(ISERROR(SEARCH("*no*",VLOOKUP(A245,'passengers(base term)_has_optio'!A:J,5,FALSE))), 0,1)+IF(ISERROR(SEARCH("*no*",VLOOKUP(A245,'passengers(base term)_has_optio'!A:J,6,FALSE))), 0,1)+IF(ISERROR(SEARCH("*no*",VLOOKUP(A245,'passengers(base term)_has_optio'!A:J,7,FALSE))), 0,1)+IF(ISERROR(SEARCH("*no*",VLOOKUP(A245,'passengers(base term)_has_optio'!A:J,8,FALSE))), 0,1)+IF(ISERROR(SEARCH("*no*",VLOOKUP(A245,'passengers(base term)_has_optio'!A:J,9,FALSE))), 0,1)=7,1,0)</f>
        <v>0</v>
      </c>
      <c r="P245">
        <f>IF(ISNUMBER(VLOOKUP(A245,'passengers(base term)_has_optio'!A:J,10)),1,0)</f>
        <v>0</v>
      </c>
      <c r="Q245">
        <f t="shared" si="30"/>
        <v>0</v>
      </c>
      <c r="R245">
        <f t="shared" si="31"/>
        <v>0</v>
      </c>
      <c r="S245">
        <f t="shared" si="32"/>
        <v>0</v>
      </c>
      <c r="T245">
        <f t="shared" si="33"/>
        <v>0</v>
      </c>
      <c r="U245">
        <f t="shared" si="34"/>
        <v>1</v>
      </c>
      <c r="V245">
        <f t="shared" si="35"/>
        <v>1</v>
      </c>
    </row>
    <row r="246" spans="1:22">
      <c r="A246" t="s">
        <v>734</v>
      </c>
      <c r="B246" t="s">
        <v>1418</v>
      </c>
      <c r="C246" t="s">
        <v>1407</v>
      </c>
      <c r="D246" t="s">
        <v>1407</v>
      </c>
      <c r="E246">
        <v>1.9</v>
      </c>
      <c r="F246" t="s">
        <v>1407</v>
      </c>
      <c r="G246" t="s">
        <v>1407</v>
      </c>
      <c r="H246" t="s">
        <v>1407</v>
      </c>
      <c r="I246" t="s">
        <v>1407</v>
      </c>
      <c r="J246" t="s">
        <v>1407</v>
      </c>
      <c r="K246" t="b">
        <f>ISERROR(VLOOKUP(A246,'passengers(base term)_has_optio'!A539:A1374,1,FALSE))</f>
        <v>0</v>
      </c>
      <c r="L246">
        <f t="shared" si="29"/>
        <v>0</v>
      </c>
      <c r="M246">
        <f t="shared" si="27"/>
        <v>0</v>
      </c>
      <c r="N246">
        <f t="shared" si="28"/>
        <v>0</v>
      </c>
      <c r="O246">
        <f>IF(IF(ISERROR(SEARCH("*no*",VLOOKUP(A246,'passengers(base term)_has_optio'!A:J,3,FALSE))), 0,1)+IF(ISERROR(SEARCH("*no*",VLOOKUP(A246,'passengers(base term)_has_optio'!A:J,34,FALSE))), 0,1)+IF(ISERROR(SEARCH("*no*",VLOOKUP(A246,'passengers(base term)_has_optio'!A:J,5,FALSE))), 0,1)+IF(ISERROR(SEARCH("*no*",VLOOKUP(A246,'passengers(base term)_has_optio'!A:J,6,FALSE))), 0,1)+IF(ISERROR(SEARCH("*no*",VLOOKUP(A246,'passengers(base term)_has_optio'!A:J,7,FALSE))), 0,1)+IF(ISERROR(SEARCH("*no*",VLOOKUP(A246,'passengers(base term)_has_optio'!A:J,8,FALSE))), 0,1)+IF(ISERROR(SEARCH("*no*",VLOOKUP(A246,'passengers(base term)_has_optio'!A:J,9,FALSE))), 0,1)=7,1,0)</f>
        <v>0</v>
      </c>
      <c r="P246">
        <f>IF(ISNUMBER(VLOOKUP(A246,'passengers(base term)_has_optio'!A:J,10)),1,0)</f>
        <v>1</v>
      </c>
      <c r="Q246">
        <f t="shared" si="30"/>
        <v>0</v>
      </c>
      <c r="R246">
        <f t="shared" si="31"/>
        <v>0</v>
      </c>
      <c r="S246">
        <f t="shared" si="32"/>
        <v>1</v>
      </c>
      <c r="T246">
        <f t="shared" si="33"/>
        <v>0</v>
      </c>
      <c r="U246">
        <f t="shared" si="34"/>
        <v>0</v>
      </c>
      <c r="V246">
        <f t="shared" si="35"/>
        <v>1</v>
      </c>
    </row>
    <row r="247" spans="1:22">
      <c r="A247" t="s">
        <v>732</v>
      </c>
      <c r="B247" t="s">
        <v>1418</v>
      </c>
      <c r="C247" t="s">
        <v>1407</v>
      </c>
      <c r="D247" t="s">
        <v>1407</v>
      </c>
      <c r="E247">
        <v>4.5999999999999996</v>
      </c>
      <c r="F247" t="s">
        <v>1407</v>
      </c>
      <c r="G247" t="s">
        <v>1407</v>
      </c>
      <c r="H247" t="s">
        <v>1407</v>
      </c>
      <c r="I247" t="s">
        <v>1407</v>
      </c>
      <c r="J247" t="s">
        <v>1407</v>
      </c>
      <c r="K247" t="b">
        <f>ISERROR(VLOOKUP(A247,'passengers(base term)_has_optio'!A540:A1375,1,FALSE))</f>
        <v>0</v>
      </c>
      <c r="L247">
        <f t="shared" si="29"/>
        <v>0</v>
      </c>
      <c r="M247">
        <f t="shared" si="27"/>
        <v>0</v>
      </c>
      <c r="N247">
        <f t="shared" si="28"/>
        <v>0</v>
      </c>
      <c r="O247">
        <f>IF(IF(ISERROR(SEARCH("*no*",VLOOKUP(A247,'passengers(base term)_has_optio'!A:J,3,FALSE))), 0,1)+IF(ISERROR(SEARCH("*no*",VLOOKUP(A247,'passengers(base term)_has_optio'!A:J,34,FALSE))), 0,1)+IF(ISERROR(SEARCH("*no*",VLOOKUP(A247,'passengers(base term)_has_optio'!A:J,5,FALSE))), 0,1)+IF(ISERROR(SEARCH("*no*",VLOOKUP(A247,'passengers(base term)_has_optio'!A:J,6,FALSE))), 0,1)+IF(ISERROR(SEARCH("*no*",VLOOKUP(A247,'passengers(base term)_has_optio'!A:J,7,FALSE))), 0,1)+IF(ISERROR(SEARCH("*no*",VLOOKUP(A247,'passengers(base term)_has_optio'!A:J,8,FALSE))), 0,1)+IF(ISERROR(SEARCH("*no*",VLOOKUP(A247,'passengers(base term)_has_optio'!A:J,9,FALSE))), 0,1)=7,1,0)</f>
        <v>0</v>
      </c>
      <c r="P247">
        <f>IF(ISNUMBER(VLOOKUP(A247,'passengers(base term)_has_optio'!A:J,10)),1,0)</f>
        <v>0</v>
      </c>
      <c r="Q247">
        <f t="shared" si="30"/>
        <v>0</v>
      </c>
      <c r="R247">
        <f t="shared" si="31"/>
        <v>0</v>
      </c>
      <c r="S247">
        <f t="shared" si="32"/>
        <v>0</v>
      </c>
      <c r="T247">
        <f t="shared" si="33"/>
        <v>0</v>
      </c>
      <c r="U247">
        <f t="shared" si="34"/>
        <v>1</v>
      </c>
      <c r="V247">
        <f t="shared" si="35"/>
        <v>1</v>
      </c>
    </row>
    <row r="248" spans="1:22">
      <c r="A248" t="s">
        <v>730</v>
      </c>
      <c r="B248" t="s">
        <v>1418</v>
      </c>
      <c r="C248" t="s">
        <v>1407</v>
      </c>
      <c r="D248" t="s">
        <v>1407</v>
      </c>
      <c r="E248">
        <v>1.3</v>
      </c>
      <c r="F248" t="s">
        <v>1407</v>
      </c>
      <c r="G248" t="s">
        <v>1407</v>
      </c>
      <c r="H248" t="s">
        <v>1407</v>
      </c>
      <c r="I248" t="s">
        <v>1407</v>
      </c>
      <c r="J248" t="s">
        <v>1407</v>
      </c>
      <c r="K248" t="b">
        <f>ISERROR(VLOOKUP(A248,'passengers(base term)_has_optio'!A541:A1376,1,FALSE))</f>
        <v>0</v>
      </c>
      <c r="L248">
        <f t="shared" si="29"/>
        <v>0</v>
      </c>
      <c r="M248">
        <f t="shared" si="27"/>
        <v>0</v>
      </c>
      <c r="N248">
        <f t="shared" si="28"/>
        <v>0</v>
      </c>
      <c r="O248">
        <f>IF(IF(ISERROR(SEARCH("*no*",VLOOKUP(A248,'passengers(base term)_has_optio'!A:J,3,FALSE))), 0,1)+IF(ISERROR(SEARCH("*no*",VLOOKUP(A248,'passengers(base term)_has_optio'!A:J,34,FALSE))), 0,1)+IF(ISERROR(SEARCH("*no*",VLOOKUP(A248,'passengers(base term)_has_optio'!A:J,5,FALSE))), 0,1)+IF(ISERROR(SEARCH("*no*",VLOOKUP(A248,'passengers(base term)_has_optio'!A:J,6,FALSE))), 0,1)+IF(ISERROR(SEARCH("*no*",VLOOKUP(A248,'passengers(base term)_has_optio'!A:J,7,FALSE))), 0,1)+IF(ISERROR(SEARCH("*no*",VLOOKUP(A248,'passengers(base term)_has_optio'!A:J,8,FALSE))), 0,1)+IF(ISERROR(SEARCH("*no*",VLOOKUP(A248,'passengers(base term)_has_optio'!A:J,9,FALSE))), 0,1)=7,1,0)</f>
        <v>0</v>
      </c>
      <c r="P248">
        <f>IF(ISNUMBER(VLOOKUP(A248,'passengers(base term)_has_optio'!A:J,10)),1,0)</f>
        <v>1</v>
      </c>
      <c r="Q248">
        <f t="shared" si="30"/>
        <v>0</v>
      </c>
      <c r="R248">
        <f t="shared" si="31"/>
        <v>0</v>
      </c>
      <c r="S248">
        <f t="shared" si="32"/>
        <v>1</v>
      </c>
      <c r="T248">
        <f t="shared" si="33"/>
        <v>0</v>
      </c>
      <c r="U248">
        <f t="shared" si="34"/>
        <v>0</v>
      </c>
      <c r="V248">
        <f t="shared" si="35"/>
        <v>1</v>
      </c>
    </row>
    <row r="249" spans="1:22">
      <c r="A249" t="s">
        <v>716</v>
      </c>
      <c r="B249" t="s">
        <v>1418</v>
      </c>
      <c r="C249" t="s">
        <v>1407</v>
      </c>
      <c r="D249" t="s">
        <v>1407</v>
      </c>
      <c r="E249">
        <v>2</v>
      </c>
      <c r="F249" t="s">
        <v>1407</v>
      </c>
      <c r="G249" t="s">
        <v>1407</v>
      </c>
      <c r="H249" t="s">
        <v>1407</v>
      </c>
      <c r="I249" t="s">
        <v>1407</v>
      </c>
      <c r="J249" t="s">
        <v>1407</v>
      </c>
      <c r="K249" t="b">
        <f>ISERROR(VLOOKUP(A249,'passengers(base term)_has_optio'!A555:A1390,1,FALSE))</f>
        <v>0</v>
      </c>
      <c r="L249">
        <f t="shared" si="29"/>
        <v>0</v>
      </c>
      <c r="M249">
        <f t="shared" si="27"/>
        <v>0</v>
      </c>
      <c r="N249">
        <f t="shared" si="28"/>
        <v>0</v>
      </c>
      <c r="O249">
        <f>IF(IF(ISERROR(SEARCH("*no*",VLOOKUP(A249,'passengers(base term)_has_optio'!A:J,3,FALSE))), 0,1)+IF(ISERROR(SEARCH("*no*",VLOOKUP(A249,'passengers(base term)_has_optio'!A:J,34,FALSE))), 0,1)+IF(ISERROR(SEARCH("*no*",VLOOKUP(A249,'passengers(base term)_has_optio'!A:J,5,FALSE))), 0,1)+IF(ISERROR(SEARCH("*no*",VLOOKUP(A249,'passengers(base term)_has_optio'!A:J,6,FALSE))), 0,1)+IF(ISERROR(SEARCH("*no*",VLOOKUP(A249,'passengers(base term)_has_optio'!A:J,7,FALSE))), 0,1)+IF(ISERROR(SEARCH("*no*",VLOOKUP(A249,'passengers(base term)_has_optio'!A:J,8,FALSE))), 0,1)+IF(ISERROR(SEARCH("*no*",VLOOKUP(A249,'passengers(base term)_has_optio'!A:J,9,FALSE))), 0,1)=7,1,0)</f>
        <v>0</v>
      </c>
      <c r="P249">
        <f>IF(ISNUMBER(VLOOKUP(A249,'passengers(base term)_has_optio'!A:J,10)),1,0)</f>
        <v>1</v>
      </c>
      <c r="Q249">
        <f t="shared" si="30"/>
        <v>0</v>
      </c>
      <c r="R249">
        <f t="shared" si="31"/>
        <v>0</v>
      </c>
      <c r="S249">
        <f t="shared" si="32"/>
        <v>1</v>
      </c>
      <c r="T249">
        <f t="shared" si="33"/>
        <v>0</v>
      </c>
      <c r="U249">
        <f t="shared" si="34"/>
        <v>0</v>
      </c>
      <c r="V249">
        <f t="shared" si="35"/>
        <v>1</v>
      </c>
    </row>
    <row r="250" spans="1:22">
      <c r="A250" t="s">
        <v>712</v>
      </c>
      <c r="B250" t="s">
        <v>1418</v>
      </c>
      <c r="C250" t="s">
        <v>1407</v>
      </c>
      <c r="D250" t="s">
        <v>1407</v>
      </c>
      <c r="E250">
        <v>1.6</v>
      </c>
      <c r="F250" t="s">
        <v>1407</v>
      </c>
      <c r="G250" t="s">
        <v>1407</v>
      </c>
      <c r="H250" t="s">
        <v>1407</v>
      </c>
      <c r="I250" t="s">
        <v>1407</v>
      </c>
      <c r="J250">
        <v>1.7</v>
      </c>
      <c r="K250" t="b">
        <f>ISERROR(VLOOKUP(A250,'passengers(base term)_has_optio'!A558:A1393,1,FALSE))</f>
        <v>0</v>
      </c>
      <c r="L250">
        <f t="shared" si="29"/>
        <v>0</v>
      </c>
      <c r="M250">
        <f t="shared" si="27"/>
        <v>1</v>
      </c>
      <c r="N250">
        <f t="shared" si="28"/>
        <v>0</v>
      </c>
      <c r="O250">
        <f>IF(IF(ISERROR(SEARCH("*no*",VLOOKUP(A250,'passengers(base term)_has_optio'!A:J,3,FALSE))), 0,1)+IF(ISERROR(SEARCH("*no*",VLOOKUP(A250,'passengers(base term)_has_optio'!A:J,34,FALSE))), 0,1)+IF(ISERROR(SEARCH("*no*",VLOOKUP(A250,'passengers(base term)_has_optio'!A:J,5,FALSE))), 0,1)+IF(ISERROR(SEARCH("*no*",VLOOKUP(A250,'passengers(base term)_has_optio'!A:J,6,FALSE))), 0,1)+IF(ISERROR(SEARCH("*no*",VLOOKUP(A250,'passengers(base term)_has_optio'!A:J,7,FALSE))), 0,1)+IF(ISERROR(SEARCH("*no*",VLOOKUP(A250,'passengers(base term)_has_optio'!A:J,8,FALSE))), 0,1)+IF(ISERROR(SEARCH("*no*",VLOOKUP(A250,'passengers(base term)_has_optio'!A:J,9,FALSE))), 0,1)=7,1,0)</f>
        <v>0</v>
      </c>
      <c r="P250">
        <f>IF(ISNUMBER(VLOOKUP(A250,'passengers(base term)_has_optio'!A:J,10)),1,0)</f>
        <v>1</v>
      </c>
      <c r="Q250">
        <f t="shared" si="30"/>
        <v>0</v>
      </c>
      <c r="R250">
        <f t="shared" si="31"/>
        <v>0</v>
      </c>
      <c r="S250">
        <f t="shared" si="32"/>
        <v>0</v>
      </c>
      <c r="T250">
        <f t="shared" si="33"/>
        <v>0</v>
      </c>
      <c r="U250">
        <f t="shared" si="34"/>
        <v>0</v>
      </c>
      <c r="V250">
        <f t="shared" si="35"/>
        <v>0</v>
      </c>
    </row>
    <row r="251" spans="1:22">
      <c r="A251" t="s">
        <v>693</v>
      </c>
      <c r="B251" t="s">
        <v>1418</v>
      </c>
      <c r="C251" t="s">
        <v>1407</v>
      </c>
      <c r="D251" t="s">
        <v>1407</v>
      </c>
      <c r="E251">
        <v>2.1</v>
      </c>
      <c r="F251" t="s">
        <v>1407</v>
      </c>
      <c r="G251" t="s">
        <v>1407</v>
      </c>
      <c r="H251" t="s">
        <v>1407</v>
      </c>
      <c r="I251" t="s">
        <v>1407</v>
      </c>
      <c r="J251">
        <v>2</v>
      </c>
      <c r="K251" t="b">
        <f>ISERROR(VLOOKUP(A251,'passengers(base term)_has_optio'!A576:A1411,1,FALSE))</f>
        <v>0</v>
      </c>
      <c r="L251">
        <f t="shared" si="29"/>
        <v>0</v>
      </c>
      <c r="M251">
        <f t="shared" si="27"/>
        <v>1</v>
      </c>
      <c r="N251">
        <f t="shared" si="28"/>
        <v>0</v>
      </c>
      <c r="O251">
        <f>IF(IF(ISERROR(SEARCH("*no*",VLOOKUP(A251,'passengers(base term)_has_optio'!A:J,3,FALSE))), 0,1)+IF(ISERROR(SEARCH("*no*",VLOOKUP(A251,'passengers(base term)_has_optio'!A:J,34,FALSE))), 0,1)+IF(ISERROR(SEARCH("*no*",VLOOKUP(A251,'passengers(base term)_has_optio'!A:J,5,FALSE))), 0,1)+IF(ISERROR(SEARCH("*no*",VLOOKUP(A251,'passengers(base term)_has_optio'!A:J,6,FALSE))), 0,1)+IF(ISERROR(SEARCH("*no*",VLOOKUP(A251,'passengers(base term)_has_optio'!A:J,7,FALSE))), 0,1)+IF(ISERROR(SEARCH("*no*",VLOOKUP(A251,'passengers(base term)_has_optio'!A:J,8,FALSE))), 0,1)+IF(ISERROR(SEARCH("*no*",VLOOKUP(A251,'passengers(base term)_has_optio'!A:J,9,FALSE))), 0,1)=7,1,0)</f>
        <v>0</v>
      </c>
      <c r="P251">
        <f>IF(ISNUMBER(VLOOKUP(A251,'passengers(base term)_has_optio'!A:J,10)),1,0)</f>
        <v>0</v>
      </c>
      <c r="Q251">
        <f t="shared" si="30"/>
        <v>0</v>
      </c>
      <c r="R251">
        <f t="shared" si="31"/>
        <v>0</v>
      </c>
      <c r="S251">
        <f t="shared" si="32"/>
        <v>1</v>
      </c>
      <c r="T251">
        <f t="shared" si="33"/>
        <v>0</v>
      </c>
      <c r="U251">
        <f t="shared" si="34"/>
        <v>0</v>
      </c>
      <c r="V251">
        <f t="shared" si="35"/>
        <v>0</v>
      </c>
    </row>
    <row r="252" spans="1:22">
      <c r="A252" t="s">
        <v>671</v>
      </c>
      <c r="B252" t="s">
        <v>1418</v>
      </c>
      <c r="C252" t="s">
        <v>1407</v>
      </c>
      <c r="D252" t="s">
        <v>1407</v>
      </c>
      <c r="E252">
        <v>1.8</v>
      </c>
      <c r="F252" t="s">
        <v>1407</v>
      </c>
      <c r="G252" t="s">
        <v>1407</v>
      </c>
      <c r="H252" t="s">
        <v>1407</v>
      </c>
      <c r="I252" t="s">
        <v>1407</v>
      </c>
      <c r="J252" t="s">
        <v>1407</v>
      </c>
      <c r="K252" t="b">
        <f>ISERROR(VLOOKUP(A252,'passengers(base term)_has_optio'!A598:A1433,1,FALSE))</f>
        <v>0</v>
      </c>
      <c r="L252">
        <f t="shared" si="29"/>
        <v>0</v>
      </c>
      <c r="M252">
        <f t="shared" si="27"/>
        <v>0</v>
      </c>
      <c r="N252">
        <f t="shared" si="28"/>
        <v>0</v>
      </c>
      <c r="O252">
        <f>IF(IF(ISERROR(SEARCH("*no*",VLOOKUP(A252,'passengers(base term)_has_optio'!A:J,3,FALSE))), 0,1)+IF(ISERROR(SEARCH("*no*",VLOOKUP(A252,'passengers(base term)_has_optio'!A:J,34,FALSE))), 0,1)+IF(ISERROR(SEARCH("*no*",VLOOKUP(A252,'passengers(base term)_has_optio'!A:J,5,FALSE))), 0,1)+IF(ISERROR(SEARCH("*no*",VLOOKUP(A252,'passengers(base term)_has_optio'!A:J,6,FALSE))), 0,1)+IF(ISERROR(SEARCH("*no*",VLOOKUP(A252,'passengers(base term)_has_optio'!A:J,7,FALSE))), 0,1)+IF(ISERROR(SEARCH("*no*",VLOOKUP(A252,'passengers(base term)_has_optio'!A:J,8,FALSE))), 0,1)+IF(ISERROR(SEARCH("*no*",VLOOKUP(A252,'passengers(base term)_has_optio'!A:J,9,FALSE))), 0,1)=7,1,0)</f>
        <v>0</v>
      </c>
      <c r="P252">
        <f>IF(ISNUMBER(VLOOKUP(A252,'passengers(base term)_has_optio'!A:J,10)),1,0)</f>
        <v>1</v>
      </c>
      <c r="Q252">
        <f t="shared" si="30"/>
        <v>0</v>
      </c>
      <c r="R252">
        <f t="shared" si="31"/>
        <v>0</v>
      </c>
      <c r="S252">
        <f t="shared" si="32"/>
        <v>1</v>
      </c>
      <c r="T252">
        <f t="shared" si="33"/>
        <v>0</v>
      </c>
      <c r="U252">
        <f t="shared" si="34"/>
        <v>0</v>
      </c>
      <c r="V252">
        <f t="shared" si="35"/>
        <v>1</v>
      </c>
    </row>
    <row r="253" spans="1:22">
      <c r="A253" t="s">
        <v>669</v>
      </c>
      <c r="B253" t="s">
        <v>1418</v>
      </c>
      <c r="C253" t="s">
        <v>1407</v>
      </c>
      <c r="D253" t="s">
        <v>1407</v>
      </c>
      <c r="E253">
        <v>6.7</v>
      </c>
      <c r="F253" t="s">
        <v>1407</v>
      </c>
      <c r="G253" t="s">
        <v>1407</v>
      </c>
      <c r="H253" t="s">
        <v>1407</v>
      </c>
      <c r="I253" t="s">
        <v>1407</v>
      </c>
      <c r="J253" t="s">
        <v>1407</v>
      </c>
      <c r="K253" t="b">
        <f>ISERROR(VLOOKUP(A253,'passengers(base term)_has_optio'!A600:A1435,1,FALSE))</f>
        <v>0</v>
      </c>
      <c r="L253">
        <f t="shared" si="29"/>
        <v>0</v>
      </c>
      <c r="M253">
        <f t="shared" si="27"/>
        <v>0</v>
      </c>
      <c r="N253">
        <f t="shared" si="28"/>
        <v>0</v>
      </c>
      <c r="O253">
        <f>IF(IF(ISERROR(SEARCH("*no*",VLOOKUP(A253,'passengers(base term)_has_optio'!A:J,3,FALSE))), 0,1)+IF(ISERROR(SEARCH("*no*",VLOOKUP(A253,'passengers(base term)_has_optio'!A:J,34,FALSE))), 0,1)+IF(ISERROR(SEARCH("*no*",VLOOKUP(A253,'passengers(base term)_has_optio'!A:J,5,FALSE))), 0,1)+IF(ISERROR(SEARCH("*no*",VLOOKUP(A253,'passengers(base term)_has_optio'!A:J,6,FALSE))), 0,1)+IF(ISERROR(SEARCH("*no*",VLOOKUP(A253,'passengers(base term)_has_optio'!A:J,7,FALSE))), 0,1)+IF(ISERROR(SEARCH("*no*",VLOOKUP(A253,'passengers(base term)_has_optio'!A:J,8,FALSE))), 0,1)+IF(ISERROR(SEARCH("*no*",VLOOKUP(A253,'passengers(base term)_has_optio'!A:J,9,FALSE))), 0,1)=7,1,0)</f>
        <v>0</v>
      </c>
      <c r="P253">
        <f>IF(ISNUMBER(VLOOKUP(A253,'passengers(base term)_has_optio'!A:J,10)),1,0)</f>
        <v>0</v>
      </c>
      <c r="Q253">
        <f t="shared" si="30"/>
        <v>0</v>
      </c>
      <c r="R253">
        <f t="shared" si="31"/>
        <v>0</v>
      </c>
      <c r="S253">
        <f t="shared" si="32"/>
        <v>0</v>
      </c>
      <c r="T253">
        <f t="shared" si="33"/>
        <v>0</v>
      </c>
      <c r="U253">
        <f t="shared" si="34"/>
        <v>1</v>
      </c>
      <c r="V253">
        <f t="shared" si="35"/>
        <v>1</v>
      </c>
    </row>
    <row r="254" spans="1:22">
      <c r="A254" t="s">
        <v>667</v>
      </c>
      <c r="B254" t="s">
        <v>1418</v>
      </c>
      <c r="C254" t="s">
        <v>1407</v>
      </c>
      <c r="D254" t="s">
        <v>1407</v>
      </c>
      <c r="E254">
        <v>3.4</v>
      </c>
      <c r="F254" t="s">
        <v>1407</v>
      </c>
      <c r="G254" t="s">
        <v>1407</v>
      </c>
      <c r="H254" t="s">
        <v>1407</v>
      </c>
      <c r="I254" t="s">
        <v>1407</v>
      </c>
      <c r="J254" t="s">
        <v>1407</v>
      </c>
      <c r="K254" t="b">
        <f>ISERROR(VLOOKUP(A254,'passengers(base term)_has_optio'!A602:A1437,1,FALSE))</f>
        <v>0</v>
      </c>
      <c r="L254">
        <f t="shared" si="29"/>
        <v>0</v>
      </c>
      <c r="M254">
        <f t="shared" si="27"/>
        <v>0</v>
      </c>
      <c r="N254">
        <f t="shared" si="28"/>
        <v>0</v>
      </c>
      <c r="O254">
        <f>IF(IF(ISERROR(SEARCH("*no*",VLOOKUP(A254,'passengers(base term)_has_optio'!A:J,3,FALSE))), 0,1)+IF(ISERROR(SEARCH("*no*",VLOOKUP(A254,'passengers(base term)_has_optio'!A:J,34,FALSE))), 0,1)+IF(ISERROR(SEARCH("*no*",VLOOKUP(A254,'passengers(base term)_has_optio'!A:J,5,FALSE))), 0,1)+IF(ISERROR(SEARCH("*no*",VLOOKUP(A254,'passengers(base term)_has_optio'!A:J,6,FALSE))), 0,1)+IF(ISERROR(SEARCH("*no*",VLOOKUP(A254,'passengers(base term)_has_optio'!A:J,7,FALSE))), 0,1)+IF(ISERROR(SEARCH("*no*",VLOOKUP(A254,'passengers(base term)_has_optio'!A:J,8,FALSE))), 0,1)+IF(ISERROR(SEARCH("*no*",VLOOKUP(A254,'passengers(base term)_has_optio'!A:J,9,FALSE))), 0,1)=7,1,0)</f>
        <v>0</v>
      </c>
      <c r="P254">
        <f>IF(ISNUMBER(VLOOKUP(A254,'passengers(base term)_has_optio'!A:J,10)),1,0)</f>
        <v>1</v>
      </c>
      <c r="Q254">
        <f t="shared" si="30"/>
        <v>0</v>
      </c>
      <c r="R254">
        <f t="shared" si="31"/>
        <v>0</v>
      </c>
      <c r="S254">
        <f t="shared" si="32"/>
        <v>1</v>
      </c>
      <c r="T254">
        <f t="shared" si="33"/>
        <v>0</v>
      </c>
      <c r="U254">
        <f t="shared" si="34"/>
        <v>0</v>
      </c>
      <c r="V254">
        <f t="shared" si="35"/>
        <v>1</v>
      </c>
    </row>
    <row r="255" spans="1:22">
      <c r="A255" t="s">
        <v>647</v>
      </c>
      <c r="B255" t="s">
        <v>1418</v>
      </c>
      <c r="C255" t="s">
        <v>1407</v>
      </c>
      <c r="D255" t="s">
        <v>1407</v>
      </c>
      <c r="E255">
        <v>1.4</v>
      </c>
      <c r="F255" t="s">
        <v>1407</v>
      </c>
      <c r="G255" t="s">
        <v>1407</v>
      </c>
      <c r="H255" t="s">
        <v>1407</v>
      </c>
      <c r="I255" t="s">
        <v>1407</v>
      </c>
      <c r="J255" t="s">
        <v>1407</v>
      </c>
      <c r="K255" t="b">
        <f>ISERROR(VLOOKUP(A255,'passengers(base term)_has_optio'!A621:A1456,1,FALSE))</f>
        <v>0</v>
      </c>
      <c r="L255">
        <f t="shared" si="29"/>
        <v>0</v>
      </c>
      <c r="M255">
        <f t="shared" si="27"/>
        <v>0</v>
      </c>
      <c r="N255">
        <f t="shared" si="28"/>
        <v>0</v>
      </c>
      <c r="O255">
        <f>IF(IF(ISERROR(SEARCH("*no*",VLOOKUP(A255,'passengers(base term)_has_optio'!A:J,3,FALSE))), 0,1)+IF(ISERROR(SEARCH("*no*",VLOOKUP(A255,'passengers(base term)_has_optio'!A:J,34,FALSE))), 0,1)+IF(ISERROR(SEARCH("*no*",VLOOKUP(A255,'passengers(base term)_has_optio'!A:J,5,FALSE))), 0,1)+IF(ISERROR(SEARCH("*no*",VLOOKUP(A255,'passengers(base term)_has_optio'!A:J,6,FALSE))), 0,1)+IF(ISERROR(SEARCH("*no*",VLOOKUP(A255,'passengers(base term)_has_optio'!A:J,7,FALSE))), 0,1)+IF(ISERROR(SEARCH("*no*",VLOOKUP(A255,'passengers(base term)_has_optio'!A:J,8,FALSE))), 0,1)+IF(ISERROR(SEARCH("*no*",VLOOKUP(A255,'passengers(base term)_has_optio'!A:J,9,FALSE))), 0,1)=7,1,0)</f>
        <v>0</v>
      </c>
      <c r="P255">
        <f>IF(ISNUMBER(VLOOKUP(A255,'passengers(base term)_has_optio'!A:J,10)),1,0)</f>
        <v>0</v>
      </c>
      <c r="Q255">
        <f t="shared" si="30"/>
        <v>0</v>
      </c>
      <c r="R255">
        <f t="shared" si="31"/>
        <v>0</v>
      </c>
      <c r="S255">
        <f t="shared" si="32"/>
        <v>0</v>
      </c>
      <c r="T255">
        <f t="shared" si="33"/>
        <v>0</v>
      </c>
      <c r="U255">
        <f t="shared" si="34"/>
        <v>1</v>
      </c>
      <c r="V255">
        <f t="shared" si="35"/>
        <v>1</v>
      </c>
    </row>
    <row r="256" spans="1:22">
      <c r="A256" t="s">
        <v>645</v>
      </c>
      <c r="B256" t="s">
        <v>1418</v>
      </c>
      <c r="C256" t="s">
        <v>1407</v>
      </c>
      <c r="D256" t="s">
        <v>1407</v>
      </c>
      <c r="E256">
        <v>1.4</v>
      </c>
      <c r="F256" t="s">
        <v>1407</v>
      </c>
      <c r="G256" t="s">
        <v>1407</v>
      </c>
      <c r="H256" t="s">
        <v>1407</v>
      </c>
      <c r="I256" t="s">
        <v>1407</v>
      </c>
      <c r="J256" t="s">
        <v>1407</v>
      </c>
      <c r="K256" t="b">
        <f>ISERROR(VLOOKUP(A256,'passengers(base term)_has_optio'!A623:A1458,1,FALSE))</f>
        <v>0</v>
      </c>
      <c r="L256">
        <f t="shared" si="29"/>
        <v>0</v>
      </c>
      <c r="M256">
        <f t="shared" si="27"/>
        <v>0</v>
      </c>
      <c r="N256">
        <f t="shared" si="28"/>
        <v>0</v>
      </c>
      <c r="O256">
        <f>IF(IF(ISERROR(SEARCH("*no*",VLOOKUP(A256,'passengers(base term)_has_optio'!A:J,3,FALSE))), 0,1)+IF(ISERROR(SEARCH("*no*",VLOOKUP(A256,'passengers(base term)_has_optio'!A:J,34,FALSE))), 0,1)+IF(ISERROR(SEARCH("*no*",VLOOKUP(A256,'passengers(base term)_has_optio'!A:J,5,FALSE))), 0,1)+IF(ISERROR(SEARCH("*no*",VLOOKUP(A256,'passengers(base term)_has_optio'!A:J,6,FALSE))), 0,1)+IF(ISERROR(SEARCH("*no*",VLOOKUP(A256,'passengers(base term)_has_optio'!A:J,7,FALSE))), 0,1)+IF(ISERROR(SEARCH("*no*",VLOOKUP(A256,'passengers(base term)_has_optio'!A:J,8,FALSE))), 0,1)+IF(ISERROR(SEARCH("*no*",VLOOKUP(A256,'passengers(base term)_has_optio'!A:J,9,FALSE))), 0,1)=7,1,0)</f>
        <v>0</v>
      </c>
      <c r="P256">
        <f>IF(ISNUMBER(VLOOKUP(A256,'passengers(base term)_has_optio'!A:J,10)),1,0)</f>
        <v>0</v>
      </c>
      <c r="Q256">
        <f t="shared" si="30"/>
        <v>0</v>
      </c>
      <c r="R256">
        <f t="shared" si="31"/>
        <v>0</v>
      </c>
      <c r="S256">
        <f t="shared" si="32"/>
        <v>0</v>
      </c>
      <c r="T256">
        <f t="shared" si="33"/>
        <v>0</v>
      </c>
      <c r="U256">
        <f t="shared" si="34"/>
        <v>1</v>
      </c>
      <c r="V256">
        <f t="shared" si="35"/>
        <v>1</v>
      </c>
    </row>
    <row r="257" spans="1:22">
      <c r="A257" t="s">
        <v>643</v>
      </c>
      <c r="B257" t="s">
        <v>1418</v>
      </c>
      <c r="C257" t="s">
        <v>1407</v>
      </c>
      <c r="D257" t="s">
        <v>1407</v>
      </c>
      <c r="E257">
        <v>2.2000000000000002</v>
      </c>
      <c r="F257" t="s">
        <v>1407</v>
      </c>
      <c r="G257" t="s">
        <v>1407</v>
      </c>
      <c r="H257" t="s">
        <v>1407</v>
      </c>
      <c r="I257" t="s">
        <v>1407</v>
      </c>
      <c r="J257" t="s">
        <v>1407</v>
      </c>
      <c r="K257" t="b">
        <f>ISERROR(VLOOKUP(A257,'passengers(base term)_has_optio'!A624:A1459,1,FALSE))</f>
        <v>0</v>
      </c>
      <c r="L257">
        <f t="shared" si="29"/>
        <v>0</v>
      </c>
      <c r="M257">
        <f t="shared" si="27"/>
        <v>0</v>
      </c>
      <c r="N257">
        <f t="shared" si="28"/>
        <v>0</v>
      </c>
      <c r="O257">
        <f>IF(IF(ISERROR(SEARCH("*no*",VLOOKUP(A257,'passengers(base term)_has_optio'!A:J,3,FALSE))), 0,1)+IF(ISERROR(SEARCH("*no*",VLOOKUP(A257,'passengers(base term)_has_optio'!A:J,34,FALSE))), 0,1)+IF(ISERROR(SEARCH("*no*",VLOOKUP(A257,'passengers(base term)_has_optio'!A:J,5,FALSE))), 0,1)+IF(ISERROR(SEARCH("*no*",VLOOKUP(A257,'passengers(base term)_has_optio'!A:J,6,FALSE))), 0,1)+IF(ISERROR(SEARCH("*no*",VLOOKUP(A257,'passengers(base term)_has_optio'!A:J,7,FALSE))), 0,1)+IF(ISERROR(SEARCH("*no*",VLOOKUP(A257,'passengers(base term)_has_optio'!A:J,8,FALSE))), 0,1)+IF(ISERROR(SEARCH("*no*",VLOOKUP(A257,'passengers(base term)_has_optio'!A:J,9,FALSE))), 0,1)=7,1,0)</f>
        <v>0</v>
      </c>
      <c r="P257">
        <f>IF(ISNUMBER(VLOOKUP(A257,'passengers(base term)_has_optio'!A:J,10)),1,0)</f>
        <v>0</v>
      </c>
      <c r="Q257">
        <f t="shared" si="30"/>
        <v>0</v>
      </c>
      <c r="R257">
        <f t="shared" si="31"/>
        <v>0</v>
      </c>
      <c r="S257">
        <f t="shared" si="32"/>
        <v>0</v>
      </c>
      <c r="T257">
        <f t="shared" si="33"/>
        <v>0</v>
      </c>
      <c r="U257">
        <f t="shared" si="34"/>
        <v>1</v>
      </c>
      <c r="V257">
        <f t="shared" si="35"/>
        <v>1</v>
      </c>
    </row>
    <row r="258" spans="1:22">
      <c r="A258" t="s">
        <v>641</v>
      </c>
      <c r="B258" t="s">
        <v>1418</v>
      </c>
      <c r="C258" t="s">
        <v>1407</v>
      </c>
      <c r="D258" t="s">
        <v>1407</v>
      </c>
      <c r="E258" t="s">
        <v>1407</v>
      </c>
      <c r="F258" t="s">
        <v>1407</v>
      </c>
      <c r="G258" t="s">
        <v>1407</v>
      </c>
      <c r="H258">
        <v>5.6</v>
      </c>
      <c r="I258" t="s">
        <v>1407</v>
      </c>
      <c r="J258" t="s">
        <v>1407</v>
      </c>
      <c r="K258" t="b">
        <f>ISERROR(VLOOKUP(A258,'passengers(base term)_has_optio'!A626:A1461,1,FALSE))</f>
        <v>0</v>
      </c>
      <c r="L258">
        <f t="shared" si="29"/>
        <v>0</v>
      </c>
      <c r="M258">
        <f t="shared" ref="M258:M321" si="36">IF(ISNUMBER(J258),1,0)</f>
        <v>0</v>
      </c>
      <c r="N258">
        <f t="shared" ref="N258:N321" si="37">L258*M258</f>
        <v>0</v>
      </c>
      <c r="O258">
        <f>IF(IF(ISERROR(SEARCH("*no*",VLOOKUP(A258,'passengers(base term)_has_optio'!A:J,3,FALSE))), 0,1)+IF(ISERROR(SEARCH("*no*",VLOOKUP(A258,'passengers(base term)_has_optio'!A:J,34,FALSE))), 0,1)+IF(ISERROR(SEARCH("*no*",VLOOKUP(A258,'passengers(base term)_has_optio'!A:J,5,FALSE))), 0,1)+IF(ISERROR(SEARCH("*no*",VLOOKUP(A258,'passengers(base term)_has_optio'!A:J,6,FALSE))), 0,1)+IF(ISERROR(SEARCH("*no*",VLOOKUP(A258,'passengers(base term)_has_optio'!A:J,7,FALSE))), 0,1)+IF(ISERROR(SEARCH("*no*",VLOOKUP(A258,'passengers(base term)_has_optio'!A:J,8,FALSE))), 0,1)+IF(ISERROR(SEARCH("*no*",VLOOKUP(A258,'passengers(base term)_has_optio'!A:J,9,FALSE))), 0,1)=7,1,0)</f>
        <v>0</v>
      </c>
      <c r="P258">
        <f>IF(ISNUMBER(VLOOKUP(A258,'passengers(base term)_has_optio'!A:J,10)),1,0)</f>
        <v>0</v>
      </c>
      <c r="Q258">
        <f t="shared" si="30"/>
        <v>0</v>
      </c>
      <c r="R258">
        <f t="shared" si="31"/>
        <v>0</v>
      </c>
      <c r="S258">
        <f t="shared" si="32"/>
        <v>0</v>
      </c>
      <c r="T258">
        <f t="shared" si="33"/>
        <v>0</v>
      </c>
      <c r="U258">
        <f t="shared" si="34"/>
        <v>1</v>
      </c>
      <c r="V258">
        <f t="shared" si="35"/>
        <v>1</v>
      </c>
    </row>
    <row r="259" spans="1:22">
      <c r="A259" t="s">
        <v>639</v>
      </c>
      <c r="B259" t="s">
        <v>1418</v>
      </c>
      <c r="C259" t="s">
        <v>1407</v>
      </c>
      <c r="D259" t="s">
        <v>1407</v>
      </c>
      <c r="E259" t="s">
        <v>1407</v>
      </c>
      <c r="F259" t="s">
        <v>1407</v>
      </c>
      <c r="G259" t="s">
        <v>1407</v>
      </c>
      <c r="H259">
        <v>5.5</v>
      </c>
      <c r="I259" t="s">
        <v>1407</v>
      </c>
      <c r="J259">
        <v>5.9</v>
      </c>
      <c r="K259" t="b">
        <f>ISERROR(VLOOKUP(A259,'passengers(base term)_has_optio'!A627:A1462,1,FALSE))</f>
        <v>0</v>
      </c>
      <c r="L259">
        <f t="shared" ref="L259:L322" si="38">IF(IF(ISERROR(SEARCH("*no*",C259)), 0,1)+IF(ISERROR(SEARCH("*no*",D259)), 0,1)+IF(ISERROR(SEARCH("*no*",E259)), 0,1)+IF(ISERROR(SEARCH("*no*",F259)), 0,1)+IF(ISERROR(SEARCH("*no*",G259)), 0,1)+IF(ISERROR(SEARCH("*no*",H259)), 0,1)+IF(ISERROR(SEARCH("*no*",I259)), 0,1)=7,1,0)</f>
        <v>0</v>
      </c>
      <c r="M259">
        <f t="shared" si="36"/>
        <v>1</v>
      </c>
      <c r="N259">
        <f t="shared" si="37"/>
        <v>0</v>
      </c>
      <c r="O259">
        <f>IF(IF(ISERROR(SEARCH("*no*",VLOOKUP(A259,'passengers(base term)_has_optio'!A:J,3,FALSE))), 0,1)+IF(ISERROR(SEARCH("*no*",VLOOKUP(A259,'passengers(base term)_has_optio'!A:J,34,FALSE))), 0,1)+IF(ISERROR(SEARCH("*no*",VLOOKUP(A259,'passengers(base term)_has_optio'!A:J,5,FALSE))), 0,1)+IF(ISERROR(SEARCH("*no*",VLOOKUP(A259,'passengers(base term)_has_optio'!A:J,6,FALSE))), 0,1)+IF(ISERROR(SEARCH("*no*",VLOOKUP(A259,'passengers(base term)_has_optio'!A:J,7,FALSE))), 0,1)+IF(ISERROR(SEARCH("*no*",VLOOKUP(A259,'passengers(base term)_has_optio'!A:J,8,FALSE))), 0,1)+IF(ISERROR(SEARCH("*no*",VLOOKUP(A259,'passengers(base term)_has_optio'!A:J,9,FALSE))), 0,1)=7,1,0)</f>
        <v>0</v>
      </c>
      <c r="P259">
        <f>IF(ISNUMBER(VLOOKUP(A259,'passengers(base term)_has_optio'!A:J,10)),1,0)</f>
        <v>1</v>
      </c>
      <c r="Q259">
        <f t="shared" ref="Q259:Q322" si="39">O259*P259</f>
        <v>0</v>
      </c>
      <c r="R259">
        <f t="shared" ref="R259:R322" si="40">IF(L259=O259,0,1)</f>
        <v>0</v>
      </c>
      <c r="S259">
        <f t="shared" ref="S259:S322" si="41">IF(M259=P259,0,1)</f>
        <v>0</v>
      </c>
      <c r="T259">
        <f t="shared" ref="T259:T322" si="42">N259*Q259</f>
        <v>0</v>
      </c>
      <c r="U259">
        <f t="shared" ref="U259:U322" si="43">IF(AND(L259 =0,M259=0,O259=0,P259=0),1,0)</f>
        <v>0</v>
      </c>
      <c r="V259">
        <f t="shared" ref="V259:V322" si="44">IF(AND(L259=0,M259=0),1,0)</f>
        <v>0</v>
      </c>
    </row>
    <row r="260" spans="1:22">
      <c r="A260" t="s">
        <v>637</v>
      </c>
      <c r="B260" t="s">
        <v>1418</v>
      </c>
      <c r="C260" t="s">
        <v>1407</v>
      </c>
      <c r="D260" t="s">
        <v>1407</v>
      </c>
      <c r="E260" t="s">
        <v>1407</v>
      </c>
      <c r="F260" t="s">
        <v>1407</v>
      </c>
      <c r="G260" t="s">
        <v>1407</v>
      </c>
      <c r="H260">
        <v>5.7</v>
      </c>
      <c r="I260" t="s">
        <v>1407</v>
      </c>
      <c r="J260">
        <v>5.7</v>
      </c>
      <c r="K260" t="b">
        <f>ISERROR(VLOOKUP(A260,'passengers(base term)_has_optio'!A629:A1464,1,FALSE))</f>
        <v>0</v>
      </c>
      <c r="L260">
        <f t="shared" si="38"/>
        <v>0</v>
      </c>
      <c r="M260">
        <f t="shared" si="36"/>
        <v>1</v>
      </c>
      <c r="N260">
        <f t="shared" si="37"/>
        <v>0</v>
      </c>
      <c r="O260">
        <f>IF(IF(ISERROR(SEARCH("*no*",VLOOKUP(A260,'passengers(base term)_has_optio'!A:J,3,FALSE))), 0,1)+IF(ISERROR(SEARCH("*no*",VLOOKUP(A260,'passengers(base term)_has_optio'!A:J,34,FALSE))), 0,1)+IF(ISERROR(SEARCH("*no*",VLOOKUP(A260,'passengers(base term)_has_optio'!A:J,5,FALSE))), 0,1)+IF(ISERROR(SEARCH("*no*",VLOOKUP(A260,'passengers(base term)_has_optio'!A:J,6,FALSE))), 0,1)+IF(ISERROR(SEARCH("*no*",VLOOKUP(A260,'passengers(base term)_has_optio'!A:J,7,FALSE))), 0,1)+IF(ISERROR(SEARCH("*no*",VLOOKUP(A260,'passengers(base term)_has_optio'!A:J,8,FALSE))), 0,1)+IF(ISERROR(SEARCH("*no*",VLOOKUP(A260,'passengers(base term)_has_optio'!A:J,9,FALSE))), 0,1)=7,1,0)</f>
        <v>0</v>
      </c>
      <c r="P260">
        <f>IF(ISNUMBER(VLOOKUP(A260,'passengers(base term)_has_optio'!A:J,10)),1,0)</f>
        <v>1</v>
      </c>
      <c r="Q260">
        <f t="shared" si="39"/>
        <v>0</v>
      </c>
      <c r="R260">
        <f t="shared" si="40"/>
        <v>0</v>
      </c>
      <c r="S260">
        <f t="shared" si="41"/>
        <v>0</v>
      </c>
      <c r="T260">
        <f t="shared" si="42"/>
        <v>0</v>
      </c>
      <c r="U260">
        <f t="shared" si="43"/>
        <v>0</v>
      </c>
      <c r="V260">
        <f t="shared" si="44"/>
        <v>0</v>
      </c>
    </row>
    <row r="261" spans="1:22">
      <c r="A261" t="s">
        <v>635</v>
      </c>
      <c r="B261" t="s">
        <v>1418</v>
      </c>
      <c r="C261" t="s">
        <v>1407</v>
      </c>
      <c r="D261" t="s">
        <v>1407</v>
      </c>
      <c r="E261" t="s">
        <v>1407</v>
      </c>
      <c r="F261" t="s">
        <v>1407</v>
      </c>
      <c r="G261" t="s">
        <v>1407</v>
      </c>
      <c r="H261">
        <v>5.6</v>
      </c>
      <c r="I261" t="s">
        <v>1407</v>
      </c>
      <c r="J261">
        <v>5.6</v>
      </c>
      <c r="K261" t="b">
        <f>ISERROR(VLOOKUP(A261,'passengers(base term)_has_optio'!A631:A1466,1,FALSE))</f>
        <v>0</v>
      </c>
      <c r="L261">
        <f t="shared" si="38"/>
        <v>0</v>
      </c>
      <c r="M261">
        <f t="shared" si="36"/>
        <v>1</v>
      </c>
      <c r="N261">
        <f t="shared" si="37"/>
        <v>0</v>
      </c>
      <c r="O261">
        <f>IF(IF(ISERROR(SEARCH("*no*",VLOOKUP(A261,'passengers(base term)_has_optio'!A:J,3,FALSE))), 0,1)+IF(ISERROR(SEARCH("*no*",VLOOKUP(A261,'passengers(base term)_has_optio'!A:J,34,FALSE))), 0,1)+IF(ISERROR(SEARCH("*no*",VLOOKUP(A261,'passengers(base term)_has_optio'!A:J,5,FALSE))), 0,1)+IF(ISERROR(SEARCH("*no*",VLOOKUP(A261,'passengers(base term)_has_optio'!A:J,6,FALSE))), 0,1)+IF(ISERROR(SEARCH("*no*",VLOOKUP(A261,'passengers(base term)_has_optio'!A:J,7,FALSE))), 0,1)+IF(ISERROR(SEARCH("*no*",VLOOKUP(A261,'passengers(base term)_has_optio'!A:J,8,FALSE))), 0,1)+IF(ISERROR(SEARCH("*no*",VLOOKUP(A261,'passengers(base term)_has_optio'!A:J,9,FALSE))), 0,1)=7,1,0)</f>
        <v>0</v>
      </c>
      <c r="P261">
        <f>IF(ISNUMBER(VLOOKUP(A261,'passengers(base term)_has_optio'!A:J,10)),1,0)</f>
        <v>1</v>
      </c>
      <c r="Q261">
        <f t="shared" si="39"/>
        <v>0</v>
      </c>
      <c r="R261">
        <f t="shared" si="40"/>
        <v>0</v>
      </c>
      <c r="S261">
        <f t="shared" si="41"/>
        <v>0</v>
      </c>
      <c r="T261">
        <f t="shared" si="42"/>
        <v>0</v>
      </c>
      <c r="U261">
        <f t="shared" si="43"/>
        <v>0</v>
      </c>
      <c r="V261">
        <f t="shared" si="44"/>
        <v>0</v>
      </c>
    </row>
    <row r="262" spans="1:22">
      <c r="A262" t="s">
        <v>631</v>
      </c>
      <c r="B262" t="s">
        <v>1418</v>
      </c>
      <c r="C262" t="s">
        <v>1407</v>
      </c>
      <c r="D262" t="s">
        <v>1407</v>
      </c>
      <c r="E262" t="s">
        <v>1407</v>
      </c>
      <c r="F262" t="s">
        <v>1407</v>
      </c>
      <c r="G262" t="s">
        <v>1407</v>
      </c>
      <c r="H262">
        <v>5.3</v>
      </c>
      <c r="I262" t="s">
        <v>1407</v>
      </c>
      <c r="J262">
        <v>5.3</v>
      </c>
      <c r="K262" t="b">
        <f>ISERROR(VLOOKUP(A262,'passengers(base term)_has_optio'!A635:A1470,1,FALSE))</f>
        <v>0</v>
      </c>
      <c r="L262">
        <f t="shared" si="38"/>
        <v>0</v>
      </c>
      <c r="M262">
        <f t="shared" si="36"/>
        <v>1</v>
      </c>
      <c r="N262">
        <f t="shared" si="37"/>
        <v>0</v>
      </c>
      <c r="O262">
        <f>IF(IF(ISERROR(SEARCH("*no*",VLOOKUP(A262,'passengers(base term)_has_optio'!A:J,3,FALSE))), 0,1)+IF(ISERROR(SEARCH("*no*",VLOOKUP(A262,'passengers(base term)_has_optio'!A:J,34,FALSE))), 0,1)+IF(ISERROR(SEARCH("*no*",VLOOKUP(A262,'passengers(base term)_has_optio'!A:J,5,FALSE))), 0,1)+IF(ISERROR(SEARCH("*no*",VLOOKUP(A262,'passengers(base term)_has_optio'!A:J,6,FALSE))), 0,1)+IF(ISERROR(SEARCH("*no*",VLOOKUP(A262,'passengers(base term)_has_optio'!A:J,7,FALSE))), 0,1)+IF(ISERROR(SEARCH("*no*",VLOOKUP(A262,'passengers(base term)_has_optio'!A:J,8,FALSE))), 0,1)+IF(ISERROR(SEARCH("*no*",VLOOKUP(A262,'passengers(base term)_has_optio'!A:J,9,FALSE))), 0,1)=7,1,0)</f>
        <v>0</v>
      </c>
      <c r="P262">
        <f>IF(ISNUMBER(VLOOKUP(A262,'passengers(base term)_has_optio'!A:J,10)),1,0)</f>
        <v>0</v>
      </c>
      <c r="Q262">
        <f t="shared" si="39"/>
        <v>0</v>
      </c>
      <c r="R262">
        <f t="shared" si="40"/>
        <v>0</v>
      </c>
      <c r="S262">
        <f t="shared" si="41"/>
        <v>1</v>
      </c>
      <c r="T262">
        <f t="shared" si="42"/>
        <v>0</v>
      </c>
      <c r="U262">
        <f t="shared" si="43"/>
        <v>0</v>
      </c>
      <c r="V262">
        <f t="shared" si="44"/>
        <v>0</v>
      </c>
    </row>
    <row r="263" spans="1:22">
      <c r="A263" t="s">
        <v>629</v>
      </c>
      <c r="B263" t="s">
        <v>1418</v>
      </c>
      <c r="C263" t="s">
        <v>1407</v>
      </c>
      <c r="D263" t="s">
        <v>1407</v>
      </c>
      <c r="E263" t="s">
        <v>1407</v>
      </c>
      <c r="F263" t="s">
        <v>1407</v>
      </c>
      <c r="G263" t="s">
        <v>1407</v>
      </c>
      <c r="H263">
        <v>8.9</v>
      </c>
      <c r="I263" t="s">
        <v>1407</v>
      </c>
      <c r="J263">
        <v>7.1</v>
      </c>
      <c r="K263" t="b">
        <f>ISERROR(VLOOKUP(A263,'passengers(base term)_has_optio'!A637:A1472,1,FALSE))</f>
        <v>0</v>
      </c>
      <c r="L263">
        <f t="shared" si="38"/>
        <v>0</v>
      </c>
      <c r="M263">
        <f t="shared" si="36"/>
        <v>1</v>
      </c>
      <c r="N263">
        <f t="shared" si="37"/>
        <v>0</v>
      </c>
      <c r="O263">
        <f>IF(IF(ISERROR(SEARCH("*no*",VLOOKUP(A263,'passengers(base term)_has_optio'!A:J,3,FALSE))), 0,1)+IF(ISERROR(SEARCH("*no*",VLOOKUP(A263,'passengers(base term)_has_optio'!A:J,34,FALSE))), 0,1)+IF(ISERROR(SEARCH("*no*",VLOOKUP(A263,'passengers(base term)_has_optio'!A:J,5,FALSE))), 0,1)+IF(ISERROR(SEARCH("*no*",VLOOKUP(A263,'passengers(base term)_has_optio'!A:J,6,FALSE))), 0,1)+IF(ISERROR(SEARCH("*no*",VLOOKUP(A263,'passengers(base term)_has_optio'!A:J,7,FALSE))), 0,1)+IF(ISERROR(SEARCH("*no*",VLOOKUP(A263,'passengers(base term)_has_optio'!A:J,8,FALSE))), 0,1)+IF(ISERROR(SEARCH("*no*",VLOOKUP(A263,'passengers(base term)_has_optio'!A:J,9,FALSE))), 0,1)=7,1,0)</f>
        <v>0</v>
      </c>
      <c r="P263">
        <f>IF(ISNUMBER(VLOOKUP(A263,'passengers(base term)_has_optio'!A:J,10)),1,0)</f>
        <v>1</v>
      </c>
      <c r="Q263">
        <f t="shared" si="39"/>
        <v>0</v>
      </c>
      <c r="R263">
        <f t="shared" si="40"/>
        <v>0</v>
      </c>
      <c r="S263">
        <f t="shared" si="41"/>
        <v>0</v>
      </c>
      <c r="T263">
        <f t="shared" si="42"/>
        <v>0</v>
      </c>
      <c r="U263">
        <f t="shared" si="43"/>
        <v>0</v>
      </c>
      <c r="V263">
        <f t="shared" si="44"/>
        <v>0</v>
      </c>
    </row>
    <row r="264" spans="1:22">
      <c r="A264" t="s">
        <v>627</v>
      </c>
      <c r="B264" t="s">
        <v>1418</v>
      </c>
      <c r="C264" t="s">
        <v>1407</v>
      </c>
      <c r="D264" t="s">
        <v>1407</v>
      </c>
      <c r="E264" t="s">
        <v>1407</v>
      </c>
      <c r="F264" t="s">
        <v>1407</v>
      </c>
      <c r="G264" t="s">
        <v>1407</v>
      </c>
      <c r="H264">
        <v>6.1</v>
      </c>
      <c r="I264" t="s">
        <v>1407</v>
      </c>
      <c r="J264" t="s">
        <v>1407</v>
      </c>
      <c r="K264" t="b">
        <f>ISERROR(VLOOKUP(A264,'passengers(base term)_has_optio'!A639:A1474,1,FALSE))</f>
        <v>0</v>
      </c>
      <c r="L264">
        <f t="shared" si="38"/>
        <v>0</v>
      </c>
      <c r="M264">
        <f t="shared" si="36"/>
        <v>0</v>
      </c>
      <c r="N264">
        <f t="shared" si="37"/>
        <v>0</v>
      </c>
      <c r="O264">
        <f>IF(IF(ISERROR(SEARCH("*no*",VLOOKUP(A264,'passengers(base term)_has_optio'!A:J,3,FALSE))), 0,1)+IF(ISERROR(SEARCH("*no*",VLOOKUP(A264,'passengers(base term)_has_optio'!A:J,34,FALSE))), 0,1)+IF(ISERROR(SEARCH("*no*",VLOOKUP(A264,'passengers(base term)_has_optio'!A:J,5,FALSE))), 0,1)+IF(ISERROR(SEARCH("*no*",VLOOKUP(A264,'passengers(base term)_has_optio'!A:J,6,FALSE))), 0,1)+IF(ISERROR(SEARCH("*no*",VLOOKUP(A264,'passengers(base term)_has_optio'!A:J,7,FALSE))), 0,1)+IF(ISERROR(SEARCH("*no*",VLOOKUP(A264,'passengers(base term)_has_optio'!A:J,8,FALSE))), 0,1)+IF(ISERROR(SEARCH("*no*",VLOOKUP(A264,'passengers(base term)_has_optio'!A:J,9,FALSE))), 0,1)=7,1,0)</f>
        <v>0</v>
      </c>
      <c r="P264">
        <f>IF(ISNUMBER(VLOOKUP(A264,'passengers(base term)_has_optio'!A:J,10)),1,0)</f>
        <v>1</v>
      </c>
      <c r="Q264">
        <f t="shared" si="39"/>
        <v>0</v>
      </c>
      <c r="R264">
        <f t="shared" si="40"/>
        <v>0</v>
      </c>
      <c r="S264">
        <f t="shared" si="41"/>
        <v>1</v>
      </c>
      <c r="T264">
        <f t="shared" si="42"/>
        <v>0</v>
      </c>
      <c r="U264">
        <f t="shared" si="43"/>
        <v>0</v>
      </c>
      <c r="V264">
        <f t="shared" si="44"/>
        <v>1</v>
      </c>
    </row>
    <row r="265" spans="1:22">
      <c r="A265" t="s">
        <v>626</v>
      </c>
      <c r="B265" t="s">
        <v>1418</v>
      </c>
      <c r="C265" t="s">
        <v>1407</v>
      </c>
      <c r="D265" t="s">
        <v>1407</v>
      </c>
      <c r="E265" t="s">
        <v>1407</v>
      </c>
      <c r="F265" t="s">
        <v>1407</v>
      </c>
      <c r="G265" t="s">
        <v>1407</v>
      </c>
      <c r="H265">
        <v>5.7</v>
      </c>
      <c r="I265" t="s">
        <v>1407</v>
      </c>
      <c r="J265">
        <v>5.7</v>
      </c>
      <c r="K265" t="b">
        <f>ISERROR(VLOOKUP(A265,'passengers(base term)_has_optio'!A640:A1475,1,FALSE))</f>
        <v>0</v>
      </c>
      <c r="L265">
        <f t="shared" si="38"/>
        <v>0</v>
      </c>
      <c r="M265">
        <f t="shared" si="36"/>
        <v>1</v>
      </c>
      <c r="N265">
        <f t="shared" si="37"/>
        <v>0</v>
      </c>
      <c r="O265">
        <f>IF(IF(ISERROR(SEARCH("*no*",VLOOKUP(A265,'passengers(base term)_has_optio'!A:J,3,FALSE))), 0,1)+IF(ISERROR(SEARCH("*no*",VLOOKUP(A265,'passengers(base term)_has_optio'!A:J,34,FALSE))), 0,1)+IF(ISERROR(SEARCH("*no*",VLOOKUP(A265,'passengers(base term)_has_optio'!A:J,5,FALSE))), 0,1)+IF(ISERROR(SEARCH("*no*",VLOOKUP(A265,'passengers(base term)_has_optio'!A:J,6,FALSE))), 0,1)+IF(ISERROR(SEARCH("*no*",VLOOKUP(A265,'passengers(base term)_has_optio'!A:J,7,FALSE))), 0,1)+IF(ISERROR(SEARCH("*no*",VLOOKUP(A265,'passengers(base term)_has_optio'!A:J,8,FALSE))), 0,1)+IF(ISERROR(SEARCH("*no*",VLOOKUP(A265,'passengers(base term)_has_optio'!A:J,9,FALSE))), 0,1)=7,1,0)</f>
        <v>0</v>
      </c>
      <c r="P265">
        <f>IF(ISNUMBER(VLOOKUP(A265,'passengers(base term)_has_optio'!A:J,10)),1,0)</f>
        <v>0</v>
      </c>
      <c r="Q265">
        <f t="shared" si="39"/>
        <v>0</v>
      </c>
      <c r="R265">
        <f t="shared" si="40"/>
        <v>0</v>
      </c>
      <c r="S265">
        <f t="shared" si="41"/>
        <v>1</v>
      </c>
      <c r="T265">
        <f t="shared" si="42"/>
        <v>0</v>
      </c>
      <c r="U265">
        <f t="shared" si="43"/>
        <v>0</v>
      </c>
      <c r="V265">
        <f t="shared" si="44"/>
        <v>0</v>
      </c>
    </row>
    <row r="266" spans="1:22">
      <c r="A266" t="s">
        <v>624</v>
      </c>
      <c r="B266" t="s">
        <v>1418</v>
      </c>
      <c r="C266" t="s">
        <v>1407</v>
      </c>
      <c r="D266" t="s">
        <v>1407</v>
      </c>
      <c r="E266" t="s">
        <v>1407</v>
      </c>
      <c r="F266" t="s">
        <v>1407</v>
      </c>
      <c r="G266" t="s">
        <v>1407</v>
      </c>
      <c r="H266">
        <v>5.7</v>
      </c>
      <c r="I266" t="s">
        <v>1407</v>
      </c>
      <c r="J266" t="s">
        <v>1407</v>
      </c>
      <c r="K266" t="b">
        <f>ISERROR(VLOOKUP(A266,'passengers(base term)_has_optio'!A642:A1477,1,FALSE))</f>
        <v>0</v>
      </c>
      <c r="L266">
        <f t="shared" si="38"/>
        <v>0</v>
      </c>
      <c r="M266">
        <f t="shared" si="36"/>
        <v>0</v>
      </c>
      <c r="N266">
        <f t="shared" si="37"/>
        <v>0</v>
      </c>
      <c r="O266">
        <f>IF(IF(ISERROR(SEARCH("*no*",VLOOKUP(A266,'passengers(base term)_has_optio'!A:J,3,FALSE))), 0,1)+IF(ISERROR(SEARCH("*no*",VLOOKUP(A266,'passengers(base term)_has_optio'!A:J,34,FALSE))), 0,1)+IF(ISERROR(SEARCH("*no*",VLOOKUP(A266,'passengers(base term)_has_optio'!A:J,5,FALSE))), 0,1)+IF(ISERROR(SEARCH("*no*",VLOOKUP(A266,'passengers(base term)_has_optio'!A:J,6,FALSE))), 0,1)+IF(ISERROR(SEARCH("*no*",VLOOKUP(A266,'passengers(base term)_has_optio'!A:J,7,FALSE))), 0,1)+IF(ISERROR(SEARCH("*no*",VLOOKUP(A266,'passengers(base term)_has_optio'!A:J,8,FALSE))), 0,1)+IF(ISERROR(SEARCH("*no*",VLOOKUP(A266,'passengers(base term)_has_optio'!A:J,9,FALSE))), 0,1)=7,1,0)</f>
        <v>0</v>
      </c>
      <c r="P266">
        <f>IF(ISNUMBER(VLOOKUP(A266,'passengers(base term)_has_optio'!A:J,10)),1,0)</f>
        <v>1</v>
      </c>
      <c r="Q266">
        <f t="shared" si="39"/>
        <v>0</v>
      </c>
      <c r="R266">
        <f t="shared" si="40"/>
        <v>0</v>
      </c>
      <c r="S266">
        <f t="shared" si="41"/>
        <v>1</v>
      </c>
      <c r="T266">
        <f t="shared" si="42"/>
        <v>0</v>
      </c>
      <c r="U266">
        <f t="shared" si="43"/>
        <v>0</v>
      </c>
      <c r="V266">
        <f t="shared" si="44"/>
        <v>1</v>
      </c>
    </row>
    <row r="267" spans="1:22">
      <c r="A267" t="s">
        <v>622</v>
      </c>
      <c r="B267" t="s">
        <v>1418</v>
      </c>
      <c r="C267" t="s">
        <v>1407</v>
      </c>
      <c r="D267" t="s">
        <v>1407</v>
      </c>
      <c r="E267" t="s">
        <v>1407</v>
      </c>
      <c r="F267" t="s">
        <v>1407</v>
      </c>
      <c r="G267" t="s">
        <v>1407</v>
      </c>
      <c r="H267">
        <v>3.1</v>
      </c>
      <c r="I267" t="s">
        <v>1407</v>
      </c>
      <c r="J267" t="s">
        <v>1407</v>
      </c>
      <c r="K267" t="b">
        <f>ISERROR(VLOOKUP(A267,'passengers(base term)_has_optio'!A644:A1479,1,FALSE))</f>
        <v>0</v>
      </c>
      <c r="L267">
        <f t="shared" si="38"/>
        <v>0</v>
      </c>
      <c r="M267">
        <f t="shared" si="36"/>
        <v>0</v>
      </c>
      <c r="N267">
        <f t="shared" si="37"/>
        <v>0</v>
      </c>
      <c r="O267">
        <f>IF(IF(ISERROR(SEARCH("*no*",VLOOKUP(A267,'passengers(base term)_has_optio'!A:J,3,FALSE))), 0,1)+IF(ISERROR(SEARCH("*no*",VLOOKUP(A267,'passengers(base term)_has_optio'!A:J,34,FALSE))), 0,1)+IF(ISERROR(SEARCH("*no*",VLOOKUP(A267,'passengers(base term)_has_optio'!A:J,5,FALSE))), 0,1)+IF(ISERROR(SEARCH("*no*",VLOOKUP(A267,'passengers(base term)_has_optio'!A:J,6,FALSE))), 0,1)+IF(ISERROR(SEARCH("*no*",VLOOKUP(A267,'passengers(base term)_has_optio'!A:J,7,FALSE))), 0,1)+IF(ISERROR(SEARCH("*no*",VLOOKUP(A267,'passengers(base term)_has_optio'!A:J,8,FALSE))), 0,1)+IF(ISERROR(SEARCH("*no*",VLOOKUP(A267,'passengers(base term)_has_optio'!A:J,9,FALSE))), 0,1)=7,1,0)</f>
        <v>0</v>
      </c>
      <c r="P267">
        <f>IF(ISNUMBER(VLOOKUP(A267,'passengers(base term)_has_optio'!A:J,10)),1,0)</f>
        <v>1</v>
      </c>
      <c r="Q267">
        <f t="shared" si="39"/>
        <v>0</v>
      </c>
      <c r="R267">
        <f t="shared" si="40"/>
        <v>0</v>
      </c>
      <c r="S267">
        <f t="shared" si="41"/>
        <v>1</v>
      </c>
      <c r="T267">
        <f t="shared" si="42"/>
        <v>0</v>
      </c>
      <c r="U267">
        <f t="shared" si="43"/>
        <v>0</v>
      </c>
      <c r="V267">
        <f t="shared" si="44"/>
        <v>1</v>
      </c>
    </row>
    <row r="268" spans="1:22">
      <c r="A268" t="s">
        <v>620</v>
      </c>
      <c r="B268" t="s">
        <v>1418</v>
      </c>
      <c r="C268" t="s">
        <v>1407</v>
      </c>
      <c r="D268" t="s">
        <v>1407</v>
      </c>
      <c r="E268" t="s">
        <v>1407</v>
      </c>
      <c r="F268" t="s">
        <v>1407</v>
      </c>
      <c r="G268" t="s">
        <v>1407</v>
      </c>
      <c r="H268">
        <v>7.8</v>
      </c>
      <c r="I268" t="s">
        <v>1407</v>
      </c>
      <c r="J268">
        <v>9.1</v>
      </c>
      <c r="K268" t="b">
        <f>ISERROR(VLOOKUP(A268,'passengers(base term)_has_optio'!A646:A1481,1,FALSE))</f>
        <v>0</v>
      </c>
      <c r="L268">
        <f t="shared" si="38"/>
        <v>0</v>
      </c>
      <c r="M268">
        <f t="shared" si="36"/>
        <v>1</v>
      </c>
      <c r="N268">
        <f t="shared" si="37"/>
        <v>0</v>
      </c>
      <c r="O268">
        <f>IF(IF(ISERROR(SEARCH("*no*",VLOOKUP(A268,'passengers(base term)_has_optio'!A:J,3,FALSE))), 0,1)+IF(ISERROR(SEARCH("*no*",VLOOKUP(A268,'passengers(base term)_has_optio'!A:J,34,FALSE))), 0,1)+IF(ISERROR(SEARCH("*no*",VLOOKUP(A268,'passengers(base term)_has_optio'!A:J,5,FALSE))), 0,1)+IF(ISERROR(SEARCH("*no*",VLOOKUP(A268,'passengers(base term)_has_optio'!A:J,6,FALSE))), 0,1)+IF(ISERROR(SEARCH("*no*",VLOOKUP(A268,'passengers(base term)_has_optio'!A:J,7,FALSE))), 0,1)+IF(ISERROR(SEARCH("*no*",VLOOKUP(A268,'passengers(base term)_has_optio'!A:J,8,FALSE))), 0,1)+IF(ISERROR(SEARCH("*no*",VLOOKUP(A268,'passengers(base term)_has_optio'!A:J,9,FALSE))), 0,1)=7,1,0)</f>
        <v>0</v>
      </c>
      <c r="P268">
        <f>IF(ISNUMBER(VLOOKUP(A268,'passengers(base term)_has_optio'!A:J,10)),1,0)</f>
        <v>1</v>
      </c>
      <c r="Q268">
        <f t="shared" si="39"/>
        <v>0</v>
      </c>
      <c r="R268">
        <f t="shared" si="40"/>
        <v>0</v>
      </c>
      <c r="S268">
        <f t="shared" si="41"/>
        <v>0</v>
      </c>
      <c r="T268">
        <f t="shared" si="42"/>
        <v>0</v>
      </c>
      <c r="U268">
        <f t="shared" si="43"/>
        <v>0</v>
      </c>
      <c r="V268">
        <f t="shared" si="44"/>
        <v>0</v>
      </c>
    </row>
    <row r="269" spans="1:22">
      <c r="A269" t="s">
        <v>618</v>
      </c>
      <c r="B269" t="s">
        <v>1418</v>
      </c>
      <c r="C269" t="s">
        <v>1407</v>
      </c>
      <c r="D269" t="s">
        <v>1407</v>
      </c>
      <c r="E269" t="s">
        <v>1407</v>
      </c>
      <c r="F269" t="s">
        <v>1407</v>
      </c>
      <c r="G269" t="s">
        <v>1407</v>
      </c>
      <c r="H269">
        <v>8.8000000000000007</v>
      </c>
      <c r="I269" t="s">
        <v>1407</v>
      </c>
      <c r="J269">
        <v>7.1</v>
      </c>
      <c r="K269" t="b">
        <f>ISERROR(VLOOKUP(A269,'passengers(base term)_has_optio'!A648:A1483,1,FALSE))</f>
        <v>0</v>
      </c>
      <c r="L269">
        <f t="shared" si="38"/>
        <v>0</v>
      </c>
      <c r="M269">
        <f t="shared" si="36"/>
        <v>1</v>
      </c>
      <c r="N269">
        <f t="shared" si="37"/>
        <v>0</v>
      </c>
      <c r="O269">
        <f>IF(IF(ISERROR(SEARCH("*no*",VLOOKUP(A269,'passengers(base term)_has_optio'!A:J,3,FALSE))), 0,1)+IF(ISERROR(SEARCH("*no*",VLOOKUP(A269,'passengers(base term)_has_optio'!A:J,34,FALSE))), 0,1)+IF(ISERROR(SEARCH("*no*",VLOOKUP(A269,'passengers(base term)_has_optio'!A:J,5,FALSE))), 0,1)+IF(ISERROR(SEARCH("*no*",VLOOKUP(A269,'passengers(base term)_has_optio'!A:J,6,FALSE))), 0,1)+IF(ISERROR(SEARCH("*no*",VLOOKUP(A269,'passengers(base term)_has_optio'!A:J,7,FALSE))), 0,1)+IF(ISERROR(SEARCH("*no*",VLOOKUP(A269,'passengers(base term)_has_optio'!A:J,8,FALSE))), 0,1)+IF(ISERROR(SEARCH("*no*",VLOOKUP(A269,'passengers(base term)_has_optio'!A:J,9,FALSE))), 0,1)=7,1,0)</f>
        <v>0</v>
      </c>
      <c r="P269">
        <f>IF(ISNUMBER(VLOOKUP(A269,'passengers(base term)_has_optio'!A:J,10)),1,0)</f>
        <v>1</v>
      </c>
      <c r="Q269">
        <f t="shared" si="39"/>
        <v>0</v>
      </c>
      <c r="R269">
        <f t="shared" si="40"/>
        <v>0</v>
      </c>
      <c r="S269">
        <f t="shared" si="41"/>
        <v>0</v>
      </c>
      <c r="T269">
        <f t="shared" si="42"/>
        <v>0</v>
      </c>
      <c r="U269">
        <f t="shared" si="43"/>
        <v>0</v>
      </c>
      <c r="V269">
        <f t="shared" si="44"/>
        <v>0</v>
      </c>
    </row>
    <row r="270" spans="1:22">
      <c r="A270" t="s">
        <v>616</v>
      </c>
      <c r="B270" t="s">
        <v>1418</v>
      </c>
      <c r="C270" t="s">
        <v>1407</v>
      </c>
      <c r="D270" t="s">
        <v>1407</v>
      </c>
      <c r="E270" t="s">
        <v>1407</v>
      </c>
      <c r="F270" t="s">
        <v>1407</v>
      </c>
      <c r="G270" t="s">
        <v>1407</v>
      </c>
      <c r="H270">
        <v>4.5</v>
      </c>
      <c r="I270" t="s">
        <v>1407</v>
      </c>
      <c r="J270">
        <v>7.9</v>
      </c>
      <c r="K270" t="b">
        <f>ISERROR(VLOOKUP(A270,'passengers(base term)_has_optio'!A650:A1485,1,FALSE))</f>
        <v>0</v>
      </c>
      <c r="L270">
        <f t="shared" si="38"/>
        <v>0</v>
      </c>
      <c r="M270">
        <f t="shared" si="36"/>
        <v>1</v>
      </c>
      <c r="N270">
        <f t="shared" si="37"/>
        <v>0</v>
      </c>
      <c r="O270">
        <f>IF(IF(ISERROR(SEARCH("*no*",VLOOKUP(A270,'passengers(base term)_has_optio'!A:J,3,FALSE))), 0,1)+IF(ISERROR(SEARCH("*no*",VLOOKUP(A270,'passengers(base term)_has_optio'!A:J,34,FALSE))), 0,1)+IF(ISERROR(SEARCH("*no*",VLOOKUP(A270,'passengers(base term)_has_optio'!A:J,5,FALSE))), 0,1)+IF(ISERROR(SEARCH("*no*",VLOOKUP(A270,'passengers(base term)_has_optio'!A:J,6,FALSE))), 0,1)+IF(ISERROR(SEARCH("*no*",VLOOKUP(A270,'passengers(base term)_has_optio'!A:J,7,FALSE))), 0,1)+IF(ISERROR(SEARCH("*no*",VLOOKUP(A270,'passengers(base term)_has_optio'!A:J,8,FALSE))), 0,1)+IF(ISERROR(SEARCH("*no*",VLOOKUP(A270,'passengers(base term)_has_optio'!A:J,9,FALSE))), 0,1)=7,1,0)</f>
        <v>0</v>
      </c>
      <c r="P270">
        <f>IF(ISNUMBER(VLOOKUP(A270,'passengers(base term)_has_optio'!A:J,10)),1,0)</f>
        <v>0</v>
      </c>
      <c r="Q270">
        <f t="shared" si="39"/>
        <v>0</v>
      </c>
      <c r="R270">
        <f t="shared" si="40"/>
        <v>0</v>
      </c>
      <c r="S270">
        <f t="shared" si="41"/>
        <v>1</v>
      </c>
      <c r="T270">
        <f t="shared" si="42"/>
        <v>0</v>
      </c>
      <c r="U270">
        <f t="shared" si="43"/>
        <v>0</v>
      </c>
      <c r="V270">
        <f t="shared" si="44"/>
        <v>0</v>
      </c>
    </row>
    <row r="271" spans="1:22">
      <c r="A271" t="s">
        <v>614</v>
      </c>
      <c r="B271" t="s">
        <v>1418</v>
      </c>
      <c r="C271" t="s">
        <v>1407</v>
      </c>
      <c r="D271" t="s">
        <v>1407</v>
      </c>
      <c r="E271" t="s">
        <v>1407</v>
      </c>
      <c r="F271" t="s">
        <v>1407</v>
      </c>
      <c r="G271" t="s">
        <v>1407</v>
      </c>
      <c r="H271">
        <v>5.6</v>
      </c>
      <c r="I271" t="s">
        <v>1407</v>
      </c>
      <c r="J271">
        <v>5.5</v>
      </c>
      <c r="K271" t="b">
        <f>ISERROR(VLOOKUP(A271,'passengers(base term)_has_optio'!A652:A1487,1,FALSE))</f>
        <v>0</v>
      </c>
      <c r="L271">
        <f t="shared" si="38"/>
        <v>0</v>
      </c>
      <c r="M271">
        <f t="shared" si="36"/>
        <v>1</v>
      </c>
      <c r="N271">
        <f t="shared" si="37"/>
        <v>0</v>
      </c>
      <c r="O271">
        <f>IF(IF(ISERROR(SEARCH("*no*",VLOOKUP(A271,'passengers(base term)_has_optio'!A:J,3,FALSE))), 0,1)+IF(ISERROR(SEARCH("*no*",VLOOKUP(A271,'passengers(base term)_has_optio'!A:J,34,FALSE))), 0,1)+IF(ISERROR(SEARCH("*no*",VLOOKUP(A271,'passengers(base term)_has_optio'!A:J,5,FALSE))), 0,1)+IF(ISERROR(SEARCH("*no*",VLOOKUP(A271,'passengers(base term)_has_optio'!A:J,6,FALSE))), 0,1)+IF(ISERROR(SEARCH("*no*",VLOOKUP(A271,'passengers(base term)_has_optio'!A:J,7,FALSE))), 0,1)+IF(ISERROR(SEARCH("*no*",VLOOKUP(A271,'passengers(base term)_has_optio'!A:J,8,FALSE))), 0,1)+IF(ISERROR(SEARCH("*no*",VLOOKUP(A271,'passengers(base term)_has_optio'!A:J,9,FALSE))), 0,1)=7,1,0)</f>
        <v>0</v>
      </c>
      <c r="P271">
        <f>IF(ISNUMBER(VLOOKUP(A271,'passengers(base term)_has_optio'!A:J,10)),1,0)</f>
        <v>1</v>
      </c>
      <c r="Q271">
        <f t="shared" si="39"/>
        <v>0</v>
      </c>
      <c r="R271">
        <f t="shared" si="40"/>
        <v>0</v>
      </c>
      <c r="S271">
        <f t="shared" si="41"/>
        <v>0</v>
      </c>
      <c r="T271">
        <f t="shared" si="42"/>
        <v>0</v>
      </c>
      <c r="U271">
        <f t="shared" si="43"/>
        <v>0</v>
      </c>
      <c r="V271">
        <f t="shared" si="44"/>
        <v>0</v>
      </c>
    </row>
    <row r="272" spans="1:22">
      <c r="A272" t="s">
        <v>612</v>
      </c>
      <c r="B272" t="s">
        <v>1418</v>
      </c>
      <c r="C272" t="s">
        <v>1407</v>
      </c>
      <c r="D272" t="s">
        <v>1407</v>
      </c>
      <c r="E272" t="s">
        <v>1407</v>
      </c>
      <c r="F272" t="s">
        <v>1407</v>
      </c>
      <c r="G272" t="s">
        <v>1407</v>
      </c>
      <c r="H272">
        <v>6.8</v>
      </c>
      <c r="I272" t="s">
        <v>1407</v>
      </c>
      <c r="J272">
        <v>6.8</v>
      </c>
      <c r="K272" t="b">
        <f>ISERROR(VLOOKUP(A272,'passengers(base term)_has_optio'!A654:A1489,1,FALSE))</f>
        <v>0</v>
      </c>
      <c r="L272">
        <f t="shared" si="38"/>
        <v>0</v>
      </c>
      <c r="M272">
        <f t="shared" si="36"/>
        <v>1</v>
      </c>
      <c r="N272">
        <f t="shared" si="37"/>
        <v>0</v>
      </c>
      <c r="O272">
        <f>IF(IF(ISERROR(SEARCH("*no*",VLOOKUP(A272,'passengers(base term)_has_optio'!A:J,3,FALSE))), 0,1)+IF(ISERROR(SEARCH("*no*",VLOOKUP(A272,'passengers(base term)_has_optio'!A:J,34,FALSE))), 0,1)+IF(ISERROR(SEARCH("*no*",VLOOKUP(A272,'passengers(base term)_has_optio'!A:J,5,FALSE))), 0,1)+IF(ISERROR(SEARCH("*no*",VLOOKUP(A272,'passengers(base term)_has_optio'!A:J,6,FALSE))), 0,1)+IF(ISERROR(SEARCH("*no*",VLOOKUP(A272,'passengers(base term)_has_optio'!A:J,7,FALSE))), 0,1)+IF(ISERROR(SEARCH("*no*",VLOOKUP(A272,'passengers(base term)_has_optio'!A:J,8,FALSE))), 0,1)+IF(ISERROR(SEARCH("*no*",VLOOKUP(A272,'passengers(base term)_has_optio'!A:J,9,FALSE))), 0,1)=7,1,0)</f>
        <v>0</v>
      </c>
      <c r="P272">
        <f>IF(ISNUMBER(VLOOKUP(A272,'passengers(base term)_has_optio'!A:J,10)),1,0)</f>
        <v>1</v>
      </c>
      <c r="Q272">
        <f t="shared" si="39"/>
        <v>0</v>
      </c>
      <c r="R272">
        <f t="shared" si="40"/>
        <v>0</v>
      </c>
      <c r="S272">
        <f t="shared" si="41"/>
        <v>0</v>
      </c>
      <c r="T272">
        <f t="shared" si="42"/>
        <v>0</v>
      </c>
      <c r="U272">
        <f t="shared" si="43"/>
        <v>0</v>
      </c>
      <c r="V272">
        <f t="shared" si="44"/>
        <v>0</v>
      </c>
    </row>
    <row r="273" spans="1:22">
      <c r="A273" t="s">
        <v>610</v>
      </c>
      <c r="B273" t="s">
        <v>1418</v>
      </c>
      <c r="C273" t="s">
        <v>1407</v>
      </c>
      <c r="D273" t="s">
        <v>1407</v>
      </c>
      <c r="E273" t="s">
        <v>1407</v>
      </c>
      <c r="F273" t="s">
        <v>1407</v>
      </c>
      <c r="G273" t="s">
        <v>1407</v>
      </c>
      <c r="H273">
        <v>5.4</v>
      </c>
      <c r="I273" t="s">
        <v>1407</v>
      </c>
      <c r="J273" t="s">
        <v>1407</v>
      </c>
      <c r="K273" t="b">
        <f>ISERROR(VLOOKUP(A273,'passengers(base term)_has_optio'!A656:A1491,1,FALSE))</f>
        <v>0</v>
      </c>
      <c r="L273">
        <f t="shared" si="38"/>
        <v>0</v>
      </c>
      <c r="M273">
        <f t="shared" si="36"/>
        <v>0</v>
      </c>
      <c r="N273">
        <f t="shared" si="37"/>
        <v>0</v>
      </c>
      <c r="O273">
        <f>IF(IF(ISERROR(SEARCH("*no*",VLOOKUP(A273,'passengers(base term)_has_optio'!A:J,3,FALSE))), 0,1)+IF(ISERROR(SEARCH("*no*",VLOOKUP(A273,'passengers(base term)_has_optio'!A:J,34,FALSE))), 0,1)+IF(ISERROR(SEARCH("*no*",VLOOKUP(A273,'passengers(base term)_has_optio'!A:J,5,FALSE))), 0,1)+IF(ISERROR(SEARCH("*no*",VLOOKUP(A273,'passengers(base term)_has_optio'!A:J,6,FALSE))), 0,1)+IF(ISERROR(SEARCH("*no*",VLOOKUP(A273,'passengers(base term)_has_optio'!A:J,7,FALSE))), 0,1)+IF(ISERROR(SEARCH("*no*",VLOOKUP(A273,'passengers(base term)_has_optio'!A:J,8,FALSE))), 0,1)+IF(ISERROR(SEARCH("*no*",VLOOKUP(A273,'passengers(base term)_has_optio'!A:J,9,FALSE))), 0,1)=7,1,0)</f>
        <v>0</v>
      </c>
      <c r="P273">
        <f>IF(ISNUMBER(VLOOKUP(A273,'passengers(base term)_has_optio'!A:J,10)),1,0)</f>
        <v>0</v>
      </c>
      <c r="Q273">
        <f t="shared" si="39"/>
        <v>0</v>
      </c>
      <c r="R273">
        <f t="shared" si="40"/>
        <v>0</v>
      </c>
      <c r="S273">
        <f t="shared" si="41"/>
        <v>0</v>
      </c>
      <c r="T273">
        <f t="shared" si="42"/>
        <v>0</v>
      </c>
      <c r="U273">
        <f t="shared" si="43"/>
        <v>1</v>
      </c>
      <c r="V273">
        <f t="shared" si="44"/>
        <v>1</v>
      </c>
    </row>
    <row r="274" spans="1:22">
      <c r="A274" t="s">
        <v>608</v>
      </c>
      <c r="B274" t="s">
        <v>1418</v>
      </c>
      <c r="C274" t="s">
        <v>1407</v>
      </c>
      <c r="D274" t="s">
        <v>1407</v>
      </c>
      <c r="E274" t="s">
        <v>1407</v>
      </c>
      <c r="F274" t="s">
        <v>1407</v>
      </c>
      <c r="G274" t="s">
        <v>1407</v>
      </c>
      <c r="H274">
        <v>7.5</v>
      </c>
      <c r="I274" t="s">
        <v>1407</v>
      </c>
      <c r="J274">
        <v>8.6999999999999993</v>
      </c>
      <c r="K274" t="b">
        <f>ISERROR(VLOOKUP(A274,'passengers(base term)_has_optio'!A657:A1492,1,FALSE))</f>
        <v>0</v>
      </c>
      <c r="L274">
        <f t="shared" si="38"/>
        <v>0</v>
      </c>
      <c r="M274">
        <f t="shared" si="36"/>
        <v>1</v>
      </c>
      <c r="N274">
        <f t="shared" si="37"/>
        <v>0</v>
      </c>
      <c r="O274">
        <f>IF(IF(ISERROR(SEARCH("*no*",VLOOKUP(A274,'passengers(base term)_has_optio'!A:J,3,FALSE))), 0,1)+IF(ISERROR(SEARCH("*no*",VLOOKUP(A274,'passengers(base term)_has_optio'!A:J,34,FALSE))), 0,1)+IF(ISERROR(SEARCH("*no*",VLOOKUP(A274,'passengers(base term)_has_optio'!A:J,5,FALSE))), 0,1)+IF(ISERROR(SEARCH("*no*",VLOOKUP(A274,'passengers(base term)_has_optio'!A:J,6,FALSE))), 0,1)+IF(ISERROR(SEARCH("*no*",VLOOKUP(A274,'passengers(base term)_has_optio'!A:J,7,FALSE))), 0,1)+IF(ISERROR(SEARCH("*no*",VLOOKUP(A274,'passengers(base term)_has_optio'!A:J,8,FALSE))), 0,1)+IF(ISERROR(SEARCH("*no*",VLOOKUP(A274,'passengers(base term)_has_optio'!A:J,9,FALSE))), 0,1)=7,1,0)</f>
        <v>0</v>
      </c>
      <c r="P274">
        <f>IF(ISNUMBER(VLOOKUP(A274,'passengers(base term)_has_optio'!A:J,10)),1,0)</f>
        <v>1</v>
      </c>
      <c r="Q274">
        <f t="shared" si="39"/>
        <v>0</v>
      </c>
      <c r="R274">
        <f t="shared" si="40"/>
        <v>0</v>
      </c>
      <c r="S274">
        <f t="shared" si="41"/>
        <v>0</v>
      </c>
      <c r="T274">
        <f t="shared" si="42"/>
        <v>0</v>
      </c>
      <c r="U274">
        <f t="shared" si="43"/>
        <v>0</v>
      </c>
      <c r="V274">
        <f t="shared" si="44"/>
        <v>0</v>
      </c>
    </row>
    <row r="275" spans="1:22">
      <c r="A275" t="s">
        <v>606</v>
      </c>
      <c r="B275" t="s">
        <v>1418</v>
      </c>
      <c r="C275" t="s">
        <v>1407</v>
      </c>
      <c r="D275" t="s">
        <v>1407</v>
      </c>
      <c r="E275" t="s">
        <v>1407</v>
      </c>
      <c r="F275" t="s">
        <v>1407</v>
      </c>
      <c r="G275" t="s">
        <v>1407</v>
      </c>
      <c r="H275">
        <v>5.5</v>
      </c>
      <c r="I275" t="s">
        <v>1407</v>
      </c>
      <c r="J275" t="s">
        <v>1407</v>
      </c>
      <c r="K275" t="b">
        <f>ISERROR(VLOOKUP(A275,'passengers(base term)_has_optio'!A659:A1494,1,FALSE))</f>
        <v>0</v>
      </c>
      <c r="L275">
        <f t="shared" si="38"/>
        <v>0</v>
      </c>
      <c r="M275">
        <f t="shared" si="36"/>
        <v>0</v>
      </c>
      <c r="N275">
        <f t="shared" si="37"/>
        <v>0</v>
      </c>
      <c r="O275">
        <f>IF(IF(ISERROR(SEARCH("*no*",VLOOKUP(A275,'passengers(base term)_has_optio'!A:J,3,FALSE))), 0,1)+IF(ISERROR(SEARCH("*no*",VLOOKUP(A275,'passengers(base term)_has_optio'!A:J,34,FALSE))), 0,1)+IF(ISERROR(SEARCH("*no*",VLOOKUP(A275,'passengers(base term)_has_optio'!A:J,5,FALSE))), 0,1)+IF(ISERROR(SEARCH("*no*",VLOOKUP(A275,'passengers(base term)_has_optio'!A:J,6,FALSE))), 0,1)+IF(ISERROR(SEARCH("*no*",VLOOKUP(A275,'passengers(base term)_has_optio'!A:J,7,FALSE))), 0,1)+IF(ISERROR(SEARCH("*no*",VLOOKUP(A275,'passengers(base term)_has_optio'!A:J,8,FALSE))), 0,1)+IF(ISERROR(SEARCH("*no*",VLOOKUP(A275,'passengers(base term)_has_optio'!A:J,9,FALSE))), 0,1)=7,1,0)</f>
        <v>0</v>
      </c>
      <c r="P275">
        <f>IF(ISNUMBER(VLOOKUP(A275,'passengers(base term)_has_optio'!A:J,10)),1,0)</f>
        <v>1</v>
      </c>
      <c r="Q275">
        <f t="shared" si="39"/>
        <v>0</v>
      </c>
      <c r="R275">
        <f t="shared" si="40"/>
        <v>0</v>
      </c>
      <c r="S275">
        <f t="shared" si="41"/>
        <v>1</v>
      </c>
      <c r="T275">
        <f t="shared" si="42"/>
        <v>0</v>
      </c>
      <c r="U275">
        <f t="shared" si="43"/>
        <v>0</v>
      </c>
      <c r="V275">
        <f t="shared" si="44"/>
        <v>1</v>
      </c>
    </row>
    <row r="276" spans="1:22">
      <c r="A276" t="s">
        <v>605</v>
      </c>
      <c r="B276" t="s">
        <v>1418</v>
      </c>
      <c r="C276" t="s">
        <v>1407</v>
      </c>
      <c r="D276" t="s">
        <v>1407</v>
      </c>
      <c r="E276" t="s">
        <v>1407</v>
      </c>
      <c r="F276" t="s">
        <v>1407</v>
      </c>
      <c r="G276" t="s">
        <v>1407</v>
      </c>
      <c r="H276">
        <v>5.9</v>
      </c>
      <c r="I276" t="s">
        <v>1407</v>
      </c>
      <c r="J276">
        <v>7.5</v>
      </c>
      <c r="K276" t="b">
        <f>ISERROR(VLOOKUP(A276,'passengers(base term)_has_optio'!A660:A1495,1,FALSE))</f>
        <v>0</v>
      </c>
      <c r="L276">
        <f t="shared" si="38"/>
        <v>0</v>
      </c>
      <c r="M276">
        <f t="shared" si="36"/>
        <v>1</v>
      </c>
      <c r="N276">
        <f t="shared" si="37"/>
        <v>0</v>
      </c>
      <c r="O276">
        <f>IF(IF(ISERROR(SEARCH("*no*",VLOOKUP(A276,'passengers(base term)_has_optio'!A:J,3,FALSE))), 0,1)+IF(ISERROR(SEARCH("*no*",VLOOKUP(A276,'passengers(base term)_has_optio'!A:J,34,FALSE))), 0,1)+IF(ISERROR(SEARCH("*no*",VLOOKUP(A276,'passengers(base term)_has_optio'!A:J,5,FALSE))), 0,1)+IF(ISERROR(SEARCH("*no*",VLOOKUP(A276,'passengers(base term)_has_optio'!A:J,6,FALSE))), 0,1)+IF(ISERROR(SEARCH("*no*",VLOOKUP(A276,'passengers(base term)_has_optio'!A:J,7,FALSE))), 0,1)+IF(ISERROR(SEARCH("*no*",VLOOKUP(A276,'passengers(base term)_has_optio'!A:J,8,FALSE))), 0,1)+IF(ISERROR(SEARCH("*no*",VLOOKUP(A276,'passengers(base term)_has_optio'!A:J,9,FALSE))), 0,1)=7,1,0)</f>
        <v>0</v>
      </c>
      <c r="P276">
        <f>IF(ISNUMBER(VLOOKUP(A276,'passengers(base term)_has_optio'!A:J,10)),1,0)</f>
        <v>1</v>
      </c>
      <c r="Q276">
        <f t="shared" si="39"/>
        <v>0</v>
      </c>
      <c r="R276">
        <f t="shared" si="40"/>
        <v>0</v>
      </c>
      <c r="S276">
        <f t="shared" si="41"/>
        <v>0</v>
      </c>
      <c r="T276">
        <f t="shared" si="42"/>
        <v>0</v>
      </c>
      <c r="U276">
        <f t="shared" si="43"/>
        <v>0</v>
      </c>
      <c r="V276">
        <f t="shared" si="44"/>
        <v>0</v>
      </c>
    </row>
    <row r="277" spans="1:22">
      <c r="A277" t="s">
        <v>603</v>
      </c>
      <c r="B277" t="s">
        <v>1418</v>
      </c>
      <c r="C277" t="s">
        <v>1407</v>
      </c>
      <c r="D277" t="s">
        <v>1407</v>
      </c>
      <c r="E277" t="s">
        <v>1407</v>
      </c>
      <c r="F277" t="s">
        <v>1407</v>
      </c>
      <c r="G277" t="s">
        <v>1407</v>
      </c>
      <c r="H277">
        <v>7.7</v>
      </c>
      <c r="I277" t="s">
        <v>1407</v>
      </c>
      <c r="J277">
        <v>9</v>
      </c>
      <c r="K277" t="b">
        <f>ISERROR(VLOOKUP(A277,'passengers(base term)_has_optio'!A662:A1497,1,FALSE))</f>
        <v>0</v>
      </c>
      <c r="L277">
        <f t="shared" si="38"/>
        <v>0</v>
      </c>
      <c r="M277">
        <f t="shared" si="36"/>
        <v>1</v>
      </c>
      <c r="N277">
        <f t="shared" si="37"/>
        <v>0</v>
      </c>
      <c r="O277">
        <f>IF(IF(ISERROR(SEARCH("*no*",VLOOKUP(A277,'passengers(base term)_has_optio'!A:J,3,FALSE))), 0,1)+IF(ISERROR(SEARCH("*no*",VLOOKUP(A277,'passengers(base term)_has_optio'!A:J,34,FALSE))), 0,1)+IF(ISERROR(SEARCH("*no*",VLOOKUP(A277,'passengers(base term)_has_optio'!A:J,5,FALSE))), 0,1)+IF(ISERROR(SEARCH("*no*",VLOOKUP(A277,'passengers(base term)_has_optio'!A:J,6,FALSE))), 0,1)+IF(ISERROR(SEARCH("*no*",VLOOKUP(A277,'passengers(base term)_has_optio'!A:J,7,FALSE))), 0,1)+IF(ISERROR(SEARCH("*no*",VLOOKUP(A277,'passengers(base term)_has_optio'!A:J,8,FALSE))), 0,1)+IF(ISERROR(SEARCH("*no*",VLOOKUP(A277,'passengers(base term)_has_optio'!A:J,9,FALSE))), 0,1)=7,1,0)</f>
        <v>0</v>
      </c>
      <c r="P277">
        <f>IF(ISNUMBER(VLOOKUP(A277,'passengers(base term)_has_optio'!A:J,10)),1,0)</f>
        <v>1</v>
      </c>
      <c r="Q277">
        <f t="shared" si="39"/>
        <v>0</v>
      </c>
      <c r="R277">
        <f t="shared" si="40"/>
        <v>0</v>
      </c>
      <c r="S277">
        <f t="shared" si="41"/>
        <v>0</v>
      </c>
      <c r="T277">
        <f t="shared" si="42"/>
        <v>0</v>
      </c>
      <c r="U277">
        <f t="shared" si="43"/>
        <v>0</v>
      </c>
      <c r="V277">
        <f t="shared" si="44"/>
        <v>0</v>
      </c>
    </row>
    <row r="278" spans="1:22">
      <c r="A278" t="s">
        <v>601</v>
      </c>
      <c r="B278" t="s">
        <v>1418</v>
      </c>
      <c r="C278" t="s">
        <v>1407</v>
      </c>
      <c r="D278" t="s">
        <v>1407</v>
      </c>
      <c r="E278" t="s">
        <v>1407</v>
      </c>
      <c r="F278" t="s">
        <v>1407</v>
      </c>
      <c r="G278" t="s">
        <v>1407</v>
      </c>
      <c r="H278">
        <v>9.3000000000000007</v>
      </c>
      <c r="I278" t="s">
        <v>1407</v>
      </c>
      <c r="J278" t="s">
        <v>1407</v>
      </c>
      <c r="K278" t="b">
        <f>ISERROR(VLOOKUP(A278,'passengers(base term)_has_optio'!A664:A1499,1,FALSE))</f>
        <v>0</v>
      </c>
      <c r="L278">
        <f t="shared" si="38"/>
        <v>0</v>
      </c>
      <c r="M278">
        <f t="shared" si="36"/>
        <v>0</v>
      </c>
      <c r="N278">
        <f t="shared" si="37"/>
        <v>0</v>
      </c>
      <c r="O278">
        <f>IF(IF(ISERROR(SEARCH("*no*",VLOOKUP(A278,'passengers(base term)_has_optio'!A:J,3,FALSE))), 0,1)+IF(ISERROR(SEARCH("*no*",VLOOKUP(A278,'passengers(base term)_has_optio'!A:J,34,FALSE))), 0,1)+IF(ISERROR(SEARCH("*no*",VLOOKUP(A278,'passengers(base term)_has_optio'!A:J,5,FALSE))), 0,1)+IF(ISERROR(SEARCH("*no*",VLOOKUP(A278,'passengers(base term)_has_optio'!A:J,6,FALSE))), 0,1)+IF(ISERROR(SEARCH("*no*",VLOOKUP(A278,'passengers(base term)_has_optio'!A:J,7,FALSE))), 0,1)+IF(ISERROR(SEARCH("*no*",VLOOKUP(A278,'passengers(base term)_has_optio'!A:J,8,FALSE))), 0,1)+IF(ISERROR(SEARCH("*no*",VLOOKUP(A278,'passengers(base term)_has_optio'!A:J,9,FALSE))), 0,1)=7,1,0)</f>
        <v>0</v>
      </c>
      <c r="P278">
        <f>IF(ISNUMBER(VLOOKUP(A278,'passengers(base term)_has_optio'!A:J,10)),1,0)</f>
        <v>0</v>
      </c>
      <c r="Q278">
        <f t="shared" si="39"/>
        <v>0</v>
      </c>
      <c r="R278">
        <f t="shared" si="40"/>
        <v>0</v>
      </c>
      <c r="S278">
        <f t="shared" si="41"/>
        <v>0</v>
      </c>
      <c r="T278">
        <f t="shared" si="42"/>
        <v>0</v>
      </c>
      <c r="U278">
        <f t="shared" si="43"/>
        <v>1</v>
      </c>
      <c r="V278">
        <f t="shared" si="44"/>
        <v>1</v>
      </c>
    </row>
    <row r="279" spans="1:22">
      <c r="A279" t="s">
        <v>599</v>
      </c>
      <c r="B279" t="s">
        <v>1418</v>
      </c>
      <c r="C279" t="s">
        <v>1407</v>
      </c>
      <c r="D279" t="s">
        <v>1407</v>
      </c>
      <c r="E279" t="s">
        <v>1407</v>
      </c>
      <c r="F279" t="s">
        <v>1407</v>
      </c>
      <c r="G279" t="s">
        <v>1407</v>
      </c>
      <c r="H279">
        <v>5.6</v>
      </c>
      <c r="I279" t="s">
        <v>1407</v>
      </c>
      <c r="J279">
        <v>6.2</v>
      </c>
      <c r="K279" t="b">
        <f>ISERROR(VLOOKUP(A279,'passengers(base term)_has_optio'!A666:A1501,1,FALSE))</f>
        <v>0</v>
      </c>
      <c r="L279">
        <f t="shared" si="38"/>
        <v>0</v>
      </c>
      <c r="M279">
        <f t="shared" si="36"/>
        <v>1</v>
      </c>
      <c r="N279">
        <f t="shared" si="37"/>
        <v>0</v>
      </c>
      <c r="O279">
        <f>IF(IF(ISERROR(SEARCH("*no*",VLOOKUP(A279,'passengers(base term)_has_optio'!A:J,3,FALSE))), 0,1)+IF(ISERROR(SEARCH("*no*",VLOOKUP(A279,'passengers(base term)_has_optio'!A:J,34,FALSE))), 0,1)+IF(ISERROR(SEARCH("*no*",VLOOKUP(A279,'passengers(base term)_has_optio'!A:J,5,FALSE))), 0,1)+IF(ISERROR(SEARCH("*no*",VLOOKUP(A279,'passengers(base term)_has_optio'!A:J,6,FALSE))), 0,1)+IF(ISERROR(SEARCH("*no*",VLOOKUP(A279,'passengers(base term)_has_optio'!A:J,7,FALSE))), 0,1)+IF(ISERROR(SEARCH("*no*",VLOOKUP(A279,'passengers(base term)_has_optio'!A:J,8,FALSE))), 0,1)+IF(ISERROR(SEARCH("*no*",VLOOKUP(A279,'passengers(base term)_has_optio'!A:J,9,FALSE))), 0,1)=7,1,0)</f>
        <v>0</v>
      </c>
      <c r="P279">
        <f>IF(ISNUMBER(VLOOKUP(A279,'passengers(base term)_has_optio'!A:J,10)),1,0)</f>
        <v>1</v>
      </c>
      <c r="Q279">
        <f t="shared" si="39"/>
        <v>0</v>
      </c>
      <c r="R279">
        <f t="shared" si="40"/>
        <v>0</v>
      </c>
      <c r="S279">
        <f t="shared" si="41"/>
        <v>0</v>
      </c>
      <c r="T279">
        <f t="shared" si="42"/>
        <v>0</v>
      </c>
      <c r="U279">
        <f t="shared" si="43"/>
        <v>0</v>
      </c>
      <c r="V279">
        <f t="shared" si="44"/>
        <v>0</v>
      </c>
    </row>
    <row r="280" spans="1:22">
      <c r="A280" t="s">
        <v>597</v>
      </c>
      <c r="B280" t="s">
        <v>1418</v>
      </c>
      <c r="C280" t="s">
        <v>1407</v>
      </c>
      <c r="D280" t="s">
        <v>1407</v>
      </c>
      <c r="E280" t="s">
        <v>1407</v>
      </c>
      <c r="F280" t="s">
        <v>1407</v>
      </c>
      <c r="G280" t="s">
        <v>1407</v>
      </c>
      <c r="H280">
        <v>8.4</v>
      </c>
      <c r="I280" t="s">
        <v>1407</v>
      </c>
      <c r="J280">
        <v>7.3</v>
      </c>
      <c r="K280" t="b">
        <f>ISERROR(VLOOKUP(A280,'passengers(base term)_has_optio'!A668:A1503,1,FALSE))</f>
        <v>0</v>
      </c>
      <c r="L280">
        <f t="shared" si="38"/>
        <v>0</v>
      </c>
      <c r="M280">
        <f t="shared" si="36"/>
        <v>1</v>
      </c>
      <c r="N280">
        <f t="shared" si="37"/>
        <v>0</v>
      </c>
      <c r="O280">
        <f>IF(IF(ISERROR(SEARCH("*no*",VLOOKUP(A280,'passengers(base term)_has_optio'!A:J,3,FALSE))), 0,1)+IF(ISERROR(SEARCH("*no*",VLOOKUP(A280,'passengers(base term)_has_optio'!A:J,34,FALSE))), 0,1)+IF(ISERROR(SEARCH("*no*",VLOOKUP(A280,'passengers(base term)_has_optio'!A:J,5,FALSE))), 0,1)+IF(ISERROR(SEARCH("*no*",VLOOKUP(A280,'passengers(base term)_has_optio'!A:J,6,FALSE))), 0,1)+IF(ISERROR(SEARCH("*no*",VLOOKUP(A280,'passengers(base term)_has_optio'!A:J,7,FALSE))), 0,1)+IF(ISERROR(SEARCH("*no*",VLOOKUP(A280,'passengers(base term)_has_optio'!A:J,8,FALSE))), 0,1)+IF(ISERROR(SEARCH("*no*",VLOOKUP(A280,'passengers(base term)_has_optio'!A:J,9,FALSE))), 0,1)=7,1,0)</f>
        <v>0</v>
      </c>
      <c r="P280">
        <f>IF(ISNUMBER(VLOOKUP(A280,'passengers(base term)_has_optio'!A:J,10)),1,0)</f>
        <v>1</v>
      </c>
      <c r="Q280">
        <f t="shared" si="39"/>
        <v>0</v>
      </c>
      <c r="R280">
        <f t="shared" si="40"/>
        <v>0</v>
      </c>
      <c r="S280">
        <f t="shared" si="41"/>
        <v>0</v>
      </c>
      <c r="T280">
        <f t="shared" si="42"/>
        <v>0</v>
      </c>
      <c r="U280">
        <f t="shared" si="43"/>
        <v>0</v>
      </c>
      <c r="V280">
        <f t="shared" si="44"/>
        <v>0</v>
      </c>
    </row>
    <row r="281" spans="1:22">
      <c r="A281" t="s">
        <v>595</v>
      </c>
      <c r="B281" t="s">
        <v>1418</v>
      </c>
      <c r="C281" t="s">
        <v>1407</v>
      </c>
      <c r="D281" t="s">
        <v>1407</v>
      </c>
      <c r="E281" t="s">
        <v>1407</v>
      </c>
      <c r="F281" t="s">
        <v>1407</v>
      </c>
      <c r="G281" t="s">
        <v>1407</v>
      </c>
      <c r="H281">
        <v>5.5</v>
      </c>
      <c r="I281" t="s">
        <v>1407</v>
      </c>
      <c r="J281" t="s">
        <v>1407</v>
      </c>
      <c r="K281" t="b">
        <f>ISERROR(VLOOKUP(A281,'passengers(base term)_has_optio'!A670:A1505,1,FALSE))</f>
        <v>0</v>
      </c>
      <c r="L281">
        <f t="shared" si="38"/>
        <v>0</v>
      </c>
      <c r="M281">
        <f t="shared" si="36"/>
        <v>0</v>
      </c>
      <c r="N281">
        <f t="shared" si="37"/>
        <v>0</v>
      </c>
      <c r="O281">
        <f>IF(IF(ISERROR(SEARCH("*no*",VLOOKUP(A281,'passengers(base term)_has_optio'!A:J,3,FALSE))), 0,1)+IF(ISERROR(SEARCH("*no*",VLOOKUP(A281,'passengers(base term)_has_optio'!A:J,34,FALSE))), 0,1)+IF(ISERROR(SEARCH("*no*",VLOOKUP(A281,'passengers(base term)_has_optio'!A:J,5,FALSE))), 0,1)+IF(ISERROR(SEARCH("*no*",VLOOKUP(A281,'passengers(base term)_has_optio'!A:J,6,FALSE))), 0,1)+IF(ISERROR(SEARCH("*no*",VLOOKUP(A281,'passengers(base term)_has_optio'!A:J,7,FALSE))), 0,1)+IF(ISERROR(SEARCH("*no*",VLOOKUP(A281,'passengers(base term)_has_optio'!A:J,8,FALSE))), 0,1)+IF(ISERROR(SEARCH("*no*",VLOOKUP(A281,'passengers(base term)_has_optio'!A:J,9,FALSE))), 0,1)=7,1,0)</f>
        <v>0</v>
      </c>
      <c r="P281">
        <f>IF(ISNUMBER(VLOOKUP(A281,'passengers(base term)_has_optio'!A:J,10)),1,0)</f>
        <v>0</v>
      </c>
      <c r="Q281">
        <f t="shared" si="39"/>
        <v>0</v>
      </c>
      <c r="R281">
        <f t="shared" si="40"/>
        <v>0</v>
      </c>
      <c r="S281">
        <f t="shared" si="41"/>
        <v>0</v>
      </c>
      <c r="T281">
        <f t="shared" si="42"/>
        <v>0</v>
      </c>
      <c r="U281">
        <f t="shared" si="43"/>
        <v>1</v>
      </c>
      <c r="V281">
        <f t="shared" si="44"/>
        <v>1</v>
      </c>
    </row>
    <row r="282" spans="1:22">
      <c r="A282" t="s">
        <v>594</v>
      </c>
      <c r="B282" t="s">
        <v>1418</v>
      </c>
      <c r="C282" t="s">
        <v>1407</v>
      </c>
      <c r="D282" t="s">
        <v>1407</v>
      </c>
      <c r="E282" t="s">
        <v>1407</v>
      </c>
      <c r="F282" t="s">
        <v>1407</v>
      </c>
      <c r="G282" t="s">
        <v>1407</v>
      </c>
      <c r="H282">
        <v>8.8000000000000007</v>
      </c>
      <c r="I282" t="s">
        <v>1407</v>
      </c>
      <c r="J282">
        <v>7.1</v>
      </c>
      <c r="K282" t="b">
        <f>ISERROR(VLOOKUP(A282,'passengers(base term)_has_optio'!A671:A1506,1,FALSE))</f>
        <v>0</v>
      </c>
      <c r="L282">
        <f t="shared" si="38"/>
        <v>0</v>
      </c>
      <c r="M282">
        <f t="shared" si="36"/>
        <v>1</v>
      </c>
      <c r="N282">
        <f t="shared" si="37"/>
        <v>0</v>
      </c>
      <c r="O282">
        <f>IF(IF(ISERROR(SEARCH("*no*",VLOOKUP(A282,'passengers(base term)_has_optio'!A:J,3,FALSE))), 0,1)+IF(ISERROR(SEARCH("*no*",VLOOKUP(A282,'passengers(base term)_has_optio'!A:J,34,FALSE))), 0,1)+IF(ISERROR(SEARCH("*no*",VLOOKUP(A282,'passengers(base term)_has_optio'!A:J,5,FALSE))), 0,1)+IF(ISERROR(SEARCH("*no*",VLOOKUP(A282,'passengers(base term)_has_optio'!A:J,6,FALSE))), 0,1)+IF(ISERROR(SEARCH("*no*",VLOOKUP(A282,'passengers(base term)_has_optio'!A:J,7,FALSE))), 0,1)+IF(ISERROR(SEARCH("*no*",VLOOKUP(A282,'passengers(base term)_has_optio'!A:J,8,FALSE))), 0,1)+IF(ISERROR(SEARCH("*no*",VLOOKUP(A282,'passengers(base term)_has_optio'!A:J,9,FALSE))), 0,1)=7,1,0)</f>
        <v>0</v>
      </c>
      <c r="P282">
        <f>IF(ISNUMBER(VLOOKUP(A282,'passengers(base term)_has_optio'!A:J,10)),1,0)</f>
        <v>1</v>
      </c>
      <c r="Q282">
        <f t="shared" si="39"/>
        <v>0</v>
      </c>
      <c r="R282">
        <f t="shared" si="40"/>
        <v>0</v>
      </c>
      <c r="S282">
        <f t="shared" si="41"/>
        <v>0</v>
      </c>
      <c r="T282">
        <f t="shared" si="42"/>
        <v>0</v>
      </c>
      <c r="U282">
        <f t="shared" si="43"/>
        <v>0</v>
      </c>
      <c r="V282">
        <f t="shared" si="44"/>
        <v>0</v>
      </c>
    </row>
    <row r="283" spans="1:22">
      <c r="A283" t="s">
        <v>592</v>
      </c>
      <c r="B283" t="s">
        <v>1418</v>
      </c>
      <c r="C283" t="s">
        <v>1407</v>
      </c>
      <c r="D283" t="s">
        <v>1407</v>
      </c>
      <c r="E283" t="s">
        <v>1407</v>
      </c>
      <c r="F283" t="s">
        <v>1407</v>
      </c>
      <c r="G283" t="s">
        <v>1407</v>
      </c>
      <c r="H283">
        <v>5.5</v>
      </c>
      <c r="I283" t="s">
        <v>1407</v>
      </c>
      <c r="J283" t="s">
        <v>1407</v>
      </c>
      <c r="K283" t="b">
        <f>ISERROR(VLOOKUP(A283,'passengers(base term)_has_optio'!A673:A1508,1,FALSE))</f>
        <v>0</v>
      </c>
      <c r="L283">
        <f t="shared" si="38"/>
        <v>0</v>
      </c>
      <c r="M283">
        <f t="shared" si="36"/>
        <v>0</v>
      </c>
      <c r="N283">
        <f t="shared" si="37"/>
        <v>0</v>
      </c>
      <c r="O283">
        <f>IF(IF(ISERROR(SEARCH("*no*",VLOOKUP(A283,'passengers(base term)_has_optio'!A:J,3,FALSE))), 0,1)+IF(ISERROR(SEARCH("*no*",VLOOKUP(A283,'passengers(base term)_has_optio'!A:J,34,FALSE))), 0,1)+IF(ISERROR(SEARCH("*no*",VLOOKUP(A283,'passengers(base term)_has_optio'!A:J,5,FALSE))), 0,1)+IF(ISERROR(SEARCH("*no*",VLOOKUP(A283,'passengers(base term)_has_optio'!A:J,6,FALSE))), 0,1)+IF(ISERROR(SEARCH("*no*",VLOOKUP(A283,'passengers(base term)_has_optio'!A:J,7,FALSE))), 0,1)+IF(ISERROR(SEARCH("*no*",VLOOKUP(A283,'passengers(base term)_has_optio'!A:J,8,FALSE))), 0,1)+IF(ISERROR(SEARCH("*no*",VLOOKUP(A283,'passengers(base term)_has_optio'!A:J,9,FALSE))), 0,1)=7,1,0)</f>
        <v>0</v>
      </c>
      <c r="P283">
        <f>IF(ISNUMBER(VLOOKUP(A283,'passengers(base term)_has_optio'!A:J,10)),1,0)</f>
        <v>1</v>
      </c>
      <c r="Q283">
        <f t="shared" si="39"/>
        <v>0</v>
      </c>
      <c r="R283">
        <f t="shared" si="40"/>
        <v>0</v>
      </c>
      <c r="S283">
        <f t="shared" si="41"/>
        <v>1</v>
      </c>
      <c r="T283">
        <f t="shared" si="42"/>
        <v>0</v>
      </c>
      <c r="U283">
        <f t="shared" si="43"/>
        <v>0</v>
      </c>
      <c r="V283">
        <f t="shared" si="44"/>
        <v>1</v>
      </c>
    </row>
    <row r="284" spans="1:22">
      <c r="A284" t="s">
        <v>590</v>
      </c>
      <c r="B284" t="s">
        <v>1418</v>
      </c>
      <c r="C284" t="s">
        <v>1407</v>
      </c>
      <c r="D284" t="s">
        <v>1407</v>
      </c>
      <c r="E284" t="s">
        <v>1407</v>
      </c>
      <c r="F284" t="s">
        <v>1407</v>
      </c>
      <c r="G284" t="s">
        <v>1407</v>
      </c>
      <c r="H284">
        <v>2.7</v>
      </c>
      <c r="I284" t="s">
        <v>1407</v>
      </c>
      <c r="J284" t="s">
        <v>1407</v>
      </c>
      <c r="K284" t="b">
        <f>ISERROR(VLOOKUP(A284,'passengers(base term)_has_optio'!A675:A1510,1,FALSE))</f>
        <v>0</v>
      </c>
      <c r="L284">
        <f t="shared" si="38"/>
        <v>0</v>
      </c>
      <c r="M284">
        <f t="shared" si="36"/>
        <v>0</v>
      </c>
      <c r="N284">
        <f t="shared" si="37"/>
        <v>0</v>
      </c>
      <c r="O284">
        <f>IF(IF(ISERROR(SEARCH("*no*",VLOOKUP(A284,'passengers(base term)_has_optio'!A:J,3,FALSE))), 0,1)+IF(ISERROR(SEARCH("*no*",VLOOKUP(A284,'passengers(base term)_has_optio'!A:J,34,FALSE))), 0,1)+IF(ISERROR(SEARCH("*no*",VLOOKUP(A284,'passengers(base term)_has_optio'!A:J,5,FALSE))), 0,1)+IF(ISERROR(SEARCH("*no*",VLOOKUP(A284,'passengers(base term)_has_optio'!A:J,6,FALSE))), 0,1)+IF(ISERROR(SEARCH("*no*",VLOOKUP(A284,'passengers(base term)_has_optio'!A:J,7,FALSE))), 0,1)+IF(ISERROR(SEARCH("*no*",VLOOKUP(A284,'passengers(base term)_has_optio'!A:J,8,FALSE))), 0,1)+IF(ISERROR(SEARCH("*no*",VLOOKUP(A284,'passengers(base term)_has_optio'!A:J,9,FALSE))), 0,1)=7,1,0)</f>
        <v>0</v>
      </c>
      <c r="P284">
        <f>IF(ISNUMBER(VLOOKUP(A284,'passengers(base term)_has_optio'!A:J,10)),1,0)</f>
        <v>1</v>
      </c>
      <c r="Q284">
        <f t="shared" si="39"/>
        <v>0</v>
      </c>
      <c r="R284">
        <f t="shared" si="40"/>
        <v>0</v>
      </c>
      <c r="S284">
        <f t="shared" si="41"/>
        <v>1</v>
      </c>
      <c r="T284">
        <f t="shared" si="42"/>
        <v>0</v>
      </c>
      <c r="U284">
        <f t="shared" si="43"/>
        <v>0</v>
      </c>
      <c r="V284">
        <f t="shared" si="44"/>
        <v>1</v>
      </c>
    </row>
    <row r="285" spans="1:22">
      <c r="A285" t="s">
        <v>588</v>
      </c>
      <c r="B285" t="s">
        <v>1418</v>
      </c>
      <c r="C285" t="s">
        <v>1407</v>
      </c>
      <c r="D285" t="s">
        <v>1407</v>
      </c>
      <c r="E285" t="s">
        <v>1407</v>
      </c>
      <c r="F285" t="s">
        <v>1407</v>
      </c>
      <c r="G285" t="s">
        <v>1407</v>
      </c>
      <c r="H285">
        <v>5.7</v>
      </c>
      <c r="I285" t="s">
        <v>1407</v>
      </c>
      <c r="J285" t="s">
        <v>1407</v>
      </c>
      <c r="K285" t="b">
        <f>ISERROR(VLOOKUP(A285,'passengers(base term)_has_optio'!A677:A1512,1,FALSE))</f>
        <v>0</v>
      </c>
      <c r="L285">
        <f t="shared" si="38"/>
        <v>0</v>
      </c>
      <c r="M285">
        <f t="shared" si="36"/>
        <v>0</v>
      </c>
      <c r="N285">
        <f t="shared" si="37"/>
        <v>0</v>
      </c>
      <c r="O285">
        <f>IF(IF(ISERROR(SEARCH("*no*",VLOOKUP(A285,'passengers(base term)_has_optio'!A:J,3,FALSE))), 0,1)+IF(ISERROR(SEARCH("*no*",VLOOKUP(A285,'passengers(base term)_has_optio'!A:J,34,FALSE))), 0,1)+IF(ISERROR(SEARCH("*no*",VLOOKUP(A285,'passengers(base term)_has_optio'!A:J,5,FALSE))), 0,1)+IF(ISERROR(SEARCH("*no*",VLOOKUP(A285,'passengers(base term)_has_optio'!A:J,6,FALSE))), 0,1)+IF(ISERROR(SEARCH("*no*",VLOOKUP(A285,'passengers(base term)_has_optio'!A:J,7,FALSE))), 0,1)+IF(ISERROR(SEARCH("*no*",VLOOKUP(A285,'passengers(base term)_has_optio'!A:J,8,FALSE))), 0,1)+IF(ISERROR(SEARCH("*no*",VLOOKUP(A285,'passengers(base term)_has_optio'!A:J,9,FALSE))), 0,1)=7,1,0)</f>
        <v>0</v>
      </c>
      <c r="P285">
        <f>IF(ISNUMBER(VLOOKUP(A285,'passengers(base term)_has_optio'!A:J,10)),1,0)</f>
        <v>1</v>
      </c>
      <c r="Q285">
        <f t="shared" si="39"/>
        <v>0</v>
      </c>
      <c r="R285">
        <f t="shared" si="40"/>
        <v>0</v>
      </c>
      <c r="S285">
        <f t="shared" si="41"/>
        <v>1</v>
      </c>
      <c r="T285">
        <f t="shared" si="42"/>
        <v>0</v>
      </c>
      <c r="U285">
        <f t="shared" si="43"/>
        <v>0</v>
      </c>
      <c r="V285">
        <f t="shared" si="44"/>
        <v>1</v>
      </c>
    </row>
    <row r="286" spans="1:22">
      <c r="A286" t="s">
        <v>587</v>
      </c>
      <c r="B286" t="s">
        <v>1418</v>
      </c>
      <c r="C286" t="s">
        <v>1407</v>
      </c>
      <c r="D286" t="s">
        <v>1407</v>
      </c>
      <c r="E286" t="s">
        <v>1407</v>
      </c>
      <c r="F286" t="s">
        <v>1407</v>
      </c>
      <c r="G286" t="s">
        <v>1407</v>
      </c>
      <c r="H286">
        <v>6.1</v>
      </c>
      <c r="I286" t="s">
        <v>1407</v>
      </c>
      <c r="J286">
        <v>7.3</v>
      </c>
      <c r="K286" t="b">
        <f>ISERROR(VLOOKUP(A286,'passengers(base term)_has_optio'!A678:A1513,1,FALSE))</f>
        <v>0</v>
      </c>
      <c r="L286">
        <f t="shared" si="38"/>
        <v>0</v>
      </c>
      <c r="M286">
        <f t="shared" si="36"/>
        <v>1</v>
      </c>
      <c r="N286">
        <f t="shared" si="37"/>
        <v>0</v>
      </c>
      <c r="O286">
        <f>IF(IF(ISERROR(SEARCH("*no*",VLOOKUP(A286,'passengers(base term)_has_optio'!A:J,3,FALSE))), 0,1)+IF(ISERROR(SEARCH("*no*",VLOOKUP(A286,'passengers(base term)_has_optio'!A:J,34,FALSE))), 0,1)+IF(ISERROR(SEARCH("*no*",VLOOKUP(A286,'passengers(base term)_has_optio'!A:J,5,FALSE))), 0,1)+IF(ISERROR(SEARCH("*no*",VLOOKUP(A286,'passengers(base term)_has_optio'!A:J,6,FALSE))), 0,1)+IF(ISERROR(SEARCH("*no*",VLOOKUP(A286,'passengers(base term)_has_optio'!A:J,7,FALSE))), 0,1)+IF(ISERROR(SEARCH("*no*",VLOOKUP(A286,'passengers(base term)_has_optio'!A:J,8,FALSE))), 0,1)+IF(ISERROR(SEARCH("*no*",VLOOKUP(A286,'passengers(base term)_has_optio'!A:J,9,FALSE))), 0,1)=7,1,0)</f>
        <v>0</v>
      </c>
      <c r="P286">
        <f>IF(ISNUMBER(VLOOKUP(A286,'passengers(base term)_has_optio'!A:J,10)),1,0)</f>
        <v>0</v>
      </c>
      <c r="Q286">
        <f t="shared" si="39"/>
        <v>0</v>
      </c>
      <c r="R286">
        <f t="shared" si="40"/>
        <v>0</v>
      </c>
      <c r="S286">
        <f t="shared" si="41"/>
        <v>1</v>
      </c>
      <c r="T286">
        <f t="shared" si="42"/>
        <v>0</v>
      </c>
      <c r="U286">
        <f t="shared" si="43"/>
        <v>0</v>
      </c>
      <c r="V286">
        <f t="shared" si="44"/>
        <v>0</v>
      </c>
    </row>
    <row r="287" spans="1:22">
      <c r="A287" t="s">
        <v>585</v>
      </c>
      <c r="B287" t="s">
        <v>1418</v>
      </c>
      <c r="C287" t="s">
        <v>1407</v>
      </c>
      <c r="D287" t="s">
        <v>1407</v>
      </c>
      <c r="E287" t="s">
        <v>1407</v>
      </c>
      <c r="F287" t="s">
        <v>1407</v>
      </c>
      <c r="G287" t="s">
        <v>1407</v>
      </c>
      <c r="H287">
        <v>5.7</v>
      </c>
      <c r="I287" t="s">
        <v>1407</v>
      </c>
      <c r="J287">
        <v>5.7</v>
      </c>
      <c r="K287" t="b">
        <f>ISERROR(VLOOKUP(A287,'passengers(base term)_has_optio'!A680:A1515,1,FALSE))</f>
        <v>0</v>
      </c>
      <c r="L287">
        <f t="shared" si="38"/>
        <v>0</v>
      </c>
      <c r="M287">
        <f t="shared" si="36"/>
        <v>1</v>
      </c>
      <c r="N287">
        <f t="shared" si="37"/>
        <v>0</v>
      </c>
      <c r="O287">
        <f>IF(IF(ISERROR(SEARCH("*no*",VLOOKUP(A287,'passengers(base term)_has_optio'!A:J,3,FALSE))), 0,1)+IF(ISERROR(SEARCH("*no*",VLOOKUP(A287,'passengers(base term)_has_optio'!A:J,34,FALSE))), 0,1)+IF(ISERROR(SEARCH("*no*",VLOOKUP(A287,'passengers(base term)_has_optio'!A:J,5,FALSE))), 0,1)+IF(ISERROR(SEARCH("*no*",VLOOKUP(A287,'passengers(base term)_has_optio'!A:J,6,FALSE))), 0,1)+IF(ISERROR(SEARCH("*no*",VLOOKUP(A287,'passengers(base term)_has_optio'!A:J,7,FALSE))), 0,1)+IF(ISERROR(SEARCH("*no*",VLOOKUP(A287,'passengers(base term)_has_optio'!A:J,8,FALSE))), 0,1)+IF(ISERROR(SEARCH("*no*",VLOOKUP(A287,'passengers(base term)_has_optio'!A:J,9,FALSE))), 0,1)=7,1,0)</f>
        <v>0</v>
      </c>
      <c r="P287">
        <f>IF(ISNUMBER(VLOOKUP(A287,'passengers(base term)_has_optio'!A:J,10)),1,0)</f>
        <v>1</v>
      </c>
      <c r="Q287">
        <f t="shared" si="39"/>
        <v>0</v>
      </c>
      <c r="R287">
        <f t="shared" si="40"/>
        <v>0</v>
      </c>
      <c r="S287">
        <f t="shared" si="41"/>
        <v>0</v>
      </c>
      <c r="T287">
        <f t="shared" si="42"/>
        <v>0</v>
      </c>
      <c r="U287">
        <f t="shared" si="43"/>
        <v>0</v>
      </c>
      <c r="V287">
        <f t="shared" si="44"/>
        <v>0</v>
      </c>
    </row>
    <row r="288" spans="1:22">
      <c r="A288" t="s">
        <v>583</v>
      </c>
      <c r="B288" t="s">
        <v>1418</v>
      </c>
      <c r="C288" t="s">
        <v>1407</v>
      </c>
      <c r="D288" t="s">
        <v>1407</v>
      </c>
      <c r="E288" t="s">
        <v>1407</v>
      </c>
      <c r="F288" t="s">
        <v>1407</v>
      </c>
      <c r="G288" t="s">
        <v>1407</v>
      </c>
      <c r="H288">
        <v>5.6</v>
      </c>
      <c r="I288" t="s">
        <v>1407</v>
      </c>
      <c r="J288" t="s">
        <v>1407</v>
      </c>
      <c r="K288" t="b">
        <f>ISERROR(VLOOKUP(A288,'passengers(base term)_has_optio'!A682:A1517,1,FALSE))</f>
        <v>0</v>
      </c>
      <c r="L288">
        <f t="shared" si="38"/>
        <v>0</v>
      </c>
      <c r="M288">
        <f t="shared" si="36"/>
        <v>0</v>
      </c>
      <c r="N288">
        <f t="shared" si="37"/>
        <v>0</v>
      </c>
      <c r="O288">
        <f>IF(IF(ISERROR(SEARCH("*no*",VLOOKUP(A288,'passengers(base term)_has_optio'!A:J,3,FALSE))), 0,1)+IF(ISERROR(SEARCH("*no*",VLOOKUP(A288,'passengers(base term)_has_optio'!A:J,34,FALSE))), 0,1)+IF(ISERROR(SEARCH("*no*",VLOOKUP(A288,'passengers(base term)_has_optio'!A:J,5,FALSE))), 0,1)+IF(ISERROR(SEARCH("*no*",VLOOKUP(A288,'passengers(base term)_has_optio'!A:J,6,FALSE))), 0,1)+IF(ISERROR(SEARCH("*no*",VLOOKUP(A288,'passengers(base term)_has_optio'!A:J,7,FALSE))), 0,1)+IF(ISERROR(SEARCH("*no*",VLOOKUP(A288,'passengers(base term)_has_optio'!A:J,8,FALSE))), 0,1)+IF(ISERROR(SEARCH("*no*",VLOOKUP(A288,'passengers(base term)_has_optio'!A:J,9,FALSE))), 0,1)=7,1,0)</f>
        <v>0</v>
      </c>
      <c r="P288">
        <f>IF(ISNUMBER(VLOOKUP(A288,'passengers(base term)_has_optio'!A:J,10)),1,0)</f>
        <v>1</v>
      </c>
      <c r="Q288">
        <f t="shared" si="39"/>
        <v>0</v>
      </c>
      <c r="R288">
        <f t="shared" si="40"/>
        <v>0</v>
      </c>
      <c r="S288">
        <f t="shared" si="41"/>
        <v>1</v>
      </c>
      <c r="T288">
        <f t="shared" si="42"/>
        <v>0</v>
      </c>
      <c r="U288">
        <f t="shared" si="43"/>
        <v>0</v>
      </c>
      <c r="V288">
        <f t="shared" si="44"/>
        <v>1</v>
      </c>
    </row>
    <row r="289" spans="1:22">
      <c r="A289" t="s">
        <v>581</v>
      </c>
      <c r="B289" t="s">
        <v>1418</v>
      </c>
      <c r="C289" t="s">
        <v>1407</v>
      </c>
      <c r="D289" t="s">
        <v>1407</v>
      </c>
      <c r="E289" t="s">
        <v>1407</v>
      </c>
      <c r="F289" t="s">
        <v>1407</v>
      </c>
      <c r="G289" t="s">
        <v>1407</v>
      </c>
      <c r="H289">
        <v>7.7</v>
      </c>
      <c r="I289" t="s">
        <v>1407</v>
      </c>
      <c r="J289">
        <v>9.1</v>
      </c>
      <c r="K289" t="b">
        <f>ISERROR(VLOOKUP(A289,'passengers(base term)_has_optio'!A683:A1518,1,FALSE))</f>
        <v>0</v>
      </c>
      <c r="L289">
        <f t="shared" si="38"/>
        <v>0</v>
      </c>
      <c r="M289">
        <f t="shared" si="36"/>
        <v>1</v>
      </c>
      <c r="N289">
        <f t="shared" si="37"/>
        <v>0</v>
      </c>
      <c r="O289">
        <f>IF(IF(ISERROR(SEARCH("*no*",VLOOKUP(A289,'passengers(base term)_has_optio'!A:J,3,FALSE))), 0,1)+IF(ISERROR(SEARCH("*no*",VLOOKUP(A289,'passengers(base term)_has_optio'!A:J,34,FALSE))), 0,1)+IF(ISERROR(SEARCH("*no*",VLOOKUP(A289,'passengers(base term)_has_optio'!A:J,5,FALSE))), 0,1)+IF(ISERROR(SEARCH("*no*",VLOOKUP(A289,'passengers(base term)_has_optio'!A:J,6,FALSE))), 0,1)+IF(ISERROR(SEARCH("*no*",VLOOKUP(A289,'passengers(base term)_has_optio'!A:J,7,FALSE))), 0,1)+IF(ISERROR(SEARCH("*no*",VLOOKUP(A289,'passengers(base term)_has_optio'!A:J,8,FALSE))), 0,1)+IF(ISERROR(SEARCH("*no*",VLOOKUP(A289,'passengers(base term)_has_optio'!A:J,9,FALSE))), 0,1)=7,1,0)</f>
        <v>0</v>
      </c>
      <c r="P289">
        <f>IF(ISNUMBER(VLOOKUP(A289,'passengers(base term)_has_optio'!A:J,10)),1,0)</f>
        <v>1</v>
      </c>
      <c r="Q289">
        <f t="shared" si="39"/>
        <v>0</v>
      </c>
      <c r="R289">
        <f t="shared" si="40"/>
        <v>0</v>
      </c>
      <c r="S289">
        <f t="shared" si="41"/>
        <v>0</v>
      </c>
      <c r="T289">
        <f t="shared" si="42"/>
        <v>0</v>
      </c>
      <c r="U289">
        <f t="shared" si="43"/>
        <v>0</v>
      </c>
      <c r="V289">
        <f t="shared" si="44"/>
        <v>0</v>
      </c>
    </row>
    <row r="290" spans="1:22">
      <c r="A290" t="s">
        <v>579</v>
      </c>
      <c r="B290" t="s">
        <v>1418</v>
      </c>
      <c r="C290" t="s">
        <v>1407</v>
      </c>
      <c r="D290" t="s">
        <v>1407</v>
      </c>
      <c r="E290" t="s">
        <v>1407</v>
      </c>
      <c r="F290" t="s">
        <v>1407</v>
      </c>
      <c r="G290" t="s">
        <v>1407</v>
      </c>
      <c r="H290">
        <v>7.9</v>
      </c>
      <c r="I290" t="s">
        <v>1407</v>
      </c>
      <c r="J290">
        <v>9.1999999999999993</v>
      </c>
      <c r="K290" t="b">
        <f>ISERROR(VLOOKUP(A290,'passengers(base term)_has_optio'!A685:A1520,1,FALSE))</f>
        <v>0</v>
      </c>
      <c r="L290">
        <f t="shared" si="38"/>
        <v>0</v>
      </c>
      <c r="M290">
        <f t="shared" si="36"/>
        <v>1</v>
      </c>
      <c r="N290">
        <f t="shared" si="37"/>
        <v>0</v>
      </c>
      <c r="O290">
        <f>IF(IF(ISERROR(SEARCH("*no*",VLOOKUP(A290,'passengers(base term)_has_optio'!A:J,3,FALSE))), 0,1)+IF(ISERROR(SEARCH("*no*",VLOOKUP(A290,'passengers(base term)_has_optio'!A:J,34,FALSE))), 0,1)+IF(ISERROR(SEARCH("*no*",VLOOKUP(A290,'passengers(base term)_has_optio'!A:J,5,FALSE))), 0,1)+IF(ISERROR(SEARCH("*no*",VLOOKUP(A290,'passengers(base term)_has_optio'!A:J,6,FALSE))), 0,1)+IF(ISERROR(SEARCH("*no*",VLOOKUP(A290,'passengers(base term)_has_optio'!A:J,7,FALSE))), 0,1)+IF(ISERROR(SEARCH("*no*",VLOOKUP(A290,'passengers(base term)_has_optio'!A:J,8,FALSE))), 0,1)+IF(ISERROR(SEARCH("*no*",VLOOKUP(A290,'passengers(base term)_has_optio'!A:J,9,FALSE))), 0,1)=7,1,0)</f>
        <v>0</v>
      </c>
      <c r="P290">
        <f>IF(ISNUMBER(VLOOKUP(A290,'passengers(base term)_has_optio'!A:J,10)),1,0)</f>
        <v>0</v>
      </c>
      <c r="Q290">
        <f t="shared" si="39"/>
        <v>0</v>
      </c>
      <c r="R290">
        <f t="shared" si="40"/>
        <v>0</v>
      </c>
      <c r="S290">
        <f t="shared" si="41"/>
        <v>1</v>
      </c>
      <c r="T290">
        <f t="shared" si="42"/>
        <v>0</v>
      </c>
      <c r="U290">
        <f t="shared" si="43"/>
        <v>0</v>
      </c>
      <c r="V290">
        <f t="shared" si="44"/>
        <v>0</v>
      </c>
    </row>
    <row r="291" spans="1:22">
      <c r="A291" t="s">
        <v>577</v>
      </c>
      <c r="B291" t="s">
        <v>1418</v>
      </c>
      <c r="C291" t="s">
        <v>1407</v>
      </c>
      <c r="D291" t="s">
        <v>1407</v>
      </c>
      <c r="E291" t="s">
        <v>1407</v>
      </c>
      <c r="F291" t="s">
        <v>1407</v>
      </c>
      <c r="G291" t="s">
        <v>1407</v>
      </c>
      <c r="H291">
        <v>7.8</v>
      </c>
      <c r="I291" t="s">
        <v>1407</v>
      </c>
      <c r="J291" t="s">
        <v>1407</v>
      </c>
      <c r="K291" t="b">
        <f>ISERROR(VLOOKUP(A291,'passengers(base term)_has_optio'!A687:A1522,1,FALSE))</f>
        <v>0</v>
      </c>
      <c r="L291">
        <f t="shared" si="38"/>
        <v>0</v>
      </c>
      <c r="M291">
        <f t="shared" si="36"/>
        <v>0</v>
      </c>
      <c r="N291">
        <f t="shared" si="37"/>
        <v>0</v>
      </c>
      <c r="O291">
        <f>IF(IF(ISERROR(SEARCH("*no*",VLOOKUP(A291,'passengers(base term)_has_optio'!A:J,3,FALSE))), 0,1)+IF(ISERROR(SEARCH("*no*",VLOOKUP(A291,'passengers(base term)_has_optio'!A:J,34,FALSE))), 0,1)+IF(ISERROR(SEARCH("*no*",VLOOKUP(A291,'passengers(base term)_has_optio'!A:J,5,FALSE))), 0,1)+IF(ISERROR(SEARCH("*no*",VLOOKUP(A291,'passengers(base term)_has_optio'!A:J,6,FALSE))), 0,1)+IF(ISERROR(SEARCH("*no*",VLOOKUP(A291,'passengers(base term)_has_optio'!A:J,7,FALSE))), 0,1)+IF(ISERROR(SEARCH("*no*",VLOOKUP(A291,'passengers(base term)_has_optio'!A:J,8,FALSE))), 0,1)+IF(ISERROR(SEARCH("*no*",VLOOKUP(A291,'passengers(base term)_has_optio'!A:J,9,FALSE))), 0,1)=7,1,0)</f>
        <v>0</v>
      </c>
      <c r="P291">
        <f>IF(ISNUMBER(VLOOKUP(A291,'passengers(base term)_has_optio'!A:J,10)),1,0)</f>
        <v>1</v>
      </c>
      <c r="Q291">
        <f t="shared" si="39"/>
        <v>0</v>
      </c>
      <c r="R291">
        <f t="shared" si="40"/>
        <v>0</v>
      </c>
      <c r="S291">
        <f t="shared" si="41"/>
        <v>1</v>
      </c>
      <c r="T291">
        <f t="shared" si="42"/>
        <v>0</v>
      </c>
      <c r="U291">
        <f t="shared" si="43"/>
        <v>0</v>
      </c>
      <c r="V291">
        <f t="shared" si="44"/>
        <v>1</v>
      </c>
    </row>
    <row r="292" spans="1:22">
      <c r="A292" t="s">
        <v>576</v>
      </c>
      <c r="B292" t="s">
        <v>1418</v>
      </c>
      <c r="C292" t="s">
        <v>1407</v>
      </c>
      <c r="D292" t="s">
        <v>1407</v>
      </c>
      <c r="E292" t="s">
        <v>1407</v>
      </c>
      <c r="F292" t="s">
        <v>1407</v>
      </c>
      <c r="G292" t="s">
        <v>1407</v>
      </c>
      <c r="H292">
        <v>7.7</v>
      </c>
      <c r="I292" t="s">
        <v>1407</v>
      </c>
      <c r="J292">
        <v>9</v>
      </c>
      <c r="K292" t="b">
        <f>ISERROR(VLOOKUP(A292,'passengers(base term)_has_optio'!A688:A1523,1,FALSE))</f>
        <v>0</v>
      </c>
      <c r="L292">
        <f t="shared" si="38"/>
        <v>0</v>
      </c>
      <c r="M292">
        <f t="shared" si="36"/>
        <v>1</v>
      </c>
      <c r="N292">
        <f t="shared" si="37"/>
        <v>0</v>
      </c>
      <c r="O292">
        <f>IF(IF(ISERROR(SEARCH("*no*",VLOOKUP(A292,'passengers(base term)_has_optio'!A:J,3,FALSE))), 0,1)+IF(ISERROR(SEARCH("*no*",VLOOKUP(A292,'passengers(base term)_has_optio'!A:J,34,FALSE))), 0,1)+IF(ISERROR(SEARCH("*no*",VLOOKUP(A292,'passengers(base term)_has_optio'!A:J,5,FALSE))), 0,1)+IF(ISERROR(SEARCH("*no*",VLOOKUP(A292,'passengers(base term)_has_optio'!A:J,6,FALSE))), 0,1)+IF(ISERROR(SEARCH("*no*",VLOOKUP(A292,'passengers(base term)_has_optio'!A:J,7,FALSE))), 0,1)+IF(ISERROR(SEARCH("*no*",VLOOKUP(A292,'passengers(base term)_has_optio'!A:J,8,FALSE))), 0,1)+IF(ISERROR(SEARCH("*no*",VLOOKUP(A292,'passengers(base term)_has_optio'!A:J,9,FALSE))), 0,1)=7,1,0)</f>
        <v>0</v>
      </c>
      <c r="P292">
        <f>IF(ISNUMBER(VLOOKUP(A292,'passengers(base term)_has_optio'!A:J,10)),1,0)</f>
        <v>1</v>
      </c>
      <c r="Q292">
        <f t="shared" si="39"/>
        <v>0</v>
      </c>
      <c r="R292">
        <f t="shared" si="40"/>
        <v>0</v>
      </c>
      <c r="S292">
        <f t="shared" si="41"/>
        <v>0</v>
      </c>
      <c r="T292">
        <f t="shared" si="42"/>
        <v>0</v>
      </c>
      <c r="U292">
        <f t="shared" si="43"/>
        <v>0</v>
      </c>
      <c r="V292">
        <f t="shared" si="44"/>
        <v>0</v>
      </c>
    </row>
    <row r="293" spans="1:22">
      <c r="A293" t="s">
        <v>574</v>
      </c>
      <c r="B293" t="s">
        <v>1418</v>
      </c>
      <c r="C293" t="s">
        <v>1407</v>
      </c>
      <c r="D293" t="s">
        <v>1407</v>
      </c>
      <c r="E293" t="s">
        <v>1407</v>
      </c>
      <c r="F293" t="s">
        <v>1407</v>
      </c>
      <c r="G293" t="s">
        <v>1407</v>
      </c>
      <c r="H293">
        <v>6.4</v>
      </c>
      <c r="I293" t="s">
        <v>1407</v>
      </c>
      <c r="J293">
        <v>7.6</v>
      </c>
      <c r="K293" t="b">
        <f>ISERROR(VLOOKUP(A293,'passengers(base term)_has_optio'!A690:A1525,1,FALSE))</f>
        <v>0</v>
      </c>
      <c r="L293">
        <f t="shared" si="38"/>
        <v>0</v>
      </c>
      <c r="M293">
        <f t="shared" si="36"/>
        <v>1</v>
      </c>
      <c r="N293">
        <f t="shared" si="37"/>
        <v>0</v>
      </c>
      <c r="O293">
        <f>IF(IF(ISERROR(SEARCH("*no*",VLOOKUP(A293,'passengers(base term)_has_optio'!A:J,3,FALSE))), 0,1)+IF(ISERROR(SEARCH("*no*",VLOOKUP(A293,'passengers(base term)_has_optio'!A:J,34,FALSE))), 0,1)+IF(ISERROR(SEARCH("*no*",VLOOKUP(A293,'passengers(base term)_has_optio'!A:J,5,FALSE))), 0,1)+IF(ISERROR(SEARCH("*no*",VLOOKUP(A293,'passengers(base term)_has_optio'!A:J,6,FALSE))), 0,1)+IF(ISERROR(SEARCH("*no*",VLOOKUP(A293,'passengers(base term)_has_optio'!A:J,7,FALSE))), 0,1)+IF(ISERROR(SEARCH("*no*",VLOOKUP(A293,'passengers(base term)_has_optio'!A:J,8,FALSE))), 0,1)+IF(ISERROR(SEARCH("*no*",VLOOKUP(A293,'passengers(base term)_has_optio'!A:J,9,FALSE))), 0,1)=7,1,0)</f>
        <v>0</v>
      </c>
      <c r="P293">
        <f>IF(ISNUMBER(VLOOKUP(A293,'passengers(base term)_has_optio'!A:J,10)),1,0)</f>
        <v>1</v>
      </c>
      <c r="Q293">
        <f t="shared" si="39"/>
        <v>0</v>
      </c>
      <c r="R293">
        <f t="shared" si="40"/>
        <v>0</v>
      </c>
      <c r="S293">
        <f t="shared" si="41"/>
        <v>0</v>
      </c>
      <c r="T293">
        <f t="shared" si="42"/>
        <v>0</v>
      </c>
      <c r="U293">
        <f t="shared" si="43"/>
        <v>0</v>
      </c>
      <c r="V293">
        <f t="shared" si="44"/>
        <v>0</v>
      </c>
    </row>
    <row r="294" spans="1:22">
      <c r="A294" t="s">
        <v>572</v>
      </c>
      <c r="B294" t="s">
        <v>1418</v>
      </c>
      <c r="C294" t="s">
        <v>1407</v>
      </c>
      <c r="D294" t="s">
        <v>1407</v>
      </c>
      <c r="E294" t="s">
        <v>1407</v>
      </c>
      <c r="F294" t="s">
        <v>1407</v>
      </c>
      <c r="G294" t="s">
        <v>1407</v>
      </c>
      <c r="H294">
        <v>9</v>
      </c>
      <c r="I294" t="s">
        <v>1407</v>
      </c>
      <c r="J294" t="s">
        <v>1407</v>
      </c>
      <c r="K294" t="b">
        <f>ISERROR(VLOOKUP(A294,'passengers(base term)_has_optio'!A692:A1527,1,FALSE))</f>
        <v>0</v>
      </c>
      <c r="L294">
        <f t="shared" si="38"/>
        <v>0</v>
      </c>
      <c r="M294">
        <f t="shared" si="36"/>
        <v>0</v>
      </c>
      <c r="N294">
        <f t="shared" si="37"/>
        <v>0</v>
      </c>
      <c r="O294">
        <f>IF(IF(ISERROR(SEARCH("*no*",VLOOKUP(A294,'passengers(base term)_has_optio'!A:J,3,FALSE))), 0,1)+IF(ISERROR(SEARCH("*no*",VLOOKUP(A294,'passengers(base term)_has_optio'!A:J,34,FALSE))), 0,1)+IF(ISERROR(SEARCH("*no*",VLOOKUP(A294,'passengers(base term)_has_optio'!A:J,5,FALSE))), 0,1)+IF(ISERROR(SEARCH("*no*",VLOOKUP(A294,'passengers(base term)_has_optio'!A:J,6,FALSE))), 0,1)+IF(ISERROR(SEARCH("*no*",VLOOKUP(A294,'passengers(base term)_has_optio'!A:J,7,FALSE))), 0,1)+IF(ISERROR(SEARCH("*no*",VLOOKUP(A294,'passengers(base term)_has_optio'!A:J,8,FALSE))), 0,1)+IF(ISERROR(SEARCH("*no*",VLOOKUP(A294,'passengers(base term)_has_optio'!A:J,9,FALSE))), 0,1)=7,1,0)</f>
        <v>0</v>
      </c>
      <c r="P294">
        <f>IF(ISNUMBER(VLOOKUP(A294,'passengers(base term)_has_optio'!A:J,10)),1,0)</f>
        <v>0</v>
      </c>
      <c r="Q294">
        <f t="shared" si="39"/>
        <v>0</v>
      </c>
      <c r="R294">
        <f t="shared" si="40"/>
        <v>0</v>
      </c>
      <c r="S294">
        <f t="shared" si="41"/>
        <v>0</v>
      </c>
      <c r="T294">
        <f t="shared" si="42"/>
        <v>0</v>
      </c>
      <c r="U294">
        <f t="shared" si="43"/>
        <v>1</v>
      </c>
      <c r="V294">
        <f t="shared" si="44"/>
        <v>1</v>
      </c>
    </row>
    <row r="295" spans="1:22">
      <c r="A295" t="s">
        <v>571</v>
      </c>
      <c r="B295" t="s">
        <v>1418</v>
      </c>
      <c r="C295" t="s">
        <v>1407</v>
      </c>
      <c r="D295" t="s">
        <v>1407</v>
      </c>
      <c r="E295" t="s">
        <v>1407</v>
      </c>
      <c r="F295" t="s">
        <v>1407</v>
      </c>
      <c r="G295" t="s">
        <v>1407</v>
      </c>
      <c r="H295">
        <v>6</v>
      </c>
      <c r="I295" t="s">
        <v>1407</v>
      </c>
      <c r="J295">
        <v>7.7</v>
      </c>
      <c r="K295" t="b">
        <f>ISERROR(VLOOKUP(A295,'passengers(base term)_has_optio'!A693:A1528,1,FALSE))</f>
        <v>0</v>
      </c>
      <c r="L295">
        <f t="shared" si="38"/>
        <v>0</v>
      </c>
      <c r="M295">
        <f t="shared" si="36"/>
        <v>1</v>
      </c>
      <c r="N295">
        <f t="shared" si="37"/>
        <v>0</v>
      </c>
      <c r="O295">
        <f>IF(IF(ISERROR(SEARCH("*no*",VLOOKUP(A295,'passengers(base term)_has_optio'!A:J,3,FALSE))), 0,1)+IF(ISERROR(SEARCH("*no*",VLOOKUP(A295,'passengers(base term)_has_optio'!A:J,34,FALSE))), 0,1)+IF(ISERROR(SEARCH("*no*",VLOOKUP(A295,'passengers(base term)_has_optio'!A:J,5,FALSE))), 0,1)+IF(ISERROR(SEARCH("*no*",VLOOKUP(A295,'passengers(base term)_has_optio'!A:J,6,FALSE))), 0,1)+IF(ISERROR(SEARCH("*no*",VLOOKUP(A295,'passengers(base term)_has_optio'!A:J,7,FALSE))), 0,1)+IF(ISERROR(SEARCH("*no*",VLOOKUP(A295,'passengers(base term)_has_optio'!A:J,8,FALSE))), 0,1)+IF(ISERROR(SEARCH("*no*",VLOOKUP(A295,'passengers(base term)_has_optio'!A:J,9,FALSE))), 0,1)=7,1,0)</f>
        <v>0</v>
      </c>
      <c r="P295">
        <f>IF(ISNUMBER(VLOOKUP(A295,'passengers(base term)_has_optio'!A:J,10)),1,0)</f>
        <v>1</v>
      </c>
      <c r="Q295">
        <f t="shared" si="39"/>
        <v>0</v>
      </c>
      <c r="R295">
        <f t="shared" si="40"/>
        <v>0</v>
      </c>
      <c r="S295">
        <f t="shared" si="41"/>
        <v>0</v>
      </c>
      <c r="T295">
        <f t="shared" si="42"/>
        <v>0</v>
      </c>
      <c r="U295">
        <f t="shared" si="43"/>
        <v>0</v>
      </c>
      <c r="V295">
        <f t="shared" si="44"/>
        <v>0</v>
      </c>
    </row>
    <row r="296" spans="1:22">
      <c r="A296" t="s">
        <v>569</v>
      </c>
      <c r="B296" t="s">
        <v>1418</v>
      </c>
      <c r="C296" t="s">
        <v>1407</v>
      </c>
      <c r="D296" t="s">
        <v>1407</v>
      </c>
      <c r="E296" t="s">
        <v>1407</v>
      </c>
      <c r="F296" t="s">
        <v>1407</v>
      </c>
      <c r="G296" t="s">
        <v>1407</v>
      </c>
      <c r="H296">
        <v>1.6</v>
      </c>
      <c r="I296" t="s">
        <v>1407</v>
      </c>
      <c r="J296" t="s">
        <v>1407</v>
      </c>
      <c r="K296" t="b">
        <f>ISERROR(VLOOKUP(A296,'passengers(base term)_has_optio'!A695:A1530,1,FALSE))</f>
        <v>0</v>
      </c>
      <c r="L296">
        <f t="shared" si="38"/>
        <v>0</v>
      </c>
      <c r="M296">
        <f t="shared" si="36"/>
        <v>0</v>
      </c>
      <c r="N296">
        <f t="shared" si="37"/>
        <v>0</v>
      </c>
      <c r="O296">
        <f>IF(IF(ISERROR(SEARCH("*no*",VLOOKUP(A296,'passengers(base term)_has_optio'!A:J,3,FALSE))), 0,1)+IF(ISERROR(SEARCH("*no*",VLOOKUP(A296,'passengers(base term)_has_optio'!A:J,34,FALSE))), 0,1)+IF(ISERROR(SEARCH("*no*",VLOOKUP(A296,'passengers(base term)_has_optio'!A:J,5,FALSE))), 0,1)+IF(ISERROR(SEARCH("*no*",VLOOKUP(A296,'passengers(base term)_has_optio'!A:J,6,FALSE))), 0,1)+IF(ISERROR(SEARCH("*no*",VLOOKUP(A296,'passengers(base term)_has_optio'!A:J,7,FALSE))), 0,1)+IF(ISERROR(SEARCH("*no*",VLOOKUP(A296,'passengers(base term)_has_optio'!A:J,8,FALSE))), 0,1)+IF(ISERROR(SEARCH("*no*",VLOOKUP(A296,'passengers(base term)_has_optio'!A:J,9,FALSE))), 0,1)=7,1,0)</f>
        <v>0</v>
      </c>
      <c r="P296">
        <f>IF(ISNUMBER(VLOOKUP(A296,'passengers(base term)_has_optio'!A:J,10)),1,0)</f>
        <v>0</v>
      </c>
      <c r="Q296">
        <f t="shared" si="39"/>
        <v>0</v>
      </c>
      <c r="R296">
        <f t="shared" si="40"/>
        <v>0</v>
      </c>
      <c r="S296">
        <f t="shared" si="41"/>
        <v>0</v>
      </c>
      <c r="T296">
        <f t="shared" si="42"/>
        <v>0</v>
      </c>
      <c r="U296">
        <f t="shared" si="43"/>
        <v>1</v>
      </c>
      <c r="V296">
        <f t="shared" si="44"/>
        <v>1</v>
      </c>
    </row>
    <row r="297" spans="1:22">
      <c r="A297" t="s">
        <v>552</v>
      </c>
      <c r="B297" t="s">
        <v>1418</v>
      </c>
      <c r="C297" t="s">
        <v>1407</v>
      </c>
      <c r="D297" t="s">
        <v>1407</v>
      </c>
      <c r="E297" t="s">
        <v>1407</v>
      </c>
      <c r="F297">
        <v>1.2</v>
      </c>
      <c r="G297" t="s">
        <v>1407</v>
      </c>
      <c r="H297" t="s">
        <v>1407</v>
      </c>
      <c r="I297" t="s">
        <v>1407</v>
      </c>
      <c r="J297" t="s">
        <v>1407</v>
      </c>
      <c r="K297" t="b">
        <f>ISERROR(VLOOKUP(A297,'passengers(base term)_has_optio'!A711:A1546,1,FALSE))</f>
        <v>0</v>
      </c>
      <c r="L297">
        <f t="shared" si="38"/>
        <v>0</v>
      </c>
      <c r="M297">
        <f t="shared" si="36"/>
        <v>0</v>
      </c>
      <c r="N297">
        <f t="shared" si="37"/>
        <v>0</v>
      </c>
      <c r="O297">
        <f>IF(IF(ISERROR(SEARCH("*no*",VLOOKUP(A297,'passengers(base term)_has_optio'!A:J,3,FALSE))), 0,1)+IF(ISERROR(SEARCH("*no*",VLOOKUP(A297,'passengers(base term)_has_optio'!A:J,34,FALSE))), 0,1)+IF(ISERROR(SEARCH("*no*",VLOOKUP(A297,'passengers(base term)_has_optio'!A:J,5,FALSE))), 0,1)+IF(ISERROR(SEARCH("*no*",VLOOKUP(A297,'passengers(base term)_has_optio'!A:J,6,FALSE))), 0,1)+IF(ISERROR(SEARCH("*no*",VLOOKUP(A297,'passengers(base term)_has_optio'!A:J,7,FALSE))), 0,1)+IF(ISERROR(SEARCH("*no*",VLOOKUP(A297,'passengers(base term)_has_optio'!A:J,8,FALSE))), 0,1)+IF(ISERROR(SEARCH("*no*",VLOOKUP(A297,'passengers(base term)_has_optio'!A:J,9,FALSE))), 0,1)=7,1,0)</f>
        <v>0</v>
      </c>
      <c r="P297">
        <f>IF(ISNUMBER(VLOOKUP(A297,'passengers(base term)_has_optio'!A:J,10)),1,0)</f>
        <v>1</v>
      </c>
      <c r="Q297">
        <f t="shared" si="39"/>
        <v>0</v>
      </c>
      <c r="R297">
        <f t="shared" si="40"/>
        <v>0</v>
      </c>
      <c r="S297">
        <f t="shared" si="41"/>
        <v>1</v>
      </c>
      <c r="T297">
        <f t="shared" si="42"/>
        <v>0</v>
      </c>
      <c r="U297">
        <f t="shared" si="43"/>
        <v>0</v>
      </c>
      <c r="V297">
        <f t="shared" si="44"/>
        <v>1</v>
      </c>
    </row>
    <row r="298" spans="1:22">
      <c r="A298" t="s">
        <v>538</v>
      </c>
      <c r="B298" t="s">
        <v>1418</v>
      </c>
      <c r="C298" t="s">
        <v>1407</v>
      </c>
      <c r="D298" t="s">
        <v>1407</v>
      </c>
      <c r="E298" t="s">
        <v>1407</v>
      </c>
      <c r="F298">
        <v>4.0999999999999996</v>
      </c>
      <c r="G298" t="s">
        <v>1407</v>
      </c>
      <c r="H298" t="s">
        <v>1407</v>
      </c>
      <c r="I298" t="s">
        <v>1407</v>
      </c>
      <c r="J298" t="s">
        <v>1407</v>
      </c>
      <c r="K298" t="b">
        <f>ISERROR(VLOOKUP(A298,'passengers(base term)_has_optio'!A725:A1560,1,FALSE))</f>
        <v>0</v>
      </c>
      <c r="L298">
        <f t="shared" si="38"/>
        <v>0</v>
      </c>
      <c r="M298">
        <f t="shared" si="36"/>
        <v>0</v>
      </c>
      <c r="N298">
        <f t="shared" si="37"/>
        <v>0</v>
      </c>
      <c r="O298">
        <f>IF(IF(ISERROR(SEARCH("*no*",VLOOKUP(A298,'passengers(base term)_has_optio'!A:J,3,FALSE))), 0,1)+IF(ISERROR(SEARCH("*no*",VLOOKUP(A298,'passengers(base term)_has_optio'!A:J,34,FALSE))), 0,1)+IF(ISERROR(SEARCH("*no*",VLOOKUP(A298,'passengers(base term)_has_optio'!A:J,5,FALSE))), 0,1)+IF(ISERROR(SEARCH("*no*",VLOOKUP(A298,'passengers(base term)_has_optio'!A:J,6,FALSE))), 0,1)+IF(ISERROR(SEARCH("*no*",VLOOKUP(A298,'passengers(base term)_has_optio'!A:J,7,FALSE))), 0,1)+IF(ISERROR(SEARCH("*no*",VLOOKUP(A298,'passengers(base term)_has_optio'!A:J,8,FALSE))), 0,1)+IF(ISERROR(SEARCH("*no*",VLOOKUP(A298,'passengers(base term)_has_optio'!A:J,9,FALSE))), 0,1)=7,1,0)</f>
        <v>0</v>
      </c>
      <c r="P298">
        <f>IF(ISNUMBER(VLOOKUP(A298,'passengers(base term)_has_optio'!A:J,10)),1,0)</f>
        <v>1</v>
      </c>
      <c r="Q298">
        <f t="shared" si="39"/>
        <v>0</v>
      </c>
      <c r="R298">
        <f t="shared" si="40"/>
        <v>0</v>
      </c>
      <c r="S298">
        <f t="shared" si="41"/>
        <v>1</v>
      </c>
      <c r="T298">
        <f t="shared" si="42"/>
        <v>0</v>
      </c>
      <c r="U298">
        <f t="shared" si="43"/>
        <v>0</v>
      </c>
      <c r="V298">
        <f t="shared" si="44"/>
        <v>1</v>
      </c>
    </row>
    <row r="299" spans="1:22">
      <c r="A299" t="s">
        <v>522</v>
      </c>
      <c r="B299" t="s">
        <v>1418</v>
      </c>
      <c r="C299" t="s">
        <v>1407</v>
      </c>
      <c r="D299" t="s">
        <v>1407</v>
      </c>
      <c r="E299" t="s">
        <v>1407</v>
      </c>
      <c r="F299">
        <v>6.8</v>
      </c>
      <c r="G299" t="s">
        <v>1407</v>
      </c>
      <c r="H299" t="s">
        <v>1407</v>
      </c>
      <c r="I299" t="s">
        <v>1407</v>
      </c>
      <c r="J299" t="s">
        <v>1407</v>
      </c>
      <c r="K299" t="b">
        <f>ISERROR(VLOOKUP(A299,'passengers(base term)_has_optio'!A740:A1575,1,FALSE))</f>
        <v>0</v>
      </c>
      <c r="L299">
        <f t="shared" si="38"/>
        <v>0</v>
      </c>
      <c r="M299">
        <f t="shared" si="36"/>
        <v>0</v>
      </c>
      <c r="N299">
        <f t="shared" si="37"/>
        <v>0</v>
      </c>
      <c r="O299">
        <f>IF(IF(ISERROR(SEARCH("*no*",VLOOKUP(A299,'passengers(base term)_has_optio'!A:J,3,FALSE))), 0,1)+IF(ISERROR(SEARCH("*no*",VLOOKUP(A299,'passengers(base term)_has_optio'!A:J,34,FALSE))), 0,1)+IF(ISERROR(SEARCH("*no*",VLOOKUP(A299,'passengers(base term)_has_optio'!A:J,5,FALSE))), 0,1)+IF(ISERROR(SEARCH("*no*",VLOOKUP(A299,'passengers(base term)_has_optio'!A:J,6,FALSE))), 0,1)+IF(ISERROR(SEARCH("*no*",VLOOKUP(A299,'passengers(base term)_has_optio'!A:J,7,FALSE))), 0,1)+IF(ISERROR(SEARCH("*no*",VLOOKUP(A299,'passengers(base term)_has_optio'!A:J,8,FALSE))), 0,1)+IF(ISERROR(SEARCH("*no*",VLOOKUP(A299,'passengers(base term)_has_optio'!A:J,9,FALSE))), 0,1)=7,1,0)</f>
        <v>0</v>
      </c>
      <c r="P299">
        <f>IF(ISNUMBER(VLOOKUP(A299,'passengers(base term)_has_optio'!A:J,10)),1,0)</f>
        <v>1</v>
      </c>
      <c r="Q299">
        <f t="shared" si="39"/>
        <v>0</v>
      </c>
      <c r="R299">
        <f t="shared" si="40"/>
        <v>0</v>
      </c>
      <c r="S299">
        <f t="shared" si="41"/>
        <v>1</v>
      </c>
      <c r="T299">
        <f t="shared" si="42"/>
        <v>0</v>
      </c>
      <c r="U299">
        <f t="shared" si="43"/>
        <v>0</v>
      </c>
      <c r="V299">
        <f t="shared" si="44"/>
        <v>1</v>
      </c>
    </row>
    <row r="300" spans="1:22">
      <c r="A300" t="s">
        <v>519</v>
      </c>
      <c r="B300" t="s">
        <v>1418</v>
      </c>
      <c r="C300" t="s">
        <v>1407</v>
      </c>
      <c r="D300" t="s">
        <v>1407</v>
      </c>
      <c r="E300" t="s">
        <v>1407</v>
      </c>
      <c r="F300">
        <v>3.5</v>
      </c>
      <c r="G300" t="s">
        <v>1407</v>
      </c>
      <c r="H300" t="s">
        <v>1407</v>
      </c>
      <c r="I300" t="s">
        <v>1407</v>
      </c>
      <c r="J300" t="s">
        <v>1407</v>
      </c>
      <c r="K300" t="b">
        <f>ISERROR(VLOOKUP(A300,'passengers(base term)_has_optio'!A743:A1578,1,FALSE))</f>
        <v>0</v>
      </c>
      <c r="L300">
        <f t="shared" si="38"/>
        <v>0</v>
      </c>
      <c r="M300">
        <f t="shared" si="36"/>
        <v>0</v>
      </c>
      <c r="N300">
        <f t="shared" si="37"/>
        <v>0</v>
      </c>
      <c r="O300">
        <f>IF(IF(ISERROR(SEARCH("*no*",VLOOKUP(A300,'passengers(base term)_has_optio'!A:J,3,FALSE))), 0,1)+IF(ISERROR(SEARCH("*no*",VLOOKUP(A300,'passengers(base term)_has_optio'!A:J,34,FALSE))), 0,1)+IF(ISERROR(SEARCH("*no*",VLOOKUP(A300,'passengers(base term)_has_optio'!A:J,5,FALSE))), 0,1)+IF(ISERROR(SEARCH("*no*",VLOOKUP(A300,'passengers(base term)_has_optio'!A:J,6,FALSE))), 0,1)+IF(ISERROR(SEARCH("*no*",VLOOKUP(A300,'passengers(base term)_has_optio'!A:J,7,FALSE))), 0,1)+IF(ISERROR(SEARCH("*no*",VLOOKUP(A300,'passengers(base term)_has_optio'!A:J,8,FALSE))), 0,1)+IF(ISERROR(SEARCH("*no*",VLOOKUP(A300,'passengers(base term)_has_optio'!A:J,9,FALSE))), 0,1)=7,1,0)</f>
        <v>0</v>
      </c>
      <c r="P300">
        <f>IF(ISNUMBER(VLOOKUP(A300,'passengers(base term)_has_optio'!A:J,10)),1,0)</f>
        <v>1</v>
      </c>
      <c r="Q300">
        <f t="shared" si="39"/>
        <v>0</v>
      </c>
      <c r="R300">
        <f t="shared" si="40"/>
        <v>0</v>
      </c>
      <c r="S300">
        <f t="shared" si="41"/>
        <v>1</v>
      </c>
      <c r="T300">
        <f t="shared" si="42"/>
        <v>0</v>
      </c>
      <c r="U300">
        <f t="shared" si="43"/>
        <v>0</v>
      </c>
      <c r="V300">
        <f t="shared" si="44"/>
        <v>1</v>
      </c>
    </row>
    <row r="301" spans="1:22">
      <c r="A301" t="s">
        <v>506</v>
      </c>
      <c r="B301" t="s">
        <v>1418</v>
      </c>
      <c r="C301" t="s">
        <v>1407</v>
      </c>
      <c r="D301" t="s">
        <v>1407</v>
      </c>
      <c r="E301" t="s">
        <v>1407</v>
      </c>
      <c r="F301">
        <v>1.7</v>
      </c>
      <c r="G301" t="s">
        <v>1407</v>
      </c>
      <c r="H301" t="s">
        <v>1407</v>
      </c>
      <c r="I301" t="s">
        <v>1407</v>
      </c>
      <c r="J301" t="s">
        <v>1407</v>
      </c>
      <c r="K301" t="b">
        <f>ISERROR(VLOOKUP(A301,'passengers(base term)_has_optio'!A756:A1591,1,FALSE))</f>
        <v>0</v>
      </c>
      <c r="L301">
        <f t="shared" si="38"/>
        <v>0</v>
      </c>
      <c r="M301">
        <f t="shared" si="36"/>
        <v>0</v>
      </c>
      <c r="N301">
        <f t="shared" si="37"/>
        <v>0</v>
      </c>
      <c r="O301">
        <f>IF(IF(ISERROR(SEARCH("*no*",VLOOKUP(A301,'passengers(base term)_has_optio'!A:J,3,FALSE))), 0,1)+IF(ISERROR(SEARCH("*no*",VLOOKUP(A301,'passengers(base term)_has_optio'!A:J,34,FALSE))), 0,1)+IF(ISERROR(SEARCH("*no*",VLOOKUP(A301,'passengers(base term)_has_optio'!A:J,5,FALSE))), 0,1)+IF(ISERROR(SEARCH("*no*",VLOOKUP(A301,'passengers(base term)_has_optio'!A:J,6,FALSE))), 0,1)+IF(ISERROR(SEARCH("*no*",VLOOKUP(A301,'passengers(base term)_has_optio'!A:J,7,FALSE))), 0,1)+IF(ISERROR(SEARCH("*no*",VLOOKUP(A301,'passengers(base term)_has_optio'!A:J,8,FALSE))), 0,1)+IF(ISERROR(SEARCH("*no*",VLOOKUP(A301,'passengers(base term)_has_optio'!A:J,9,FALSE))), 0,1)=7,1,0)</f>
        <v>0</v>
      </c>
      <c r="P301">
        <f>IF(ISNUMBER(VLOOKUP(A301,'passengers(base term)_has_optio'!A:J,10)),1,0)</f>
        <v>1</v>
      </c>
      <c r="Q301">
        <f t="shared" si="39"/>
        <v>0</v>
      </c>
      <c r="R301">
        <f t="shared" si="40"/>
        <v>0</v>
      </c>
      <c r="S301">
        <f t="shared" si="41"/>
        <v>1</v>
      </c>
      <c r="T301">
        <f t="shared" si="42"/>
        <v>0</v>
      </c>
      <c r="U301">
        <f t="shared" si="43"/>
        <v>0</v>
      </c>
      <c r="V301">
        <f t="shared" si="44"/>
        <v>1</v>
      </c>
    </row>
    <row r="302" spans="1:22">
      <c r="A302" t="s">
        <v>504</v>
      </c>
      <c r="B302" t="s">
        <v>1418</v>
      </c>
      <c r="C302" t="s">
        <v>1407</v>
      </c>
      <c r="D302" t="s">
        <v>1407</v>
      </c>
      <c r="E302" t="s">
        <v>1407</v>
      </c>
      <c r="F302">
        <v>6.2</v>
      </c>
      <c r="G302" t="s">
        <v>1407</v>
      </c>
      <c r="H302" t="s">
        <v>1407</v>
      </c>
      <c r="I302" t="s">
        <v>1407</v>
      </c>
      <c r="J302">
        <v>6.3</v>
      </c>
      <c r="K302" t="b">
        <f>ISERROR(VLOOKUP(A302,'passengers(base term)_has_optio'!A757:A1592,1,FALSE))</f>
        <v>0</v>
      </c>
      <c r="L302">
        <f t="shared" si="38"/>
        <v>0</v>
      </c>
      <c r="M302">
        <f t="shared" si="36"/>
        <v>1</v>
      </c>
      <c r="N302">
        <f t="shared" si="37"/>
        <v>0</v>
      </c>
      <c r="O302">
        <f>IF(IF(ISERROR(SEARCH("*no*",VLOOKUP(A302,'passengers(base term)_has_optio'!A:J,3,FALSE))), 0,1)+IF(ISERROR(SEARCH("*no*",VLOOKUP(A302,'passengers(base term)_has_optio'!A:J,34,FALSE))), 0,1)+IF(ISERROR(SEARCH("*no*",VLOOKUP(A302,'passengers(base term)_has_optio'!A:J,5,FALSE))), 0,1)+IF(ISERROR(SEARCH("*no*",VLOOKUP(A302,'passengers(base term)_has_optio'!A:J,6,FALSE))), 0,1)+IF(ISERROR(SEARCH("*no*",VLOOKUP(A302,'passengers(base term)_has_optio'!A:J,7,FALSE))), 0,1)+IF(ISERROR(SEARCH("*no*",VLOOKUP(A302,'passengers(base term)_has_optio'!A:J,8,FALSE))), 0,1)+IF(ISERROR(SEARCH("*no*",VLOOKUP(A302,'passengers(base term)_has_optio'!A:J,9,FALSE))), 0,1)=7,1,0)</f>
        <v>0</v>
      </c>
      <c r="P302">
        <f>IF(ISNUMBER(VLOOKUP(A302,'passengers(base term)_has_optio'!A:J,10)),1,0)</f>
        <v>1</v>
      </c>
      <c r="Q302">
        <f t="shared" si="39"/>
        <v>0</v>
      </c>
      <c r="R302">
        <f t="shared" si="40"/>
        <v>0</v>
      </c>
      <c r="S302">
        <f t="shared" si="41"/>
        <v>0</v>
      </c>
      <c r="T302">
        <f t="shared" si="42"/>
        <v>0</v>
      </c>
      <c r="U302">
        <f t="shared" si="43"/>
        <v>0</v>
      </c>
      <c r="V302">
        <f t="shared" si="44"/>
        <v>0</v>
      </c>
    </row>
    <row r="303" spans="1:22">
      <c r="A303" t="s">
        <v>502</v>
      </c>
      <c r="B303" t="s">
        <v>1418</v>
      </c>
      <c r="C303" t="s">
        <v>1407</v>
      </c>
      <c r="D303" t="s">
        <v>1407</v>
      </c>
      <c r="E303" t="s">
        <v>1407</v>
      </c>
      <c r="F303">
        <v>1.1000000000000001</v>
      </c>
      <c r="G303" t="s">
        <v>1407</v>
      </c>
      <c r="H303" t="s">
        <v>1407</v>
      </c>
      <c r="I303" t="s">
        <v>1407</v>
      </c>
      <c r="J303" t="s">
        <v>1407</v>
      </c>
      <c r="K303" t="b">
        <f>ISERROR(VLOOKUP(A303,'passengers(base term)_has_optio'!A759:A1594,1,FALSE))</f>
        <v>0</v>
      </c>
      <c r="L303">
        <f t="shared" si="38"/>
        <v>0</v>
      </c>
      <c r="M303">
        <f t="shared" si="36"/>
        <v>0</v>
      </c>
      <c r="N303">
        <f t="shared" si="37"/>
        <v>0</v>
      </c>
      <c r="O303">
        <f>IF(IF(ISERROR(SEARCH("*no*",VLOOKUP(A303,'passengers(base term)_has_optio'!A:J,3,FALSE))), 0,1)+IF(ISERROR(SEARCH("*no*",VLOOKUP(A303,'passengers(base term)_has_optio'!A:J,34,FALSE))), 0,1)+IF(ISERROR(SEARCH("*no*",VLOOKUP(A303,'passengers(base term)_has_optio'!A:J,5,FALSE))), 0,1)+IF(ISERROR(SEARCH("*no*",VLOOKUP(A303,'passengers(base term)_has_optio'!A:J,6,FALSE))), 0,1)+IF(ISERROR(SEARCH("*no*",VLOOKUP(A303,'passengers(base term)_has_optio'!A:J,7,FALSE))), 0,1)+IF(ISERROR(SEARCH("*no*",VLOOKUP(A303,'passengers(base term)_has_optio'!A:J,8,FALSE))), 0,1)+IF(ISERROR(SEARCH("*no*",VLOOKUP(A303,'passengers(base term)_has_optio'!A:J,9,FALSE))), 0,1)=7,1,0)</f>
        <v>0</v>
      </c>
      <c r="P303">
        <f>IF(ISNUMBER(VLOOKUP(A303,'passengers(base term)_has_optio'!A:J,10)),1,0)</f>
        <v>1</v>
      </c>
      <c r="Q303">
        <f t="shared" si="39"/>
        <v>0</v>
      </c>
      <c r="R303">
        <f t="shared" si="40"/>
        <v>0</v>
      </c>
      <c r="S303">
        <f t="shared" si="41"/>
        <v>1</v>
      </c>
      <c r="T303">
        <f t="shared" si="42"/>
        <v>0</v>
      </c>
      <c r="U303">
        <f t="shared" si="43"/>
        <v>0</v>
      </c>
      <c r="V303">
        <f t="shared" si="44"/>
        <v>1</v>
      </c>
    </row>
    <row r="304" spans="1:22">
      <c r="A304" t="s">
        <v>491</v>
      </c>
      <c r="B304" t="s">
        <v>1418</v>
      </c>
      <c r="C304" t="s">
        <v>1407</v>
      </c>
      <c r="D304">
        <v>6.9</v>
      </c>
      <c r="E304" t="s">
        <v>1407</v>
      </c>
      <c r="F304" t="s">
        <v>1407</v>
      </c>
      <c r="G304" t="s">
        <v>1407</v>
      </c>
      <c r="H304" t="s">
        <v>1407</v>
      </c>
      <c r="I304" t="s">
        <v>1407</v>
      </c>
      <c r="J304" t="s">
        <v>1407</v>
      </c>
      <c r="K304" t="b">
        <f>ISERROR(VLOOKUP(A304,'passengers(base term)_has_optio'!A770:A1605,1,FALSE))</f>
        <v>0</v>
      </c>
      <c r="L304">
        <f t="shared" si="38"/>
        <v>0</v>
      </c>
      <c r="M304">
        <f t="shared" si="36"/>
        <v>0</v>
      </c>
      <c r="N304">
        <f t="shared" si="37"/>
        <v>0</v>
      </c>
      <c r="O304">
        <f>IF(IF(ISERROR(SEARCH("*no*",VLOOKUP(A304,'passengers(base term)_has_optio'!A:J,3,FALSE))), 0,1)+IF(ISERROR(SEARCH("*no*",VLOOKUP(A304,'passengers(base term)_has_optio'!A:J,34,FALSE))), 0,1)+IF(ISERROR(SEARCH("*no*",VLOOKUP(A304,'passengers(base term)_has_optio'!A:J,5,FALSE))), 0,1)+IF(ISERROR(SEARCH("*no*",VLOOKUP(A304,'passengers(base term)_has_optio'!A:J,6,FALSE))), 0,1)+IF(ISERROR(SEARCH("*no*",VLOOKUP(A304,'passengers(base term)_has_optio'!A:J,7,FALSE))), 0,1)+IF(ISERROR(SEARCH("*no*",VLOOKUP(A304,'passengers(base term)_has_optio'!A:J,8,FALSE))), 0,1)+IF(ISERROR(SEARCH("*no*",VLOOKUP(A304,'passengers(base term)_has_optio'!A:J,9,FALSE))), 0,1)=7,1,0)</f>
        <v>0</v>
      </c>
      <c r="P304">
        <f>IF(ISNUMBER(VLOOKUP(A304,'passengers(base term)_has_optio'!A:J,10)),1,0)</f>
        <v>1</v>
      </c>
      <c r="Q304">
        <f t="shared" si="39"/>
        <v>0</v>
      </c>
      <c r="R304">
        <f t="shared" si="40"/>
        <v>0</v>
      </c>
      <c r="S304">
        <f t="shared" si="41"/>
        <v>1</v>
      </c>
      <c r="T304">
        <f t="shared" si="42"/>
        <v>0</v>
      </c>
      <c r="U304">
        <f t="shared" si="43"/>
        <v>0</v>
      </c>
      <c r="V304">
        <f t="shared" si="44"/>
        <v>1</v>
      </c>
    </row>
    <row r="305" spans="1:22">
      <c r="A305" t="s">
        <v>490</v>
      </c>
      <c r="B305" t="s">
        <v>1418</v>
      </c>
      <c r="C305" t="s">
        <v>1407</v>
      </c>
      <c r="D305" t="s">
        <v>1407</v>
      </c>
      <c r="E305" t="s">
        <v>1407</v>
      </c>
      <c r="F305">
        <v>1.8</v>
      </c>
      <c r="G305" t="s">
        <v>1407</v>
      </c>
      <c r="H305" t="s">
        <v>1407</v>
      </c>
      <c r="I305" t="s">
        <v>1407</v>
      </c>
      <c r="J305" t="s">
        <v>1407</v>
      </c>
      <c r="K305" t="b">
        <f>ISERROR(VLOOKUP(A305,'passengers(base term)_has_optio'!A771:A1606,1,FALSE))</f>
        <v>0</v>
      </c>
      <c r="L305">
        <f t="shared" si="38"/>
        <v>0</v>
      </c>
      <c r="M305">
        <f t="shared" si="36"/>
        <v>0</v>
      </c>
      <c r="N305">
        <f t="shared" si="37"/>
        <v>0</v>
      </c>
      <c r="O305">
        <f>IF(IF(ISERROR(SEARCH("*no*",VLOOKUP(A305,'passengers(base term)_has_optio'!A:J,3,FALSE))), 0,1)+IF(ISERROR(SEARCH("*no*",VLOOKUP(A305,'passengers(base term)_has_optio'!A:J,34,FALSE))), 0,1)+IF(ISERROR(SEARCH("*no*",VLOOKUP(A305,'passengers(base term)_has_optio'!A:J,5,FALSE))), 0,1)+IF(ISERROR(SEARCH("*no*",VLOOKUP(A305,'passengers(base term)_has_optio'!A:J,6,FALSE))), 0,1)+IF(ISERROR(SEARCH("*no*",VLOOKUP(A305,'passengers(base term)_has_optio'!A:J,7,FALSE))), 0,1)+IF(ISERROR(SEARCH("*no*",VLOOKUP(A305,'passengers(base term)_has_optio'!A:J,8,FALSE))), 0,1)+IF(ISERROR(SEARCH("*no*",VLOOKUP(A305,'passengers(base term)_has_optio'!A:J,9,FALSE))), 0,1)=7,1,0)</f>
        <v>0</v>
      </c>
      <c r="P305">
        <f>IF(ISNUMBER(VLOOKUP(A305,'passengers(base term)_has_optio'!A:J,10)),1,0)</f>
        <v>1</v>
      </c>
      <c r="Q305">
        <f t="shared" si="39"/>
        <v>0</v>
      </c>
      <c r="R305">
        <f t="shared" si="40"/>
        <v>0</v>
      </c>
      <c r="S305">
        <f t="shared" si="41"/>
        <v>1</v>
      </c>
      <c r="T305">
        <f t="shared" si="42"/>
        <v>0</v>
      </c>
      <c r="U305">
        <f t="shared" si="43"/>
        <v>0</v>
      </c>
      <c r="V305">
        <f t="shared" si="44"/>
        <v>1</v>
      </c>
    </row>
    <row r="306" spans="1:22">
      <c r="A306" t="s">
        <v>486</v>
      </c>
      <c r="B306" t="s">
        <v>1418</v>
      </c>
      <c r="C306" t="s">
        <v>1407</v>
      </c>
      <c r="D306" t="s">
        <v>1407</v>
      </c>
      <c r="E306" t="s">
        <v>1407</v>
      </c>
      <c r="F306">
        <v>1.5</v>
      </c>
      <c r="G306" t="s">
        <v>1407</v>
      </c>
      <c r="H306" t="s">
        <v>1407</v>
      </c>
      <c r="I306" t="s">
        <v>1407</v>
      </c>
      <c r="J306" t="s">
        <v>1407</v>
      </c>
      <c r="K306" t="b">
        <f>ISERROR(VLOOKUP(A306,'passengers(base term)_has_optio'!A775:A1610,1,FALSE))</f>
        <v>0</v>
      </c>
      <c r="L306">
        <f t="shared" si="38"/>
        <v>0</v>
      </c>
      <c r="M306">
        <f t="shared" si="36"/>
        <v>0</v>
      </c>
      <c r="N306">
        <f t="shared" si="37"/>
        <v>0</v>
      </c>
      <c r="O306">
        <f>IF(IF(ISERROR(SEARCH("*no*",VLOOKUP(A306,'passengers(base term)_has_optio'!A:J,3,FALSE))), 0,1)+IF(ISERROR(SEARCH("*no*",VLOOKUP(A306,'passengers(base term)_has_optio'!A:J,34,FALSE))), 0,1)+IF(ISERROR(SEARCH("*no*",VLOOKUP(A306,'passengers(base term)_has_optio'!A:J,5,FALSE))), 0,1)+IF(ISERROR(SEARCH("*no*",VLOOKUP(A306,'passengers(base term)_has_optio'!A:J,6,FALSE))), 0,1)+IF(ISERROR(SEARCH("*no*",VLOOKUP(A306,'passengers(base term)_has_optio'!A:J,7,FALSE))), 0,1)+IF(ISERROR(SEARCH("*no*",VLOOKUP(A306,'passengers(base term)_has_optio'!A:J,8,FALSE))), 0,1)+IF(ISERROR(SEARCH("*no*",VLOOKUP(A306,'passengers(base term)_has_optio'!A:J,9,FALSE))), 0,1)=7,1,0)</f>
        <v>0</v>
      </c>
      <c r="P306">
        <f>IF(ISNUMBER(VLOOKUP(A306,'passengers(base term)_has_optio'!A:J,10)),1,0)</f>
        <v>1</v>
      </c>
      <c r="Q306">
        <f t="shared" si="39"/>
        <v>0</v>
      </c>
      <c r="R306">
        <f t="shared" si="40"/>
        <v>0</v>
      </c>
      <c r="S306">
        <f t="shared" si="41"/>
        <v>1</v>
      </c>
      <c r="T306">
        <f t="shared" si="42"/>
        <v>0</v>
      </c>
      <c r="U306">
        <f t="shared" si="43"/>
        <v>0</v>
      </c>
      <c r="V306">
        <f t="shared" si="44"/>
        <v>1</v>
      </c>
    </row>
    <row r="307" spans="1:22">
      <c r="A307" t="s">
        <v>1291</v>
      </c>
      <c r="B307" t="s">
        <v>1418</v>
      </c>
      <c r="C307" t="s">
        <v>1407</v>
      </c>
      <c r="D307" t="s">
        <v>1407</v>
      </c>
      <c r="E307" t="s">
        <v>1407</v>
      </c>
      <c r="F307" t="s">
        <v>1407</v>
      </c>
      <c r="G307" t="s">
        <v>1407</v>
      </c>
      <c r="H307" t="s">
        <v>1407</v>
      </c>
      <c r="I307" t="s">
        <v>1407</v>
      </c>
      <c r="J307">
        <v>26.4</v>
      </c>
      <c r="K307" t="b">
        <f>ISERROR(VLOOKUP(A307,'passengers(base term)_has_optio'!A2:A837,1,FALSE))</f>
        <v>0</v>
      </c>
      <c r="L307">
        <f t="shared" si="38"/>
        <v>1</v>
      </c>
      <c r="M307">
        <f t="shared" si="36"/>
        <v>1</v>
      </c>
      <c r="N307">
        <f t="shared" si="37"/>
        <v>1</v>
      </c>
      <c r="O307">
        <f>IF(IF(ISERROR(SEARCH("*no*",VLOOKUP(A307,'passengers(base term)_has_optio'!A:J,3,FALSE))), 0,1)+IF(ISERROR(SEARCH("*no*",VLOOKUP(A307,'passengers(base term)_has_optio'!A:J,34,FALSE))), 0,1)+IF(ISERROR(SEARCH("*no*",VLOOKUP(A307,'passengers(base term)_has_optio'!A:J,5,FALSE))), 0,1)+IF(ISERROR(SEARCH("*no*",VLOOKUP(A307,'passengers(base term)_has_optio'!A:J,6,FALSE))), 0,1)+IF(ISERROR(SEARCH("*no*",VLOOKUP(A307,'passengers(base term)_has_optio'!A:J,7,FALSE))), 0,1)+IF(ISERROR(SEARCH("*no*",VLOOKUP(A307,'passengers(base term)_has_optio'!A:J,8,FALSE))), 0,1)+IF(ISERROR(SEARCH("*no*",VLOOKUP(A307,'passengers(base term)_has_optio'!A:J,9,FALSE))), 0,1)=7,1,0)</f>
        <v>0</v>
      </c>
      <c r="P307">
        <f>IF(ISNUMBER(VLOOKUP(A307,'passengers(base term)_has_optio'!A:J,10)),1,0)</f>
        <v>1</v>
      </c>
      <c r="Q307">
        <f t="shared" si="39"/>
        <v>0</v>
      </c>
      <c r="R307">
        <f t="shared" si="40"/>
        <v>1</v>
      </c>
      <c r="S307">
        <f t="shared" si="41"/>
        <v>0</v>
      </c>
      <c r="T307">
        <f t="shared" si="42"/>
        <v>0</v>
      </c>
      <c r="U307">
        <f t="shared" si="43"/>
        <v>0</v>
      </c>
      <c r="V307">
        <f t="shared" si="44"/>
        <v>0</v>
      </c>
    </row>
    <row r="308" spans="1:22">
      <c r="A308" t="s">
        <v>1290</v>
      </c>
      <c r="B308" t="s">
        <v>1418</v>
      </c>
      <c r="C308" t="s">
        <v>1407</v>
      </c>
      <c r="D308" t="s">
        <v>1407</v>
      </c>
      <c r="E308" t="s">
        <v>1407</v>
      </c>
      <c r="F308" t="s">
        <v>1407</v>
      </c>
      <c r="G308" t="s">
        <v>1407</v>
      </c>
      <c r="H308" t="s">
        <v>1407</v>
      </c>
      <c r="I308" t="s">
        <v>1407</v>
      </c>
      <c r="J308">
        <v>34.6</v>
      </c>
      <c r="K308" t="b">
        <f>ISERROR(VLOOKUP(A308,'passengers(base term)_has_optio'!A3:A838,1,FALSE))</f>
        <v>0</v>
      </c>
      <c r="L308">
        <f t="shared" si="38"/>
        <v>1</v>
      </c>
      <c r="M308">
        <f t="shared" si="36"/>
        <v>1</v>
      </c>
      <c r="N308">
        <f t="shared" si="37"/>
        <v>1</v>
      </c>
      <c r="O308">
        <f>IF(IF(ISERROR(SEARCH("*no*",VLOOKUP(A308,'passengers(base term)_has_optio'!A:J,3,FALSE))), 0,1)+IF(ISERROR(SEARCH("*no*",VLOOKUP(A308,'passengers(base term)_has_optio'!A:J,34,FALSE))), 0,1)+IF(ISERROR(SEARCH("*no*",VLOOKUP(A308,'passengers(base term)_has_optio'!A:J,5,FALSE))), 0,1)+IF(ISERROR(SEARCH("*no*",VLOOKUP(A308,'passengers(base term)_has_optio'!A:J,6,FALSE))), 0,1)+IF(ISERROR(SEARCH("*no*",VLOOKUP(A308,'passengers(base term)_has_optio'!A:J,7,FALSE))), 0,1)+IF(ISERROR(SEARCH("*no*",VLOOKUP(A308,'passengers(base term)_has_optio'!A:J,8,FALSE))), 0,1)+IF(ISERROR(SEARCH("*no*",VLOOKUP(A308,'passengers(base term)_has_optio'!A:J,9,FALSE))), 0,1)=7,1,0)</f>
        <v>0</v>
      </c>
      <c r="P308">
        <f>IF(ISNUMBER(VLOOKUP(A308,'passengers(base term)_has_optio'!A:J,10)),1,0)</f>
        <v>1</v>
      </c>
      <c r="Q308">
        <f t="shared" si="39"/>
        <v>0</v>
      </c>
      <c r="R308">
        <f t="shared" si="40"/>
        <v>1</v>
      </c>
      <c r="S308">
        <f t="shared" si="41"/>
        <v>0</v>
      </c>
      <c r="T308">
        <f t="shared" si="42"/>
        <v>0</v>
      </c>
      <c r="U308">
        <f t="shared" si="43"/>
        <v>0</v>
      </c>
      <c r="V308">
        <f t="shared" si="44"/>
        <v>0</v>
      </c>
    </row>
    <row r="309" spans="1:22">
      <c r="A309" t="s">
        <v>1289</v>
      </c>
      <c r="B309" t="s">
        <v>1418</v>
      </c>
      <c r="C309" t="s">
        <v>1407</v>
      </c>
      <c r="D309" t="s">
        <v>1407</v>
      </c>
      <c r="E309" t="s">
        <v>1407</v>
      </c>
      <c r="F309" t="s">
        <v>1407</v>
      </c>
      <c r="G309" t="s">
        <v>1407</v>
      </c>
      <c r="H309" t="s">
        <v>1407</v>
      </c>
      <c r="I309" t="s">
        <v>1407</v>
      </c>
      <c r="J309">
        <v>34.6</v>
      </c>
      <c r="K309" t="b">
        <f>ISERROR(VLOOKUP(A309,'passengers(base term)_has_optio'!A4:A839,1,FALSE))</f>
        <v>0</v>
      </c>
      <c r="L309">
        <f t="shared" si="38"/>
        <v>1</v>
      </c>
      <c r="M309">
        <f t="shared" si="36"/>
        <v>1</v>
      </c>
      <c r="N309">
        <f t="shared" si="37"/>
        <v>1</v>
      </c>
      <c r="O309">
        <f>IF(IF(ISERROR(SEARCH("*no*",VLOOKUP(A309,'passengers(base term)_has_optio'!A:J,3,FALSE))), 0,1)+IF(ISERROR(SEARCH("*no*",VLOOKUP(A309,'passengers(base term)_has_optio'!A:J,34,FALSE))), 0,1)+IF(ISERROR(SEARCH("*no*",VLOOKUP(A309,'passengers(base term)_has_optio'!A:J,5,FALSE))), 0,1)+IF(ISERROR(SEARCH("*no*",VLOOKUP(A309,'passengers(base term)_has_optio'!A:J,6,FALSE))), 0,1)+IF(ISERROR(SEARCH("*no*",VLOOKUP(A309,'passengers(base term)_has_optio'!A:J,7,FALSE))), 0,1)+IF(ISERROR(SEARCH("*no*",VLOOKUP(A309,'passengers(base term)_has_optio'!A:J,8,FALSE))), 0,1)+IF(ISERROR(SEARCH("*no*",VLOOKUP(A309,'passengers(base term)_has_optio'!A:J,9,FALSE))), 0,1)=7,1,0)</f>
        <v>0</v>
      </c>
      <c r="P309">
        <f>IF(ISNUMBER(VLOOKUP(A309,'passengers(base term)_has_optio'!A:J,10)),1,0)</f>
        <v>1</v>
      </c>
      <c r="Q309">
        <f t="shared" si="39"/>
        <v>0</v>
      </c>
      <c r="R309">
        <f t="shared" si="40"/>
        <v>1</v>
      </c>
      <c r="S309">
        <f t="shared" si="41"/>
        <v>0</v>
      </c>
      <c r="T309">
        <f t="shared" si="42"/>
        <v>0</v>
      </c>
      <c r="U309">
        <f t="shared" si="43"/>
        <v>0</v>
      </c>
      <c r="V309">
        <f t="shared" si="44"/>
        <v>0</v>
      </c>
    </row>
    <row r="310" spans="1:22">
      <c r="A310" t="s">
        <v>1288</v>
      </c>
      <c r="B310" t="s">
        <v>1418</v>
      </c>
      <c r="C310" t="s">
        <v>1407</v>
      </c>
      <c r="D310" t="s">
        <v>1407</v>
      </c>
      <c r="E310" t="s">
        <v>1407</v>
      </c>
      <c r="F310" t="s">
        <v>1407</v>
      </c>
      <c r="G310" t="s">
        <v>1407</v>
      </c>
      <c r="H310" t="s">
        <v>1407</v>
      </c>
      <c r="I310" t="s">
        <v>1407</v>
      </c>
      <c r="J310">
        <v>26.4</v>
      </c>
      <c r="K310" t="b">
        <f>ISERROR(VLOOKUP(A310,'passengers(base term)_has_optio'!A5:A840,1,FALSE))</f>
        <v>0</v>
      </c>
      <c r="L310">
        <f t="shared" si="38"/>
        <v>1</v>
      </c>
      <c r="M310">
        <f t="shared" si="36"/>
        <v>1</v>
      </c>
      <c r="N310">
        <f t="shared" si="37"/>
        <v>1</v>
      </c>
      <c r="O310">
        <f>IF(IF(ISERROR(SEARCH("*no*",VLOOKUP(A310,'passengers(base term)_has_optio'!A:J,3,FALSE))), 0,1)+IF(ISERROR(SEARCH("*no*",VLOOKUP(A310,'passengers(base term)_has_optio'!A:J,34,FALSE))), 0,1)+IF(ISERROR(SEARCH("*no*",VLOOKUP(A310,'passengers(base term)_has_optio'!A:J,5,FALSE))), 0,1)+IF(ISERROR(SEARCH("*no*",VLOOKUP(A310,'passengers(base term)_has_optio'!A:J,6,FALSE))), 0,1)+IF(ISERROR(SEARCH("*no*",VLOOKUP(A310,'passengers(base term)_has_optio'!A:J,7,FALSE))), 0,1)+IF(ISERROR(SEARCH("*no*",VLOOKUP(A310,'passengers(base term)_has_optio'!A:J,8,FALSE))), 0,1)+IF(ISERROR(SEARCH("*no*",VLOOKUP(A310,'passengers(base term)_has_optio'!A:J,9,FALSE))), 0,1)=7,1,0)</f>
        <v>0</v>
      </c>
      <c r="P310">
        <f>IF(ISNUMBER(VLOOKUP(A310,'passengers(base term)_has_optio'!A:J,10)),1,0)</f>
        <v>1</v>
      </c>
      <c r="Q310">
        <f t="shared" si="39"/>
        <v>0</v>
      </c>
      <c r="R310">
        <f t="shared" si="40"/>
        <v>1</v>
      </c>
      <c r="S310">
        <f t="shared" si="41"/>
        <v>0</v>
      </c>
      <c r="T310">
        <f t="shared" si="42"/>
        <v>0</v>
      </c>
      <c r="U310">
        <f t="shared" si="43"/>
        <v>0</v>
      </c>
      <c r="V310">
        <f t="shared" si="44"/>
        <v>0</v>
      </c>
    </row>
    <row r="311" spans="1:22">
      <c r="A311" t="s">
        <v>1287</v>
      </c>
      <c r="B311" t="s">
        <v>1418</v>
      </c>
      <c r="C311" t="s">
        <v>1407</v>
      </c>
      <c r="D311" t="s">
        <v>1407</v>
      </c>
      <c r="E311" t="s">
        <v>1407</v>
      </c>
      <c r="F311" t="s">
        <v>1407</v>
      </c>
      <c r="G311" t="s">
        <v>1407</v>
      </c>
      <c r="H311" t="s">
        <v>1407</v>
      </c>
      <c r="I311" t="s">
        <v>1407</v>
      </c>
      <c r="J311">
        <v>78.7</v>
      </c>
      <c r="K311" t="b">
        <f>ISERROR(VLOOKUP(A311,'passengers(base term)_has_optio'!A6:A841,1,FALSE))</f>
        <v>0</v>
      </c>
      <c r="L311">
        <f t="shared" si="38"/>
        <v>1</v>
      </c>
      <c r="M311">
        <f t="shared" si="36"/>
        <v>1</v>
      </c>
      <c r="N311">
        <f t="shared" si="37"/>
        <v>1</v>
      </c>
      <c r="O311">
        <f>IF(IF(ISERROR(SEARCH("*no*",VLOOKUP(A311,'passengers(base term)_has_optio'!A:J,3,FALSE))), 0,1)+IF(ISERROR(SEARCH("*no*",VLOOKUP(A311,'passengers(base term)_has_optio'!A:J,34,FALSE))), 0,1)+IF(ISERROR(SEARCH("*no*",VLOOKUP(A311,'passengers(base term)_has_optio'!A:J,5,FALSE))), 0,1)+IF(ISERROR(SEARCH("*no*",VLOOKUP(A311,'passengers(base term)_has_optio'!A:J,6,FALSE))), 0,1)+IF(ISERROR(SEARCH("*no*",VLOOKUP(A311,'passengers(base term)_has_optio'!A:J,7,FALSE))), 0,1)+IF(ISERROR(SEARCH("*no*",VLOOKUP(A311,'passengers(base term)_has_optio'!A:J,8,FALSE))), 0,1)+IF(ISERROR(SEARCH("*no*",VLOOKUP(A311,'passengers(base term)_has_optio'!A:J,9,FALSE))), 0,1)=7,1,0)</f>
        <v>0</v>
      </c>
      <c r="P311">
        <f>IF(ISNUMBER(VLOOKUP(A311,'passengers(base term)_has_optio'!A:J,10)),1,0)</f>
        <v>1</v>
      </c>
      <c r="Q311">
        <f t="shared" si="39"/>
        <v>0</v>
      </c>
      <c r="R311">
        <f t="shared" si="40"/>
        <v>1</v>
      </c>
      <c r="S311">
        <f t="shared" si="41"/>
        <v>0</v>
      </c>
      <c r="T311">
        <f t="shared" si="42"/>
        <v>0</v>
      </c>
      <c r="U311">
        <f t="shared" si="43"/>
        <v>0</v>
      </c>
      <c r="V311">
        <f t="shared" si="44"/>
        <v>0</v>
      </c>
    </row>
    <row r="312" spans="1:22">
      <c r="A312" t="s">
        <v>1286</v>
      </c>
      <c r="B312" t="s">
        <v>1418</v>
      </c>
      <c r="C312" t="s">
        <v>1407</v>
      </c>
      <c r="D312" t="s">
        <v>1407</v>
      </c>
      <c r="E312" t="s">
        <v>1407</v>
      </c>
      <c r="F312" t="s">
        <v>1407</v>
      </c>
      <c r="G312" t="s">
        <v>1407</v>
      </c>
      <c r="H312" t="s">
        <v>1407</v>
      </c>
      <c r="I312" t="s">
        <v>1407</v>
      </c>
      <c r="J312">
        <v>37</v>
      </c>
      <c r="K312" t="b">
        <f>ISERROR(VLOOKUP(A312,'passengers(base term)_has_optio'!A7:A842,1,FALSE))</f>
        <v>0</v>
      </c>
      <c r="L312">
        <f t="shared" si="38"/>
        <v>1</v>
      </c>
      <c r="M312">
        <f t="shared" si="36"/>
        <v>1</v>
      </c>
      <c r="N312">
        <f t="shared" si="37"/>
        <v>1</v>
      </c>
      <c r="O312">
        <f>IF(IF(ISERROR(SEARCH("*no*",VLOOKUP(A312,'passengers(base term)_has_optio'!A:J,3,FALSE))), 0,1)+IF(ISERROR(SEARCH("*no*",VLOOKUP(A312,'passengers(base term)_has_optio'!A:J,34,FALSE))), 0,1)+IF(ISERROR(SEARCH("*no*",VLOOKUP(A312,'passengers(base term)_has_optio'!A:J,5,FALSE))), 0,1)+IF(ISERROR(SEARCH("*no*",VLOOKUP(A312,'passengers(base term)_has_optio'!A:J,6,FALSE))), 0,1)+IF(ISERROR(SEARCH("*no*",VLOOKUP(A312,'passengers(base term)_has_optio'!A:J,7,FALSE))), 0,1)+IF(ISERROR(SEARCH("*no*",VLOOKUP(A312,'passengers(base term)_has_optio'!A:J,8,FALSE))), 0,1)+IF(ISERROR(SEARCH("*no*",VLOOKUP(A312,'passengers(base term)_has_optio'!A:J,9,FALSE))), 0,1)=7,1,0)</f>
        <v>0</v>
      </c>
      <c r="P312">
        <f>IF(ISNUMBER(VLOOKUP(A312,'passengers(base term)_has_optio'!A:J,10)),1,0)</f>
        <v>1</v>
      </c>
      <c r="Q312">
        <f t="shared" si="39"/>
        <v>0</v>
      </c>
      <c r="R312">
        <f t="shared" si="40"/>
        <v>1</v>
      </c>
      <c r="S312">
        <f t="shared" si="41"/>
        <v>0</v>
      </c>
      <c r="T312">
        <f t="shared" si="42"/>
        <v>0</v>
      </c>
      <c r="U312">
        <f t="shared" si="43"/>
        <v>0</v>
      </c>
      <c r="V312">
        <f t="shared" si="44"/>
        <v>0</v>
      </c>
    </row>
    <row r="313" spans="1:22">
      <c r="A313" t="s">
        <v>1285</v>
      </c>
      <c r="B313" t="s">
        <v>1418</v>
      </c>
      <c r="C313" t="s">
        <v>1407</v>
      </c>
      <c r="D313" t="s">
        <v>1407</v>
      </c>
      <c r="E313" t="s">
        <v>1407</v>
      </c>
      <c r="F313" t="s">
        <v>1407</v>
      </c>
      <c r="G313" t="s">
        <v>1407</v>
      </c>
      <c r="H313" t="s">
        <v>1407</v>
      </c>
      <c r="I313" t="s">
        <v>1407</v>
      </c>
      <c r="J313">
        <v>15.9</v>
      </c>
      <c r="K313" t="b">
        <f>ISERROR(VLOOKUP(A313,'passengers(base term)_has_optio'!A8:A843,1,FALSE))</f>
        <v>0</v>
      </c>
      <c r="L313">
        <f t="shared" si="38"/>
        <v>1</v>
      </c>
      <c r="M313">
        <f t="shared" si="36"/>
        <v>1</v>
      </c>
      <c r="N313">
        <f t="shared" si="37"/>
        <v>1</v>
      </c>
      <c r="O313">
        <f>IF(IF(ISERROR(SEARCH("*no*",VLOOKUP(A313,'passengers(base term)_has_optio'!A:J,3,FALSE))), 0,1)+IF(ISERROR(SEARCH("*no*",VLOOKUP(A313,'passengers(base term)_has_optio'!A:J,34,FALSE))), 0,1)+IF(ISERROR(SEARCH("*no*",VLOOKUP(A313,'passengers(base term)_has_optio'!A:J,5,FALSE))), 0,1)+IF(ISERROR(SEARCH("*no*",VLOOKUP(A313,'passengers(base term)_has_optio'!A:J,6,FALSE))), 0,1)+IF(ISERROR(SEARCH("*no*",VLOOKUP(A313,'passengers(base term)_has_optio'!A:J,7,FALSE))), 0,1)+IF(ISERROR(SEARCH("*no*",VLOOKUP(A313,'passengers(base term)_has_optio'!A:J,8,FALSE))), 0,1)+IF(ISERROR(SEARCH("*no*",VLOOKUP(A313,'passengers(base term)_has_optio'!A:J,9,FALSE))), 0,1)=7,1,0)</f>
        <v>0</v>
      </c>
      <c r="P313">
        <f>IF(ISNUMBER(VLOOKUP(A313,'passengers(base term)_has_optio'!A:J,10)),1,0)</f>
        <v>1</v>
      </c>
      <c r="Q313">
        <f t="shared" si="39"/>
        <v>0</v>
      </c>
      <c r="R313">
        <f t="shared" si="40"/>
        <v>1</v>
      </c>
      <c r="S313">
        <f t="shared" si="41"/>
        <v>0</v>
      </c>
      <c r="T313">
        <f t="shared" si="42"/>
        <v>0</v>
      </c>
      <c r="U313">
        <f t="shared" si="43"/>
        <v>0</v>
      </c>
      <c r="V313">
        <f t="shared" si="44"/>
        <v>0</v>
      </c>
    </row>
    <row r="314" spans="1:22">
      <c r="A314" t="s">
        <v>1284</v>
      </c>
      <c r="B314" t="s">
        <v>1418</v>
      </c>
      <c r="C314" t="s">
        <v>1407</v>
      </c>
      <c r="D314" t="s">
        <v>1407</v>
      </c>
      <c r="E314" t="s">
        <v>1407</v>
      </c>
      <c r="F314" t="s">
        <v>1407</v>
      </c>
      <c r="G314" t="s">
        <v>1407</v>
      </c>
      <c r="H314" t="s">
        <v>1407</v>
      </c>
      <c r="I314" t="s">
        <v>1407</v>
      </c>
      <c r="J314">
        <v>15.7</v>
      </c>
      <c r="K314" t="b">
        <f>ISERROR(VLOOKUP(A314,'passengers(base term)_has_optio'!A9:A844,1,FALSE))</f>
        <v>0</v>
      </c>
      <c r="L314">
        <f t="shared" si="38"/>
        <v>1</v>
      </c>
      <c r="M314">
        <f t="shared" si="36"/>
        <v>1</v>
      </c>
      <c r="N314">
        <f t="shared" si="37"/>
        <v>1</v>
      </c>
      <c r="O314">
        <f>IF(IF(ISERROR(SEARCH("*no*",VLOOKUP(A314,'passengers(base term)_has_optio'!A:J,3,FALSE))), 0,1)+IF(ISERROR(SEARCH("*no*",VLOOKUP(A314,'passengers(base term)_has_optio'!A:J,34,FALSE))), 0,1)+IF(ISERROR(SEARCH("*no*",VLOOKUP(A314,'passengers(base term)_has_optio'!A:J,5,FALSE))), 0,1)+IF(ISERROR(SEARCH("*no*",VLOOKUP(A314,'passengers(base term)_has_optio'!A:J,6,FALSE))), 0,1)+IF(ISERROR(SEARCH("*no*",VLOOKUP(A314,'passengers(base term)_has_optio'!A:J,7,FALSE))), 0,1)+IF(ISERROR(SEARCH("*no*",VLOOKUP(A314,'passengers(base term)_has_optio'!A:J,8,FALSE))), 0,1)+IF(ISERROR(SEARCH("*no*",VLOOKUP(A314,'passengers(base term)_has_optio'!A:J,9,FALSE))), 0,1)=7,1,0)</f>
        <v>0</v>
      </c>
      <c r="P314">
        <f>IF(ISNUMBER(VLOOKUP(A314,'passengers(base term)_has_optio'!A:J,10)),1,0)</f>
        <v>1</v>
      </c>
      <c r="Q314">
        <f t="shared" si="39"/>
        <v>0</v>
      </c>
      <c r="R314">
        <f t="shared" si="40"/>
        <v>1</v>
      </c>
      <c r="S314">
        <f t="shared" si="41"/>
        <v>0</v>
      </c>
      <c r="T314">
        <f t="shared" si="42"/>
        <v>0</v>
      </c>
      <c r="U314">
        <f t="shared" si="43"/>
        <v>0</v>
      </c>
      <c r="V314">
        <f t="shared" si="44"/>
        <v>0</v>
      </c>
    </row>
    <row r="315" spans="1:22">
      <c r="A315" t="s">
        <v>1279</v>
      </c>
      <c r="B315" t="s">
        <v>1418</v>
      </c>
      <c r="C315" t="s">
        <v>1407</v>
      </c>
      <c r="D315" t="s">
        <v>1407</v>
      </c>
      <c r="E315" t="s">
        <v>1407</v>
      </c>
      <c r="F315" t="s">
        <v>1407</v>
      </c>
      <c r="G315" t="s">
        <v>1407</v>
      </c>
      <c r="H315" t="s">
        <v>1407</v>
      </c>
      <c r="I315" t="s">
        <v>1407</v>
      </c>
      <c r="J315">
        <v>17.600000000000001</v>
      </c>
      <c r="K315" t="b">
        <f>ISERROR(VLOOKUP(A315,'passengers(base term)_has_optio'!A14:A849,1,FALSE))</f>
        <v>0</v>
      </c>
      <c r="L315">
        <f t="shared" si="38"/>
        <v>1</v>
      </c>
      <c r="M315">
        <f t="shared" si="36"/>
        <v>1</v>
      </c>
      <c r="N315">
        <f t="shared" si="37"/>
        <v>1</v>
      </c>
      <c r="O315">
        <f>IF(IF(ISERROR(SEARCH("*no*",VLOOKUP(A315,'passengers(base term)_has_optio'!A:J,3,FALSE))), 0,1)+IF(ISERROR(SEARCH("*no*",VLOOKUP(A315,'passengers(base term)_has_optio'!A:J,34,FALSE))), 0,1)+IF(ISERROR(SEARCH("*no*",VLOOKUP(A315,'passengers(base term)_has_optio'!A:J,5,FALSE))), 0,1)+IF(ISERROR(SEARCH("*no*",VLOOKUP(A315,'passengers(base term)_has_optio'!A:J,6,FALSE))), 0,1)+IF(ISERROR(SEARCH("*no*",VLOOKUP(A315,'passengers(base term)_has_optio'!A:J,7,FALSE))), 0,1)+IF(ISERROR(SEARCH("*no*",VLOOKUP(A315,'passengers(base term)_has_optio'!A:J,8,FALSE))), 0,1)+IF(ISERROR(SEARCH("*no*",VLOOKUP(A315,'passengers(base term)_has_optio'!A:J,9,FALSE))), 0,1)=7,1,0)</f>
        <v>0</v>
      </c>
      <c r="P315">
        <f>IF(ISNUMBER(VLOOKUP(A315,'passengers(base term)_has_optio'!A:J,10)),1,0)</f>
        <v>0</v>
      </c>
      <c r="Q315">
        <f t="shared" si="39"/>
        <v>0</v>
      </c>
      <c r="R315">
        <f t="shared" si="40"/>
        <v>1</v>
      </c>
      <c r="S315">
        <f t="shared" si="41"/>
        <v>1</v>
      </c>
      <c r="T315">
        <f t="shared" si="42"/>
        <v>0</v>
      </c>
      <c r="U315">
        <f t="shared" si="43"/>
        <v>0</v>
      </c>
      <c r="V315">
        <f t="shared" si="44"/>
        <v>0</v>
      </c>
    </row>
    <row r="316" spans="1:22">
      <c r="A316" t="s">
        <v>1278</v>
      </c>
      <c r="B316" t="s">
        <v>1418</v>
      </c>
      <c r="C316" t="s">
        <v>1407</v>
      </c>
      <c r="D316" t="s">
        <v>1407</v>
      </c>
      <c r="E316" t="s">
        <v>1407</v>
      </c>
      <c r="F316" t="s">
        <v>1407</v>
      </c>
      <c r="G316" t="s">
        <v>1407</v>
      </c>
      <c r="H316" t="s">
        <v>1407</v>
      </c>
      <c r="I316" t="s">
        <v>1407</v>
      </c>
      <c r="J316">
        <v>11.9</v>
      </c>
      <c r="K316" t="b">
        <f>ISERROR(VLOOKUP(A316,'passengers(base term)_has_optio'!A15:A850,1,FALSE))</f>
        <v>0</v>
      </c>
      <c r="L316">
        <f t="shared" si="38"/>
        <v>1</v>
      </c>
      <c r="M316">
        <f t="shared" si="36"/>
        <v>1</v>
      </c>
      <c r="N316">
        <f t="shared" si="37"/>
        <v>1</v>
      </c>
      <c r="O316">
        <f>IF(IF(ISERROR(SEARCH("*no*",VLOOKUP(A316,'passengers(base term)_has_optio'!A:J,3,FALSE))), 0,1)+IF(ISERROR(SEARCH("*no*",VLOOKUP(A316,'passengers(base term)_has_optio'!A:J,34,FALSE))), 0,1)+IF(ISERROR(SEARCH("*no*",VLOOKUP(A316,'passengers(base term)_has_optio'!A:J,5,FALSE))), 0,1)+IF(ISERROR(SEARCH("*no*",VLOOKUP(A316,'passengers(base term)_has_optio'!A:J,6,FALSE))), 0,1)+IF(ISERROR(SEARCH("*no*",VLOOKUP(A316,'passengers(base term)_has_optio'!A:J,7,FALSE))), 0,1)+IF(ISERROR(SEARCH("*no*",VLOOKUP(A316,'passengers(base term)_has_optio'!A:J,8,FALSE))), 0,1)+IF(ISERROR(SEARCH("*no*",VLOOKUP(A316,'passengers(base term)_has_optio'!A:J,9,FALSE))), 0,1)=7,1,0)</f>
        <v>0</v>
      </c>
      <c r="P316">
        <f>IF(ISNUMBER(VLOOKUP(A316,'passengers(base term)_has_optio'!A:J,10)),1,0)</f>
        <v>0</v>
      </c>
      <c r="Q316">
        <f t="shared" si="39"/>
        <v>0</v>
      </c>
      <c r="R316">
        <f t="shared" si="40"/>
        <v>1</v>
      </c>
      <c r="S316">
        <f t="shared" si="41"/>
        <v>1</v>
      </c>
      <c r="T316">
        <f t="shared" si="42"/>
        <v>0</v>
      </c>
      <c r="U316">
        <f t="shared" si="43"/>
        <v>0</v>
      </c>
      <c r="V316">
        <f t="shared" si="44"/>
        <v>0</v>
      </c>
    </row>
    <row r="317" spans="1:22">
      <c r="A317" t="s">
        <v>1269</v>
      </c>
      <c r="B317" t="s">
        <v>1418</v>
      </c>
      <c r="C317" t="s">
        <v>1407</v>
      </c>
      <c r="D317" t="s">
        <v>1407</v>
      </c>
      <c r="E317" t="s">
        <v>1407</v>
      </c>
      <c r="F317" t="s">
        <v>1407</v>
      </c>
      <c r="G317" t="s">
        <v>1407</v>
      </c>
      <c r="H317" t="s">
        <v>1407</v>
      </c>
      <c r="I317" t="s">
        <v>1407</v>
      </c>
      <c r="J317">
        <v>30.8</v>
      </c>
      <c r="K317" t="b">
        <f>ISERROR(VLOOKUP(A317,'passengers(base term)_has_optio'!A24:A859,1,FALSE))</f>
        <v>0</v>
      </c>
      <c r="L317">
        <f t="shared" si="38"/>
        <v>1</v>
      </c>
      <c r="M317">
        <f t="shared" si="36"/>
        <v>1</v>
      </c>
      <c r="N317">
        <f t="shared" si="37"/>
        <v>1</v>
      </c>
      <c r="O317">
        <f>IF(IF(ISERROR(SEARCH("*no*",VLOOKUP(A317,'passengers(base term)_has_optio'!A:J,3,FALSE))), 0,1)+IF(ISERROR(SEARCH("*no*",VLOOKUP(A317,'passengers(base term)_has_optio'!A:J,34,FALSE))), 0,1)+IF(ISERROR(SEARCH("*no*",VLOOKUP(A317,'passengers(base term)_has_optio'!A:J,5,FALSE))), 0,1)+IF(ISERROR(SEARCH("*no*",VLOOKUP(A317,'passengers(base term)_has_optio'!A:J,6,FALSE))), 0,1)+IF(ISERROR(SEARCH("*no*",VLOOKUP(A317,'passengers(base term)_has_optio'!A:J,7,FALSE))), 0,1)+IF(ISERROR(SEARCH("*no*",VLOOKUP(A317,'passengers(base term)_has_optio'!A:J,8,FALSE))), 0,1)+IF(ISERROR(SEARCH("*no*",VLOOKUP(A317,'passengers(base term)_has_optio'!A:J,9,FALSE))), 0,1)=7,1,0)</f>
        <v>0</v>
      </c>
      <c r="P317">
        <f>IF(ISNUMBER(VLOOKUP(A317,'passengers(base term)_has_optio'!A:J,10)),1,0)</f>
        <v>1</v>
      </c>
      <c r="Q317">
        <f t="shared" si="39"/>
        <v>0</v>
      </c>
      <c r="R317">
        <f t="shared" si="40"/>
        <v>1</v>
      </c>
      <c r="S317">
        <f t="shared" si="41"/>
        <v>0</v>
      </c>
      <c r="T317">
        <f t="shared" si="42"/>
        <v>0</v>
      </c>
      <c r="U317">
        <f t="shared" si="43"/>
        <v>0</v>
      </c>
      <c r="V317">
        <f t="shared" si="44"/>
        <v>0</v>
      </c>
    </row>
    <row r="318" spans="1:22">
      <c r="A318" t="s">
        <v>1268</v>
      </c>
      <c r="B318" t="s">
        <v>1418</v>
      </c>
      <c r="C318" t="s">
        <v>1407</v>
      </c>
      <c r="D318" t="s">
        <v>1407</v>
      </c>
      <c r="E318" t="s">
        <v>1407</v>
      </c>
      <c r="F318" t="s">
        <v>1407</v>
      </c>
      <c r="G318" t="s">
        <v>1407</v>
      </c>
      <c r="H318" t="s">
        <v>1407</v>
      </c>
      <c r="I318" t="s">
        <v>1407</v>
      </c>
      <c r="J318">
        <v>36.5</v>
      </c>
      <c r="K318" t="b">
        <f>ISERROR(VLOOKUP(A318,'passengers(base term)_has_optio'!A25:A860,1,FALSE))</f>
        <v>0</v>
      </c>
      <c r="L318">
        <f t="shared" si="38"/>
        <v>1</v>
      </c>
      <c r="M318">
        <f t="shared" si="36"/>
        <v>1</v>
      </c>
      <c r="N318">
        <f t="shared" si="37"/>
        <v>1</v>
      </c>
      <c r="O318">
        <f>IF(IF(ISERROR(SEARCH("*no*",VLOOKUP(A318,'passengers(base term)_has_optio'!A:J,3,FALSE))), 0,1)+IF(ISERROR(SEARCH("*no*",VLOOKUP(A318,'passengers(base term)_has_optio'!A:J,34,FALSE))), 0,1)+IF(ISERROR(SEARCH("*no*",VLOOKUP(A318,'passengers(base term)_has_optio'!A:J,5,FALSE))), 0,1)+IF(ISERROR(SEARCH("*no*",VLOOKUP(A318,'passengers(base term)_has_optio'!A:J,6,FALSE))), 0,1)+IF(ISERROR(SEARCH("*no*",VLOOKUP(A318,'passengers(base term)_has_optio'!A:J,7,FALSE))), 0,1)+IF(ISERROR(SEARCH("*no*",VLOOKUP(A318,'passengers(base term)_has_optio'!A:J,8,FALSE))), 0,1)+IF(ISERROR(SEARCH("*no*",VLOOKUP(A318,'passengers(base term)_has_optio'!A:J,9,FALSE))), 0,1)=7,1,0)</f>
        <v>0</v>
      </c>
      <c r="P318">
        <f>IF(ISNUMBER(VLOOKUP(A318,'passengers(base term)_has_optio'!A:J,10)),1,0)</f>
        <v>1</v>
      </c>
      <c r="Q318">
        <f t="shared" si="39"/>
        <v>0</v>
      </c>
      <c r="R318">
        <f t="shared" si="40"/>
        <v>1</v>
      </c>
      <c r="S318">
        <f t="shared" si="41"/>
        <v>0</v>
      </c>
      <c r="T318">
        <f t="shared" si="42"/>
        <v>0</v>
      </c>
      <c r="U318">
        <f t="shared" si="43"/>
        <v>0</v>
      </c>
      <c r="V318">
        <f t="shared" si="44"/>
        <v>0</v>
      </c>
    </row>
    <row r="319" spans="1:22">
      <c r="A319" t="s">
        <v>1267</v>
      </c>
      <c r="B319" t="s">
        <v>1418</v>
      </c>
      <c r="C319" t="s">
        <v>1407</v>
      </c>
      <c r="D319" t="s">
        <v>1407</v>
      </c>
      <c r="E319" t="s">
        <v>1407</v>
      </c>
      <c r="F319" t="s">
        <v>1407</v>
      </c>
      <c r="G319" t="s">
        <v>1407</v>
      </c>
      <c r="H319" t="s">
        <v>1407</v>
      </c>
      <c r="I319" t="s">
        <v>1407</v>
      </c>
      <c r="J319">
        <v>34.6</v>
      </c>
      <c r="K319" t="b">
        <f>ISERROR(VLOOKUP(A319,'passengers(base term)_has_optio'!A26:A861,1,FALSE))</f>
        <v>0</v>
      </c>
      <c r="L319">
        <f t="shared" si="38"/>
        <v>1</v>
      </c>
      <c r="M319">
        <f t="shared" si="36"/>
        <v>1</v>
      </c>
      <c r="N319">
        <f t="shared" si="37"/>
        <v>1</v>
      </c>
      <c r="O319">
        <f>IF(IF(ISERROR(SEARCH("*no*",VLOOKUP(A319,'passengers(base term)_has_optio'!A:J,3,FALSE))), 0,1)+IF(ISERROR(SEARCH("*no*",VLOOKUP(A319,'passengers(base term)_has_optio'!A:J,34,FALSE))), 0,1)+IF(ISERROR(SEARCH("*no*",VLOOKUP(A319,'passengers(base term)_has_optio'!A:J,5,FALSE))), 0,1)+IF(ISERROR(SEARCH("*no*",VLOOKUP(A319,'passengers(base term)_has_optio'!A:J,6,FALSE))), 0,1)+IF(ISERROR(SEARCH("*no*",VLOOKUP(A319,'passengers(base term)_has_optio'!A:J,7,FALSE))), 0,1)+IF(ISERROR(SEARCH("*no*",VLOOKUP(A319,'passengers(base term)_has_optio'!A:J,8,FALSE))), 0,1)+IF(ISERROR(SEARCH("*no*",VLOOKUP(A319,'passengers(base term)_has_optio'!A:J,9,FALSE))), 0,1)=7,1,0)</f>
        <v>0</v>
      </c>
      <c r="P319">
        <f>IF(ISNUMBER(VLOOKUP(A319,'passengers(base term)_has_optio'!A:J,10)),1,0)</f>
        <v>1</v>
      </c>
      <c r="Q319">
        <f t="shared" si="39"/>
        <v>0</v>
      </c>
      <c r="R319">
        <f t="shared" si="40"/>
        <v>1</v>
      </c>
      <c r="S319">
        <f t="shared" si="41"/>
        <v>0</v>
      </c>
      <c r="T319">
        <f t="shared" si="42"/>
        <v>0</v>
      </c>
      <c r="U319">
        <f t="shared" si="43"/>
        <v>0</v>
      </c>
      <c r="V319">
        <f t="shared" si="44"/>
        <v>0</v>
      </c>
    </row>
    <row r="320" spans="1:22">
      <c r="A320" t="s">
        <v>1266</v>
      </c>
      <c r="B320" t="s">
        <v>1418</v>
      </c>
      <c r="C320" t="s">
        <v>1407</v>
      </c>
      <c r="D320" t="s">
        <v>1407</v>
      </c>
      <c r="E320" t="s">
        <v>1407</v>
      </c>
      <c r="F320" t="s">
        <v>1407</v>
      </c>
      <c r="G320" t="s">
        <v>1407</v>
      </c>
      <c r="H320" t="s">
        <v>1407</v>
      </c>
      <c r="I320" t="s">
        <v>1407</v>
      </c>
      <c r="J320">
        <v>36.4</v>
      </c>
      <c r="K320" t="b">
        <f>ISERROR(VLOOKUP(A320,'passengers(base term)_has_optio'!A27:A862,1,FALSE))</f>
        <v>0</v>
      </c>
      <c r="L320">
        <f t="shared" si="38"/>
        <v>1</v>
      </c>
      <c r="M320">
        <f t="shared" si="36"/>
        <v>1</v>
      </c>
      <c r="N320">
        <f t="shared" si="37"/>
        <v>1</v>
      </c>
      <c r="O320">
        <f>IF(IF(ISERROR(SEARCH("*no*",VLOOKUP(A320,'passengers(base term)_has_optio'!A:J,3,FALSE))), 0,1)+IF(ISERROR(SEARCH("*no*",VLOOKUP(A320,'passengers(base term)_has_optio'!A:J,34,FALSE))), 0,1)+IF(ISERROR(SEARCH("*no*",VLOOKUP(A320,'passengers(base term)_has_optio'!A:J,5,FALSE))), 0,1)+IF(ISERROR(SEARCH("*no*",VLOOKUP(A320,'passengers(base term)_has_optio'!A:J,6,FALSE))), 0,1)+IF(ISERROR(SEARCH("*no*",VLOOKUP(A320,'passengers(base term)_has_optio'!A:J,7,FALSE))), 0,1)+IF(ISERROR(SEARCH("*no*",VLOOKUP(A320,'passengers(base term)_has_optio'!A:J,8,FALSE))), 0,1)+IF(ISERROR(SEARCH("*no*",VLOOKUP(A320,'passengers(base term)_has_optio'!A:J,9,FALSE))), 0,1)=7,1,0)</f>
        <v>0</v>
      </c>
      <c r="P320">
        <f>IF(ISNUMBER(VLOOKUP(A320,'passengers(base term)_has_optio'!A:J,10)),1,0)</f>
        <v>1</v>
      </c>
      <c r="Q320">
        <f t="shared" si="39"/>
        <v>0</v>
      </c>
      <c r="R320">
        <f t="shared" si="40"/>
        <v>1</v>
      </c>
      <c r="S320">
        <f t="shared" si="41"/>
        <v>0</v>
      </c>
      <c r="T320">
        <f t="shared" si="42"/>
        <v>0</v>
      </c>
      <c r="U320">
        <f t="shared" si="43"/>
        <v>0</v>
      </c>
      <c r="V320">
        <f t="shared" si="44"/>
        <v>0</v>
      </c>
    </row>
    <row r="321" spans="1:22">
      <c r="A321" t="s">
        <v>1265</v>
      </c>
      <c r="B321" t="s">
        <v>1418</v>
      </c>
      <c r="C321" t="s">
        <v>1407</v>
      </c>
      <c r="D321" t="s">
        <v>1407</v>
      </c>
      <c r="E321" t="s">
        <v>1407</v>
      </c>
      <c r="F321" t="s">
        <v>1407</v>
      </c>
      <c r="G321" t="s">
        <v>1407</v>
      </c>
      <c r="H321" t="s">
        <v>1407</v>
      </c>
      <c r="I321" t="s">
        <v>1407</v>
      </c>
      <c r="J321">
        <v>35.5</v>
      </c>
      <c r="K321" t="b">
        <f>ISERROR(VLOOKUP(A321,'passengers(base term)_has_optio'!A28:A863,1,FALSE))</f>
        <v>0</v>
      </c>
      <c r="L321">
        <f t="shared" si="38"/>
        <v>1</v>
      </c>
      <c r="M321">
        <f t="shared" si="36"/>
        <v>1</v>
      </c>
      <c r="N321">
        <f t="shared" si="37"/>
        <v>1</v>
      </c>
      <c r="O321">
        <f>IF(IF(ISERROR(SEARCH("*no*",VLOOKUP(A321,'passengers(base term)_has_optio'!A:J,3,FALSE))), 0,1)+IF(ISERROR(SEARCH("*no*",VLOOKUP(A321,'passengers(base term)_has_optio'!A:J,34,FALSE))), 0,1)+IF(ISERROR(SEARCH("*no*",VLOOKUP(A321,'passengers(base term)_has_optio'!A:J,5,FALSE))), 0,1)+IF(ISERROR(SEARCH("*no*",VLOOKUP(A321,'passengers(base term)_has_optio'!A:J,6,FALSE))), 0,1)+IF(ISERROR(SEARCH("*no*",VLOOKUP(A321,'passengers(base term)_has_optio'!A:J,7,FALSE))), 0,1)+IF(ISERROR(SEARCH("*no*",VLOOKUP(A321,'passengers(base term)_has_optio'!A:J,8,FALSE))), 0,1)+IF(ISERROR(SEARCH("*no*",VLOOKUP(A321,'passengers(base term)_has_optio'!A:J,9,FALSE))), 0,1)=7,1,0)</f>
        <v>0</v>
      </c>
      <c r="P321">
        <f>IF(ISNUMBER(VLOOKUP(A321,'passengers(base term)_has_optio'!A:J,10)),1,0)</f>
        <v>1</v>
      </c>
      <c r="Q321">
        <f t="shared" si="39"/>
        <v>0</v>
      </c>
      <c r="R321">
        <f t="shared" si="40"/>
        <v>1</v>
      </c>
      <c r="S321">
        <f t="shared" si="41"/>
        <v>0</v>
      </c>
      <c r="T321">
        <f t="shared" si="42"/>
        <v>0</v>
      </c>
      <c r="U321">
        <f t="shared" si="43"/>
        <v>0</v>
      </c>
      <c r="V321">
        <f t="shared" si="44"/>
        <v>0</v>
      </c>
    </row>
    <row r="322" spans="1:22">
      <c r="A322" t="s">
        <v>1252</v>
      </c>
      <c r="B322" t="s">
        <v>1418</v>
      </c>
      <c r="C322" t="s">
        <v>1407</v>
      </c>
      <c r="D322" t="s">
        <v>1407</v>
      </c>
      <c r="E322" t="s">
        <v>1407</v>
      </c>
      <c r="F322" t="s">
        <v>1407</v>
      </c>
      <c r="G322" t="s">
        <v>1407</v>
      </c>
      <c r="H322" t="s">
        <v>1407</v>
      </c>
      <c r="I322" t="s">
        <v>1407</v>
      </c>
      <c r="J322">
        <v>27.1</v>
      </c>
      <c r="K322" t="b">
        <f>ISERROR(VLOOKUP(A322,'passengers(base term)_has_optio'!A41:A876,1,FALSE))</f>
        <v>0</v>
      </c>
      <c r="L322">
        <f t="shared" si="38"/>
        <v>1</v>
      </c>
      <c r="M322">
        <f t="shared" ref="M322:M385" si="45">IF(ISNUMBER(J322),1,0)</f>
        <v>1</v>
      </c>
      <c r="N322">
        <f t="shared" ref="N322:N385" si="46">L322*M322</f>
        <v>1</v>
      </c>
      <c r="O322">
        <f>IF(IF(ISERROR(SEARCH("*no*",VLOOKUP(A322,'passengers(base term)_has_optio'!A:J,3,FALSE))), 0,1)+IF(ISERROR(SEARCH("*no*",VLOOKUP(A322,'passengers(base term)_has_optio'!A:J,34,FALSE))), 0,1)+IF(ISERROR(SEARCH("*no*",VLOOKUP(A322,'passengers(base term)_has_optio'!A:J,5,FALSE))), 0,1)+IF(ISERROR(SEARCH("*no*",VLOOKUP(A322,'passengers(base term)_has_optio'!A:J,6,FALSE))), 0,1)+IF(ISERROR(SEARCH("*no*",VLOOKUP(A322,'passengers(base term)_has_optio'!A:J,7,FALSE))), 0,1)+IF(ISERROR(SEARCH("*no*",VLOOKUP(A322,'passengers(base term)_has_optio'!A:J,8,FALSE))), 0,1)+IF(ISERROR(SEARCH("*no*",VLOOKUP(A322,'passengers(base term)_has_optio'!A:J,9,FALSE))), 0,1)=7,1,0)</f>
        <v>0</v>
      </c>
      <c r="P322">
        <f>IF(ISNUMBER(VLOOKUP(A322,'passengers(base term)_has_optio'!A:J,10)),1,0)</f>
        <v>1</v>
      </c>
      <c r="Q322">
        <f t="shared" si="39"/>
        <v>0</v>
      </c>
      <c r="R322">
        <f t="shared" si="40"/>
        <v>1</v>
      </c>
      <c r="S322">
        <f t="shared" si="41"/>
        <v>0</v>
      </c>
      <c r="T322">
        <f t="shared" si="42"/>
        <v>0</v>
      </c>
      <c r="U322">
        <f t="shared" si="43"/>
        <v>0</v>
      </c>
      <c r="V322">
        <f t="shared" si="44"/>
        <v>0</v>
      </c>
    </row>
    <row r="323" spans="1:22">
      <c r="A323" t="s">
        <v>1251</v>
      </c>
      <c r="B323" t="s">
        <v>1418</v>
      </c>
      <c r="C323" t="s">
        <v>1407</v>
      </c>
      <c r="D323" t="s">
        <v>1407</v>
      </c>
      <c r="E323" t="s">
        <v>1407</v>
      </c>
      <c r="F323" t="s">
        <v>1407</v>
      </c>
      <c r="G323" t="s">
        <v>1407</v>
      </c>
      <c r="H323" t="s">
        <v>1407</v>
      </c>
      <c r="I323" t="s">
        <v>1407</v>
      </c>
      <c r="J323">
        <v>34.9</v>
      </c>
      <c r="K323" t="b">
        <f>ISERROR(VLOOKUP(A323,'passengers(base term)_has_optio'!A42:A877,1,FALSE))</f>
        <v>0</v>
      </c>
      <c r="L323">
        <f t="shared" ref="L323:L386" si="47">IF(IF(ISERROR(SEARCH("*no*",C323)), 0,1)+IF(ISERROR(SEARCH("*no*",D323)), 0,1)+IF(ISERROR(SEARCH("*no*",E323)), 0,1)+IF(ISERROR(SEARCH("*no*",F323)), 0,1)+IF(ISERROR(SEARCH("*no*",G323)), 0,1)+IF(ISERROR(SEARCH("*no*",H323)), 0,1)+IF(ISERROR(SEARCH("*no*",I323)), 0,1)=7,1,0)</f>
        <v>1</v>
      </c>
      <c r="M323">
        <f t="shared" si="45"/>
        <v>1</v>
      </c>
      <c r="N323">
        <f t="shared" si="46"/>
        <v>1</v>
      </c>
      <c r="O323">
        <f>IF(IF(ISERROR(SEARCH("*no*",VLOOKUP(A323,'passengers(base term)_has_optio'!A:J,3,FALSE))), 0,1)+IF(ISERROR(SEARCH("*no*",VLOOKUP(A323,'passengers(base term)_has_optio'!A:J,34,FALSE))), 0,1)+IF(ISERROR(SEARCH("*no*",VLOOKUP(A323,'passengers(base term)_has_optio'!A:J,5,FALSE))), 0,1)+IF(ISERROR(SEARCH("*no*",VLOOKUP(A323,'passengers(base term)_has_optio'!A:J,6,FALSE))), 0,1)+IF(ISERROR(SEARCH("*no*",VLOOKUP(A323,'passengers(base term)_has_optio'!A:J,7,FALSE))), 0,1)+IF(ISERROR(SEARCH("*no*",VLOOKUP(A323,'passengers(base term)_has_optio'!A:J,8,FALSE))), 0,1)+IF(ISERROR(SEARCH("*no*",VLOOKUP(A323,'passengers(base term)_has_optio'!A:J,9,FALSE))), 0,1)=7,1,0)</f>
        <v>0</v>
      </c>
      <c r="P323">
        <f>IF(ISNUMBER(VLOOKUP(A323,'passengers(base term)_has_optio'!A:J,10)),1,0)</f>
        <v>1</v>
      </c>
      <c r="Q323">
        <f t="shared" ref="Q323:Q386" si="48">O323*P323</f>
        <v>0</v>
      </c>
      <c r="R323">
        <f t="shared" ref="R323:R386" si="49">IF(L323=O323,0,1)</f>
        <v>1</v>
      </c>
      <c r="S323">
        <f t="shared" ref="S323:S386" si="50">IF(M323=P323,0,1)</f>
        <v>0</v>
      </c>
      <c r="T323">
        <f t="shared" ref="T323:T386" si="51">N323*Q323</f>
        <v>0</v>
      </c>
      <c r="U323">
        <f t="shared" ref="U323:U386" si="52">IF(AND(L323 =0,M323=0,O323=0,P323=0),1,0)</f>
        <v>0</v>
      </c>
      <c r="V323">
        <f t="shared" ref="V323:V386" si="53">IF(AND(L323=0,M323=0),1,0)</f>
        <v>0</v>
      </c>
    </row>
    <row r="324" spans="1:22">
      <c r="A324" t="s">
        <v>1250</v>
      </c>
      <c r="B324" t="s">
        <v>1418</v>
      </c>
      <c r="C324" t="s">
        <v>1407</v>
      </c>
      <c r="D324" t="s">
        <v>1407</v>
      </c>
      <c r="E324" t="s">
        <v>1407</v>
      </c>
      <c r="F324" t="s">
        <v>1407</v>
      </c>
      <c r="G324" t="s">
        <v>1407</v>
      </c>
      <c r="H324" t="s">
        <v>1407</v>
      </c>
      <c r="I324" t="s">
        <v>1407</v>
      </c>
      <c r="J324">
        <v>28.2</v>
      </c>
      <c r="K324" t="b">
        <f>ISERROR(VLOOKUP(A324,'passengers(base term)_has_optio'!A43:A878,1,FALSE))</f>
        <v>0</v>
      </c>
      <c r="L324">
        <f t="shared" si="47"/>
        <v>1</v>
      </c>
      <c r="M324">
        <f t="shared" si="45"/>
        <v>1</v>
      </c>
      <c r="N324">
        <f t="shared" si="46"/>
        <v>1</v>
      </c>
      <c r="O324">
        <f>IF(IF(ISERROR(SEARCH("*no*",VLOOKUP(A324,'passengers(base term)_has_optio'!A:J,3,FALSE))), 0,1)+IF(ISERROR(SEARCH("*no*",VLOOKUP(A324,'passengers(base term)_has_optio'!A:J,34,FALSE))), 0,1)+IF(ISERROR(SEARCH("*no*",VLOOKUP(A324,'passengers(base term)_has_optio'!A:J,5,FALSE))), 0,1)+IF(ISERROR(SEARCH("*no*",VLOOKUP(A324,'passengers(base term)_has_optio'!A:J,6,FALSE))), 0,1)+IF(ISERROR(SEARCH("*no*",VLOOKUP(A324,'passengers(base term)_has_optio'!A:J,7,FALSE))), 0,1)+IF(ISERROR(SEARCH("*no*",VLOOKUP(A324,'passengers(base term)_has_optio'!A:J,8,FALSE))), 0,1)+IF(ISERROR(SEARCH("*no*",VLOOKUP(A324,'passengers(base term)_has_optio'!A:J,9,FALSE))), 0,1)=7,1,0)</f>
        <v>0</v>
      </c>
      <c r="P324">
        <f>IF(ISNUMBER(VLOOKUP(A324,'passengers(base term)_has_optio'!A:J,10)),1,0)</f>
        <v>1</v>
      </c>
      <c r="Q324">
        <f t="shared" si="48"/>
        <v>0</v>
      </c>
      <c r="R324">
        <f t="shared" si="49"/>
        <v>1</v>
      </c>
      <c r="S324">
        <f t="shared" si="50"/>
        <v>0</v>
      </c>
      <c r="T324">
        <f t="shared" si="51"/>
        <v>0</v>
      </c>
      <c r="U324">
        <f t="shared" si="52"/>
        <v>0</v>
      </c>
      <c r="V324">
        <f t="shared" si="53"/>
        <v>0</v>
      </c>
    </row>
    <row r="325" spans="1:22">
      <c r="A325" t="s">
        <v>1249</v>
      </c>
      <c r="B325" t="s">
        <v>1418</v>
      </c>
      <c r="C325" t="s">
        <v>1407</v>
      </c>
      <c r="D325" t="s">
        <v>1407</v>
      </c>
      <c r="E325" t="s">
        <v>1407</v>
      </c>
      <c r="F325" t="s">
        <v>1407</v>
      </c>
      <c r="G325" t="s">
        <v>1407</v>
      </c>
      <c r="H325" t="s">
        <v>1407</v>
      </c>
      <c r="I325" t="s">
        <v>1407</v>
      </c>
      <c r="J325">
        <v>27.2</v>
      </c>
      <c r="K325" t="b">
        <f>ISERROR(VLOOKUP(A325,'passengers(base term)_has_optio'!A44:A879,1,FALSE))</f>
        <v>0</v>
      </c>
      <c r="L325">
        <f t="shared" si="47"/>
        <v>1</v>
      </c>
      <c r="M325">
        <f t="shared" si="45"/>
        <v>1</v>
      </c>
      <c r="N325">
        <f t="shared" si="46"/>
        <v>1</v>
      </c>
      <c r="O325">
        <f>IF(IF(ISERROR(SEARCH("*no*",VLOOKUP(A325,'passengers(base term)_has_optio'!A:J,3,FALSE))), 0,1)+IF(ISERROR(SEARCH("*no*",VLOOKUP(A325,'passengers(base term)_has_optio'!A:J,34,FALSE))), 0,1)+IF(ISERROR(SEARCH("*no*",VLOOKUP(A325,'passengers(base term)_has_optio'!A:J,5,FALSE))), 0,1)+IF(ISERROR(SEARCH("*no*",VLOOKUP(A325,'passengers(base term)_has_optio'!A:J,6,FALSE))), 0,1)+IF(ISERROR(SEARCH("*no*",VLOOKUP(A325,'passengers(base term)_has_optio'!A:J,7,FALSE))), 0,1)+IF(ISERROR(SEARCH("*no*",VLOOKUP(A325,'passengers(base term)_has_optio'!A:J,8,FALSE))), 0,1)+IF(ISERROR(SEARCH("*no*",VLOOKUP(A325,'passengers(base term)_has_optio'!A:J,9,FALSE))), 0,1)=7,1,0)</f>
        <v>0</v>
      </c>
      <c r="P325">
        <f>IF(ISNUMBER(VLOOKUP(A325,'passengers(base term)_has_optio'!A:J,10)),1,0)</f>
        <v>1</v>
      </c>
      <c r="Q325">
        <f t="shared" si="48"/>
        <v>0</v>
      </c>
      <c r="R325">
        <f t="shared" si="49"/>
        <v>1</v>
      </c>
      <c r="S325">
        <f t="shared" si="50"/>
        <v>0</v>
      </c>
      <c r="T325">
        <f t="shared" si="51"/>
        <v>0</v>
      </c>
      <c r="U325">
        <f t="shared" si="52"/>
        <v>0</v>
      </c>
      <c r="V325">
        <f t="shared" si="53"/>
        <v>0</v>
      </c>
    </row>
    <row r="326" spans="1:22">
      <c r="A326" t="s">
        <v>1248</v>
      </c>
      <c r="B326" t="s">
        <v>1418</v>
      </c>
      <c r="C326" t="s">
        <v>1407</v>
      </c>
      <c r="D326" t="s">
        <v>1407</v>
      </c>
      <c r="E326" t="s">
        <v>1407</v>
      </c>
      <c r="F326" t="s">
        <v>1407</v>
      </c>
      <c r="G326" t="s">
        <v>1407</v>
      </c>
      <c r="H326" t="s">
        <v>1407</v>
      </c>
      <c r="I326" t="s">
        <v>1407</v>
      </c>
      <c r="J326">
        <v>22</v>
      </c>
      <c r="K326" t="b">
        <f>ISERROR(VLOOKUP(A326,'passengers(base term)_has_optio'!A45:A880,1,FALSE))</f>
        <v>0</v>
      </c>
      <c r="L326">
        <f t="shared" si="47"/>
        <v>1</v>
      </c>
      <c r="M326">
        <f t="shared" si="45"/>
        <v>1</v>
      </c>
      <c r="N326">
        <f t="shared" si="46"/>
        <v>1</v>
      </c>
      <c r="O326">
        <f>IF(IF(ISERROR(SEARCH("*no*",VLOOKUP(A326,'passengers(base term)_has_optio'!A:J,3,FALSE))), 0,1)+IF(ISERROR(SEARCH("*no*",VLOOKUP(A326,'passengers(base term)_has_optio'!A:J,34,FALSE))), 0,1)+IF(ISERROR(SEARCH("*no*",VLOOKUP(A326,'passengers(base term)_has_optio'!A:J,5,FALSE))), 0,1)+IF(ISERROR(SEARCH("*no*",VLOOKUP(A326,'passengers(base term)_has_optio'!A:J,6,FALSE))), 0,1)+IF(ISERROR(SEARCH("*no*",VLOOKUP(A326,'passengers(base term)_has_optio'!A:J,7,FALSE))), 0,1)+IF(ISERROR(SEARCH("*no*",VLOOKUP(A326,'passengers(base term)_has_optio'!A:J,8,FALSE))), 0,1)+IF(ISERROR(SEARCH("*no*",VLOOKUP(A326,'passengers(base term)_has_optio'!A:J,9,FALSE))), 0,1)=7,1,0)</f>
        <v>0</v>
      </c>
      <c r="P326">
        <f>IF(ISNUMBER(VLOOKUP(A326,'passengers(base term)_has_optio'!A:J,10)),1,0)</f>
        <v>1</v>
      </c>
      <c r="Q326">
        <f t="shared" si="48"/>
        <v>0</v>
      </c>
      <c r="R326">
        <f t="shared" si="49"/>
        <v>1</v>
      </c>
      <c r="S326">
        <f t="shared" si="50"/>
        <v>0</v>
      </c>
      <c r="T326">
        <f t="shared" si="51"/>
        <v>0</v>
      </c>
      <c r="U326">
        <f t="shared" si="52"/>
        <v>0</v>
      </c>
      <c r="V326">
        <f t="shared" si="53"/>
        <v>0</v>
      </c>
    </row>
    <row r="327" spans="1:22">
      <c r="A327" t="s">
        <v>1235</v>
      </c>
      <c r="B327" t="s">
        <v>1418</v>
      </c>
      <c r="C327" t="s">
        <v>1407</v>
      </c>
      <c r="D327" t="s">
        <v>1407</v>
      </c>
      <c r="E327" t="s">
        <v>1407</v>
      </c>
      <c r="F327" t="s">
        <v>1407</v>
      </c>
      <c r="G327" t="s">
        <v>1407</v>
      </c>
      <c r="H327" t="s">
        <v>1407</v>
      </c>
      <c r="I327" t="s">
        <v>1407</v>
      </c>
      <c r="J327">
        <v>36.5</v>
      </c>
      <c r="K327" t="b">
        <f>ISERROR(VLOOKUP(A327,'passengers(base term)_has_optio'!A58:A893,1,FALSE))</f>
        <v>0</v>
      </c>
      <c r="L327">
        <f t="shared" si="47"/>
        <v>1</v>
      </c>
      <c r="M327">
        <f t="shared" si="45"/>
        <v>1</v>
      </c>
      <c r="N327">
        <f t="shared" si="46"/>
        <v>1</v>
      </c>
      <c r="O327">
        <f>IF(IF(ISERROR(SEARCH("*no*",VLOOKUP(A327,'passengers(base term)_has_optio'!A:J,3,FALSE))), 0,1)+IF(ISERROR(SEARCH("*no*",VLOOKUP(A327,'passengers(base term)_has_optio'!A:J,34,FALSE))), 0,1)+IF(ISERROR(SEARCH("*no*",VLOOKUP(A327,'passengers(base term)_has_optio'!A:J,5,FALSE))), 0,1)+IF(ISERROR(SEARCH("*no*",VLOOKUP(A327,'passengers(base term)_has_optio'!A:J,6,FALSE))), 0,1)+IF(ISERROR(SEARCH("*no*",VLOOKUP(A327,'passengers(base term)_has_optio'!A:J,7,FALSE))), 0,1)+IF(ISERROR(SEARCH("*no*",VLOOKUP(A327,'passengers(base term)_has_optio'!A:J,8,FALSE))), 0,1)+IF(ISERROR(SEARCH("*no*",VLOOKUP(A327,'passengers(base term)_has_optio'!A:J,9,FALSE))), 0,1)=7,1,0)</f>
        <v>0</v>
      </c>
      <c r="P327">
        <f>IF(ISNUMBER(VLOOKUP(A327,'passengers(base term)_has_optio'!A:J,10)),1,0)</f>
        <v>1</v>
      </c>
      <c r="Q327">
        <f t="shared" si="48"/>
        <v>0</v>
      </c>
      <c r="R327">
        <f t="shared" si="49"/>
        <v>1</v>
      </c>
      <c r="S327">
        <f t="shared" si="50"/>
        <v>0</v>
      </c>
      <c r="T327">
        <f t="shared" si="51"/>
        <v>0</v>
      </c>
      <c r="U327">
        <f t="shared" si="52"/>
        <v>0</v>
      </c>
      <c r="V327">
        <f t="shared" si="53"/>
        <v>0</v>
      </c>
    </row>
    <row r="328" spans="1:22">
      <c r="A328" t="s">
        <v>1234</v>
      </c>
      <c r="B328" t="s">
        <v>1418</v>
      </c>
      <c r="C328" t="s">
        <v>1407</v>
      </c>
      <c r="D328" t="s">
        <v>1407</v>
      </c>
      <c r="E328" t="s">
        <v>1407</v>
      </c>
      <c r="F328" t="s">
        <v>1407</v>
      </c>
      <c r="G328" t="s">
        <v>1407</v>
      </c>
      <c r="H328" t="s">
        <v>1407</v>
      </c>
      <c r="I328" t="s">
        <v>1407</v>
      </c>
      <c r="J328">
        <v>36.5</v>
      </c>
      <c r="K328" t="b">
        <f>ISERROR(VLOOKUP(A328,'passengers(base term)_has_optio'!A59:A894,1,FALSE))</f>
        <v>0</v>
      </c>
      <c r="L328">
        <f t="shared" si="47"/>
        <v>1</v>
      </c>
      <c r="M328">
        <f t="shared" si="45"/>
        <v>1</v>
      </c>
      <c r="N328">
        <f t="shared" si="46"/>
        <v>1</v>
      </c>
      <c r="O328">
        <f>IF(IF(ISERROR(SEARCH("*no*",VLOOKUP(A328,'passengers(base term)_has_optio'!A:J,3,FALSE))), 0,1)+IF(ISERROR(SEARCH("*no*",VLOOKUP(A328,'passengers(base term)_has_optio'!A:J,34,FALSE))), 0,1)+IF(ISERROR(SEARCH("*no*",VLOOKUP(A328,'passengers(base term)_has_optio'!A:J,5,FALSE))), 0,1)+IF(ISERROR(SEARCH("*no*",VLOOKUP(A328,'passengers(base term)_has_optio'!A:J,6,FALSE))), 0,1)+IF(ISERROR(SEARCH("*no*",VLOOKUP(A328,'passengers(base term)_has_optio'!A:J,7,FALSE))), 0,1)+IF(ISERROR(SEARCH("*no*",VLOOKUP(A328,'passengers(base term)_has_optio'!A:J,8,FALSE))), 0,1)+IF(ISERROR(SEARCH("*no*",VLOOKUP(A328,'passengers(base term)_has_optio'!A:J,9,FALSE))), 0,1)=7,1,0)</f>
        <v>0</v>
      </c>
      <c r="P328">
        <f>IF(ISNUMBER(VLOOKUP(A328,'passengers(base term)_has_optio'!A:J,10)),1,0)</f>
        <v>1</v>
      </c>
      <c r="Q328">
        <f t="shared" si="48"/>
        <v>0</v>
      </c>
      <c r="R328">
        <f t="shared" si="49"/>
        <v>1</v>
      </c>
      <c r="S328">
        <f t="shared" si="50"/>
        <v>0</v>
      </c>
      <c r="T328">
        <f t="shared" si="51"/>
        <v>0</v>
      </c>
      <c r="U328">
        <f t="shared" si="52"/>
        <v>0</v>
      </c>
      <c r="V328">
        <f t="shared" si="53"/>
        <v>0</v>
      </c>
    </row>
    <row r="329" spans="1:22">
      <c r="A329" t="s">
        <v>1233</v>
      </c>
      <c r="B329" t="s">
        <v>1418</v>
      </c>
      <c r="C329" t="s">
        <v>1407</v>
      </c>
      <c r="D329" t="s">
        <v>1407</v>
      </c>
      <c r="E329" t="s">
        <v>1407</v>
      </c>
      <c r="F329" t="s">
        <v>1407</v>
      </c>
      <c r="G329" t="s">
        <v>1407</v>
      </c>
      <c r="H329" t="s">
        <v>1407</v>
      </c>
      <c r="I329" t="s">
        <v>1407</v>
      </c>
      <c r="J329">
        <v>34.6</v>
      </c>
      <c r="K329" t="b">
        <f>ISERROR(VLOOKUP(A329,'passengers(base term)_has_optio'!A60:A895,1,FALSE))</f>
        <v>0</v>
      </c>
      <c r="L329">
        <f t="shared" si="47"/>
        <v>1</v>
      </c>
      <c r="M329">
        <f t="shared" si="45"/>
        <v>1</v>
      </c>
      <c r="N329">
        <f t="shared" si="46"/>
        <v>1</v>
      </c>
      <c r="O329">
        <f>IF(IF(ISERROR(SEARCH("*no*",VLOOKUP(A329,'passengers(base term)_has_optio'!A:J,3,FALSE))), 0,1)+IF(ISERROR(SEARCH("*no*",VLOOKUP(A329,'passengers(base term)_has_optio'!A:J,34,FALSE))), 0,1)+IF(ISERROR(SEARCH("*no*",VLOOKUP(A329,'passengers(base term)_has_optio'!A:J,5,FALSE))), 0,1)+IF(ISERROR(SEARCH("*no*",VLOOKUP(A329,'passengers(base term)_has_optio'!A:J,6,FALSE))), 0,1)+IF(ISERROR(SEARCH("*no*",VLOOKUP(A329,'passengers(base term)_has_optio'!A:J,7,FALSE))), 0,1)+IF(ISERROR(SEARCH("*no*",VLOOKUP(A329,'passengers(base term)_has_optio'!A:J,8,FALSE))), 0,1)+IF(ISERROR(SEARCH("*no*",VLOOKUP(A329,'passengers(base term)_has_optio'!A:J,9,FALSE))), 0,1)=7,1,0)</f>
        <v>0</v>
      </c>
      <c r="P329">
        <f>IF(ISNUMBER(VLOOKUP(A329,'passengers(base term)_has_optio'!A:J,10)),1,0)</f>
        <v>1</v>
      </c>
      <c r="Q329">
        <f t="shared" si="48"/>
        <v>0</v>
      </c>
      <c r="R329">
        <f t="shared" si="49"/>
        <v>1</v>
      </c>
      <c r="S329">
        <f t="shared" si="50"/>
        <v>0</v>
      </c>
      <c r="T329">
        <f t="shared" si="51"/>
        <v>0</v>
      </c>
      <c r="U329">
        <f t="shared" si="52"/>
        <v>0</v>
      </c>
      <c r="V329">
        <f t="shared" si="53"/>
        <v>0</v>
      </c>
    </row>
    <row r="330" spans="1:22">
      <c r="A330" t="s">
        <v>1232</v>
      </c>
      <c r="B330" t="s">
        <v>1418</v>
      </c>
      <c r="C330" t="s">
        <v>1407</v>
      </c>
      <c r="D330" t="s">
        <v>1407</v>
      </c>
      <c r="E330" t="s">
        <v>1407</v>
      </c>
      <c r="F330" t="s">
        <v>1407</v>
      </c>
      <c r="G330" t="s">
        <v>1407</v>
      </c>
      <c r="H330" t="s">
        <v>1407</v>
      </c>
      <c r="I330" t="s">
        <v>1407</v>
      </c>
      <c r="J330">
        <v>21.2</v>
      </c>
      <c r="K330" t="b">
        <f>ISERROR(VLOOKUP(A330,'passengers(base term)_has_optio'!A61:A896,1,FALSE))</f>
        <v>0</v>
      </c>
      <c r="L330">
        <f t="shared" si="47"/>
        <v>1</v>
      </c>
      <c r="M330">
        <f t="shared" si="45"/>
        <v>1</v>
      </c>
      <c r="N330">
        <f t="shared" si="46"/>
        <v>1</v>
      </c>
      <c r="O330">
        <f>IF(IF(ISERROR(SEARCH("*no*",VLOOKUP(A330,'passengers(base term)_has_optio'!A:J,3,FALSE))), 0,1)+IF(ISERROR(SEARCH("*no*",VLOOKUP(A330,'passengers(base term)_has_optio'!A:J,34,FALSE))), 0,1)+IF(ISERROR(SEARCH("*no*",VLOOKUP(A330,'passengers(base term)_has_optio'!A:J,5,FALSE))), 0,1)+IF(ISERROR(SEARCH("*no*",VLOOKUP(A330,'passengers(base term)_has_optio'!A:J,6,FALSE))), 0,1)+IF(ISERROR(SEARCH("*no*",VLOOKUP(A330,'passengers(base term)_has_optio'!A:J,7,FALSE))), 0,1)+IF(ISERROR(SEARCH("*no*",VLOOKUP(A330,'passengers(base term)_has_optio'!A:J,8,FALSE))), 0,1)+IF(ISERROR(SEARCH("*no*",VLOOKUP(A330,'passengers(base term)_has_optio'!A:J,9,FALSE))), 0,1)=7,1,0)</f>
        <v>0</v>
      </c>
      <c r="P330">
        <f>IF(ISNUMBER(VLOOKUP(A330,'passengers(base term)_has_optio'!A:J,10)),1,0)</f>
        <v>1</v>
      </c>
      <c r="Q330">
        <f t="shared" si="48"/>
        <v>0</v>
      </c>
      <c r="R330">
        <f t="shared" si="49"/>
        <v>1</v>
      </c>
      <c r="S330">
        <f t="shared" si="50"/>
        <v>0</v>
      </c>
      <c r="T330">
        <f t="shared" si="51"/>
        <v>0</v>
      </c>
      <c r="U330">
        <f t="shared" si="52"/>
        <v>0</v>
      </c>
      <c r="V330">
        <f t="shared" si="53"/>
        <v>0</v>
      </c>
    </row>
    <row r="331" spans="1:22">
      <c r="A331" t="s">
        <v>1231</v>
      </c>
      <c r="B331" t="s">
        <v>1418</v>
      </c>
      <c r="C331" t="s">
        <v>1407</v>
      </c>
      <c r="D331" t="s">
        <v>1407</v>
      </c>
      <c r="E331" t="s">
        <v>1407</v>
      </c>
      <c r="F331" t="s">
        <v>1407</v>
      </c>
      <c r="G331" t="s">
        <v>1407</v>
      </c>
      <c r="H331" t="s">
        <v>1407</v>
      </c>
      <c r="I331" t="s">
        <v>1407</v>
      </c>
      <c r="J331">
        <v>20.9</v>
      </c>
      <c r="K331" t="b">
        <f>ISERROR(VLOOKUP(A331,'passengers(base term)_has_optio'!A62:A897,1,FALSE))</f>
        <v>0</v>
      </c>
      <c r="L331">
        <f t="shared" si="47"/>
        <v>1</v>
      </c>
      <c r="M331">
        <f t="shared" si="45"/>
        <v>1</v>
      </c>
      <c r="N331">
        <f t="shared" si="46"/>
        <v>1</v>
      </c>
      <c r="O331">
        <f>IF(IF(ISERROR(SEARCH("*no*",VLOOKUP(A331,'passengers(base term)_has_optio'!A:J,3,FALSE))), 0,1)+IF(ISERROR(SEARCH("*no*",VLOOKUP(A331,'passengers(base term)_has_optio'!A:J,34,FALSE))), 0,1)+IF(ISERROR(SEARCH("*no*",VLOOKUP(A331,'passengers(base term)_has_optio'!A:J,5,FALSE))), 0,1)+IF(ISERROR(SEARCH("*no*",VLOOKUP(A331,'passengers(base term)_has_optio'!A:J,6,FALSE))), 0,1)+IF(ISERROR(SEARCH("*no*",VLOOKUP(A331,'passengers(base term)_has_optio'!A:J,7,FALSE))), 0,1)+IF(ISERROR(SEARCH("*no*",VLOOKUP(A331,'passengers(base term)_has_optio'!A:J,8,FALSE))), 0,1)+IF(ISERROR(SEARCH("*no*",VLOOKUP(A331,'passengers(base term)_has_optio'!A:J,9,FALSE))), 0,1)=7,1,0)</f>
        <v>0</v>
      </c>
      <c r="P331">
        <f>IF(ISNUMBER(VLOOKUP(A331,'passengers(base term)_has_optio'!A:J,10)),1,0)</f>
        <v>1</v>
      </c>
      <c r="Q331">
        <f t="shared" si="48"/>
        <v>0</v>
      </c>
      <c r="R331">
        <f t="shared" si="49"/>
        <v>1</v>
      </c>
      <c r="S331">
        <f t="shared" si="50"/>
        <v>0</v>
      </c>
      <c r="T331">
        <f t="shared" si="51"/>
        <v>0</v>
      </c>
      <c r="U331">
        <f t="shared" si="52"/>
        <v>0</v>
      </c>
      <c r="V331">
        <f t="shared" si="53"/>
        <v>0</v>
      </c>
    </row>
    <row r="332" spans="1:22">
      <c r="A332" t="s">
        <v>1224</v>
      </c>
      <c r="B332" t="s">
        <v>1418</v>
      </c>
      <c r="C332" t="s">
        <v>1407</v>
      </c>
      <c r="D332" t="s">
        <v>1407</v>
      </c>
      <c r="E332" t="s">
        <v>1407</v>
      </c>
      <c r="F332" t="s">
        <v>1407</v>
      </c>
      <c r="G332" t="s">
        <v>1407</v>
      </c>
      <c r="H332" t="s">
        <v>1407</v>
      </c>
      <c r="I332" t="s">
        <v>1407</v>
      </c>
      <c r="J332">
        <v>10.9</v>
      </c>
      <c r="K332" t="b">
        <f>ISERROR(VLOOKUP(A332,'passengers(base term)_has_optio'!A69:A904,1,FALSE))</f>
        <v>0</v>
      </c>
      <c r="L332">
        <f t="shared" si="47"/>
        <v>1</v>
      </c>
      <c r="M332">
        <f t="shared" si="45"/>
        <v>1</v>
      </c>
      <c r="N332">
        <f t="shared" si="46"/>
        <v>1</v>
      </c>
      <c r="O332">
        <f>IF(IF(ISERROR(SEARCH("*no*",VLOOKUP(A332,'passengers(base term)_has_optio'!A:J,3,FALSE))), 0,1)+IF(ISERROR(SEARCH("*no*",VLOOKUP(A332,'passengers(base term)_has_optio'!A:J,34,FALSE))), 0,1)+IF(ISERROR(SEARCH("*no*",VLOOKUP(A332,'passengers(base term)_has_optio'!A:J,5,FALSE))), 0,1)+IF(ISERROR(SEARCH("*no*",VLOOKUP(A332,'passengers(base term)_has_optio'!A:J,6,FALSE))), 0,1)+IF(ISERROR(SEARCH("*no*",VLOOKUP(A332,'passengers(base term)_has_optio'!A:J,7,FALSE))), 0,1)+IF(ISERROR(SEARCH("*no*",VLOOKUP(A332,'passengers(base term)_has_optio'!A:J,8,FALSE))), 0,1)+IF(ISERROR(SEARCH("*no*",VLOOKUP(A332,'passengers(base term)_has_optio'!A:J,9,FALSE))), 0,1)=7,1,0)</f>
        <v>0</v>
      </c>
      <c r="P332">
        <f>IF(ISNUMBER(VLOOKUP(A332,'passengers(base term)_has_optio'!A:J,10)),1,0)</f>
        <v>0</v>
      </c>
      <c r="Q332">
        <f t="shared" si="48"/>
        <v>0</v>
      </c>
      <c r="R332">
        <f t="shared" si="49"/>
        <v>1</v>
      </c>
      <c r="S332">
        <f t="shared" si="50"/>
        <v>1</v>
      </c>
      <c r="T332">
        <f t="shared" si="51"/>
        <v>0</v>
      </c>
      <c r="U332">
        <f t="shared" si="52"/>
        <v>0</v>
      </c>
      <c r="V332">
        <f t="shared" si="53"/>
        <v>0</v>
      </c>
    </row>
    <row r="333" spans="1:22">
      <c r="A333" t="s">
        <v>1217</v>
      </c>
      <c r="B333" t="s">
        <v>1418</v>
      </c>
      <c r="C333" t="s">
        <v>1407</v>
      </c>
      <c r="D333" t="s">
        <v>1407</v>
      </c>
      <c r="E333" t="s">
        <v>1407</v>
      </c>
      <c r="F333" t="s">
        <v>1407</v>
      </c>
      <c r="G333" t="s">
        <v>1407</v>
      </c>
      <c r="H333" t="s">
        <v>1407</v>
      </c>
      <c r="I333" t="s">
        <v>1407</v>
      </c>
      <c r="J333">
        <v>34.799999999999997</v>
      </c>
      <c r="K333" t="b">
        <f>ISERROR(VLOOKUP(A333,'passengers(base term)_has_optio'!A76:A911,1,FALSE))</f>
        <v>0</v>
      </c>
      <c r="L333">
        <f t="shared" si="47"/>
        <v>1</v>
      </c>
      <c r="M333">
        <f t="shared" si="45"/>
        <v>1</v>
      </c>
      <c r="N333">
        <f t="shared" si="46"/>
        <v>1</v>
      </c>
      <c r="O333">
        <f>IF(IF(ISERROR(SEARCH("*no*",VLOOKUP(A333,'passengers(base term)_has_optio'!A:J,3,FALSE))), 0,1)+IF(ISERROR(SEARCH("*no*",VLOOKUP(A333,'passengers(base term)_has_optio'!A:J,34,FALSE))), 0,1)+IF(ISERROR(SEARCH("*no*",VLOOKUP(A333,'passengers(base term)_has_optio'!A:J,5,FALSE))), 0,1)+IF(ISERROR(SEARCH("*no*",VLOOKUP(A333,'passengers(base term)_has_optio'!A:J,6,FALSE))), 0,1)+IF(ISERROR(SEARCH("*no*",VLOOKUP(A333,'passengers(base term)_has_optio'!A:J,7,FALSE))), 0,1)+IF(ISERROR(SEARCH("*no*",VLOOKUP(A333,'passengers(base term)_has_optio'!A:J,8,FALSE))), 0,1)+IF(ISERROR(SEARCH("*no*",VLOOKUP(A333,'passengers(base term)_has_optio'!A:J,9,FALSE))), 0,1)=7,1,0)</f>
        <v>0</v>
      </c>
      <c r="P333">
        <f>IF(ISNUMBER(VLOOKUP(A333,'passengers(base term)_has_optio'!A:J,10)),1,0)</f>
        <v>0</v>
      </c>
      <c r="Q333">
        <f t="shared" si="48"/>
        <v>0</v>
      </c>
      <c r="R333">
        <f t="shared" si="49"/>
        <v>1</v>
      </c>
      <c r="S333">
        <f t="shared" si="50"/>
        <v>1</v>
      </c>
      <c r="T333">
        <f t="shared" si="51"/>
        <v>0</v>
      </c>
      <c r="U333">
        <f t="shared" si="52"/>
        <v>0</v>
      </c>
      <c r="V333">
        <f t="shared" si="53"/>
        <v>0</v>
      </c>
    </row>
    <row r="334" spans="1:22">
      <c r="A334" t="s">
        <v>1216</v>
      </c>
      <c r="B334" t="s">
        <v>1418</v>
      </c>
      <c r="C334" t="s">
        <v>1407</v>
      </c>
      <c r="D334" t="s">
        <v>1407</v>
      </c>
      <c r="E334" t="s">
        <v>1407</v>
      </c>
      <c r="F334" t="s">
        <v>1407</v>
      </c>
      <c r="G334" t="s">
        <v>1407</v>
      </c>
      <c r="H334" t="s">
        <v>1407</v>
      </c>
      <c r="I334" t="s">
        <v>1407</v>
      </c>
      <c r="J334">
        <v>34.200000000000003</v>
      </c>
      <c r="K334" t="b">
        <f>ISERROR(VLOOKUP(A334,'passengers(base term)_has_optio'!A77:A912,1,FALSE))</f>
        <v>0</v>
      </c>
      <c r="L334">
        <f t="shared" si="47"/>
        <v>1</v>
      </c>
      <c r="M334">
        <f t="shared" si="45"/>
        <v>1</v>
      </c>
      <c r="N334">
        <f t="shared" si="46"/>
        <v>1</v>
      </c>
      <c r="O334">
        <f>IF(IF(ISERROR(SEARCH("*no*",VLOOKUP(A334,'passengers(base term)_has_optio'!A:J,3,FALSE))), 0,1)+IF(ISERROR(SEARCH("*no*",VLOOKUP(A334,'passengers(base term)_has_optio'!A:J,34,FALSE))), 0,1)+IF(ISERROR(SEARCH("*no*",VLOOKUP(A334,'passengers(base term)_has_optio'!A:J,5,FALSE))), 0,1)+IF(ISERROR(SEARCH("*no*",VLOOKUP(A334,'passengers(base term)_has_optio'!A:J,6,FALSE))), 0,1)+IF(ISERROR(SEARCH("*no*",VLOOKUP(A334,'passengers(base term)_has_optio'!A:J,7,FALSE))), 0,1)+IF(ISERROR(SEARCH("*no*",VLOOKUP(A334,'passengers(base term)_has_optio'!A:J,8,FALSE))), 0,1)+IF(ISERROR(SEARCH("*no*",VLOOKUP(A334,'passengers(base term)_has_optio'!A:J,9,FALSE))), 0,1)=7,1,0)</f>
        <v>0</v>
      </c>
      <c r="P334">
        <f>IF(ISNUMBER(VLOOKUP(A334,'passengers(base term)_has_optio'!A:J,10)),1,0)</f>
        <v>0</v>
      </c>
      <c r="Q334">
        <f t="shared" si="48"/>
        <v>0</v>
      </c>
      <c r="R334">
        <f t="shared" si="49"/>
        <v>1</v>
      </c>
      <c r="S334">
        <f t="shared" si="50"/>
        <v>1</v>
      </c>
      <c r="T334">
        <f t="shared" si="51"/>
        <v>0</v>
      </c>
      <c r="U334">
        <f t="shared" si="52"/>
        <v>0</v>
      </c>
      <c r="V334">
        <f t="shared" si="53"/>
        <v>0</v>
      </c>
    </row>
    <row r="335" spans="1:22">
      <c r="A335" t="s">
        <v>1215</v>
      </c>
      <c r="B335" t="s">
        <v>1418</v>
      </c>
      <c r="C335" t="s">
        <v>1407</v>
      </c>
      <c r="D335" t="s">
        <v>1407</v>
      </c>
      <c r="E335" t="s">
        <v>1407</v>
      </c>
      <c r="F335" t="s">
        <v>1407</v>
      </c>
      <c r="G335" t="s">
        <v>1407</v>
      </c>
      <c r="H335" t="s">
        <v>1407</v>
      </c>
      <c r="I335" t="s">
        <v>1407</v>
      </c>
      <c r="J335">
        <v>36.799999999999997</v>
      </c>
      <c r="K335" t="b">
        <f>ISERROR(VLOOKUP(A335,'passengers(base term)_has_optio'!A78:A913,1,FALSE))</f>
        <v>0</v>
      </c>
      <c r="L335">
        <f t="shared" si="47"/>
        <v>1</v>
      </c>
      <c r="M335">
        <f t="shared" si="45"/>
        <v>1</v>
      </c>
      <c r="N335">
        <f t="shared" si="46"/>
        <v>1</v>
      </c>
      <c r="O335">
        <f>IF(IF(ISERROR(SEARCH("*no*",VLOOKUP(A335,'passengers(base term)_has_optio'!A:J,3,FALSE))), 0,1)+IF(ISERROR(SEARCH("*no*",VLOOKUP(A335,'passengers(base term)_has_optio'!A:J,34,FALSE))), 0,1)+IF(ISERROR(SEARCH("*no*",VLOOKUP(A335,'passengers(base term)_has_optio'!A:J,5,FALSE))), 0,1)+IF(ISERROR(SEARCH("*no*",VLOOKUP(A335,'passengers(base term)_has_optio'!A:J,6,FALSE))), 0,1)+IF(ISERROR(SEARCH("*no*",VLOOKUP(A335,'passengers(base term)_has_optio'!A:J,7,FALSE))), 0,1)+IF(ISERROR(SEARCH("*no*",VLOOKUP(A335,'passengers(base term)_has_optio'!A:J,8,FALSE))), 0,1)+IF(ISERROR(SEARCH("*no*",VLOOKUP(A335,'passengers(base term)_has_optio'!A:J,9,FALSE))), 0,1)=7,1,0)</f>
        <v>0</v>
      </c>
      <c r="P335">
        <f>IF(ISNUMBER(VLOOKUP(A335,'passengers(base term)_has_optio'!A:J,10)),1,0)</f>
        <v>1</v>
      </c>
      <c r="Q335">
        <f t="shared" si="48"/>
        <v>0</v>
      </c>
      <c r="R335">
        <f t="shared" si="49"/>
        <v>1</v>
      </c>
      <c r="S335">
        <f t="shared" si="50"/>
        <v>0</v>
      </c>
      <c r="T335">
        <f t="shared" si="51"/>
        <v>0</v>
      </c>
      <c r="U335">
        <f t="shared" si="52"/>
        <v>0</v>
      </c>
      <c r="V335">
        <f t="shared" si="53"/>
        <v>0</v>
      </c>
    </row>
    <row r="336" spans="1:22">
      <c r="A336" t="s">
        <v>1214</v>
      </c>
      <c r="B336" t="s">
        <v>1418</v>
      </c>
      <c r="C336" t="s">
        <v>1407</v>
      </c>
      <c r="D336" t="s">
        <v>1407</v>
      </c>
      <c r="E336" t="s">
        <v>1407</v>
      </c>
      <c r="F336" t="s">
        <v>1407</v>
      </c>
      <c r="G336" t="s">
        <v>1407</v>
      </c>
      <c r="H336" t="s">
        <v>1407</v>
      </c>
      <c r="I336" t="s">
        <v>1407</v>
      </c>
      <c r="J336">
        <v>35.1</v>
      </c>
      <c r="K336" t="b">
        <f>ISERROR(VLOOKUP(A336,'passengers(base term)_has_optio'!A79:A914,1,FALSE))</f>
        <v>0</v>
      </c>
      <c r="L336">
        <f t="shared" si="47"/>
        <v>1</v>
      </c>
      <c r="M336">
        <f t="shared" si="45"/>
        <v>1</v>
      </c>
      <c r="N336">
        <f t="shared" si="46"/>
        <v>1</v>
      </c>
      <c r="O336">
        <f>IF(IF(ISERROR(SEARCH("*no*",VLOOKUP(A336,'passengers(base term)_has_optio'!A:J,3,FALSE))), 0,1)+IF(ISERROR(SEARCH("*no*",VLOOKUP(A336,'passengers(base term)_has_optio'!A:J,34,FALSE))), 0,1)+IF(ISERROR(SEARCH("*no*",VLOOKUP(A336,'passengers(base term)_has_optio'!A:J,5,FALSE))), 0,1)+IF(ISERROR(SEARCH("*no*",VLOOKUP(A336,'passengers(base term)_has_optio'!A:J,6,FALSE))), 0,1)+IF(ISERROR(SEARCH("*no*",VLOOKUP(A336,'passengers(base term)_has_optio'!A:J,7,FALSE))), 0,1)+IF(ISERROR(SEARCH("*no*",VLOOKUP(A336,'passengers(base term)_has_optio'!A:J,8,FALSE))), 0,1)+IF(ISERROR(SEARCH("*no*",VLOOKUP(A336,'passengers(base term)_has_optio'!A:J,9,FALSE))), 0,1)=7,1,0)</f>
        <v>0</v>
      </c>
      <c r="P336">
        <f>IF(ISNUMBER(VLOOKUP(A336,'passengers(base term)_has_optio'!A:J,10)),1,0)</f>
        <v>1</v>
      </c>
      <c r="Q336">
        <f t="shared" si="48"/>
        <v>0</v>
      </c>
      <c r="R336">
        <f t="shared" si="49"/>
        <v>1</v>
      </c>
      <c r="S336">
        <f t="shared" si="50"/>
        <v>0</v>
      </c>
      <c r="T336">
        <f t="shared" si="51"/>
        <v>0</v>
      </c>
      <c r="U336">
        <f t="shared" si="52"/>
        <v>0</v>
      </c>
      <c r="V336">
        <f t="shared" si="53"/>
        <v>0</v>
      </c>
    </row>
    <row r="337" spans="1:22">
      <c r="A337" t="s">
        <v>1213</v>
      </c>
      <c r="B337" t="s">
        <v>1418</v>
      </c>
      <c r="C337" t="s">
        <v>1407</v>
      </c>
      <c r="D337" t="s">
        <v>1407</v>
      </c>
      <c r="E337" t="s">
        <v>1407</v>
      </c>
      <c r="F337" t="s">
        <v>1407</v>
      </c>
      <c r="G337" t="s">
        <v>1407</v>
      </c>
      <c r="H337" t="s">
        <v>1407</v>
      </c>
      <c r="I337" t="s">
        <v>1407</v>
      </c>
      <c r="J337">
        <v>28.5</v>
      </c>
      <c r="K337" t="b">
        <f>ISERROR(VLOOKUP(A337,'passengers(base term)_has_optio'!A80:A915,1,FALSE))</f>
        <v>0</v>
      </c>
      <c r="L337">
        <f t="shared" si="47"/>
        <v>1</v>
      </c>
      <c r="M337">
        <f t="shared" si="45"/>
        <v>1</v>
      </c>
      <c r="N337">
        <f t="shared" si="46"/>
        <v>1</v>
      </c>
      <c r="O337">
        <f>IF(IF(ISERROR(SEARCH("*no*",VLOOKUP(A337,'passengers(base term)_has_optio'!A:J,3,FALSE))), 0,1)+IF(ISERROR(SEARCH("*no*",VLOOKUP(A337,'passengers(base term)_has_optio'!A:J,34,FALSE))), 0,1)+IF(ISERROR(SEARCH("*no*",VLOOKUP(A337,'passengers(base term)_has_optio'!A:J,5,FALSE))), 0,1)+IF(ISERROR(SEARCH("*no*",VLOOKUP(A337,'passengers(base term)_has_optio'!A:J,6,FALSE))), 0,1)+IF(ISERROR(SEARCH("*no*",VLOOKUP(A337,'passengers(base term)_has_optio'!A:J,7,FALSE))), 0,1)+IF(ISERROR(SEARCH("*no*",VLOOKUP(A337,'passengers(base term)_has_optio'!A:J,8,FALSE))), 0,1)+IF(ISERROR(SEARCH("*no*",VLOOKUP(A337,'passengers(base term)_has_optio'!A:J,9,FALSE))), 0,1)=7,1,0)</f>
        <v>0</v>
      </c>
      <c r="P337">
        <f>IF(ISNUMBER(VLOOKUP(A337,'passengers(base term)_has_optio'!A:J,10)),1,0)</f>
        <v>1</v>
      </c>
      <c r="Q337">
        <f t="shared" si="48"/>
        <v>0</v>
      </c>
      <c r="R337">
        <f t="shared" si="49"/>
        <v>1</v>
      </c>
      <c r="S337">
        <f t="shared" si="50"/>
        <v>0</v>
      </c>
      <c r="T337">
        <f t="shared" si="51"/>
        <v>0</v>
      </c>
      <c r="U337">
        <f t="shared" si="52"/>
        <v>0</v>
      </c>
      <c r="V337">
        <f t="shared" si="53"/>
        <v>0</v>
      </c>
    </row>
    <row r="338" spans="1:22">
      <c r="A338" t="s">
        <v>1212</v>
      </c>
      <c r="B338" t="s">
        <v>1418</v>
      </c>
      <c r="C338" t="s">
        <v>1407</v>
      </c>
      <c r="D338" t="s">
        <v>1407</v>
      </c>
      <c r="E338" t="s">
        <v>1407</v>
      </c>
      <c r="F338" t="s">
        <v>1407</v>
      </c>
      <c r="G338" t="s">
        <v>1407</v>
      </c>
      <c r="H338" t="s">
        <v>1407</v>
      </c>
      <c r="I338" t="s">
        <v>1407</v>
      </c>
      <c r="J338">
        <v>27.7</v>
      </c>
      <c r="K338" t="b">
        <f>ISERROR(VLOOKUP(A338,'passengers(base term)_has_optio'!A81:A916,1,FALSE))</f>
        <v>0</v>
      </c>
      <c r="L338">
        <f t="shared" si="47"/>
        <v>1</v>
      </c>
      <c r="M338">
        <f t="shared" si="45"/>
        <v>1</v>
      </c>
      <c r="N338">
        <f t="shared" si="46"/>
        <v>1</v>
      </c>
      <c r="O338">
        <f>IF(IF(ISERROR(SEARCH("*no*",VLOOKUP(A338,'passengers(base term)_has_optio'!A:J,3,FALSE))), 0,1)+IF(ISERROR(SEARCH("*no*",VLOOKUP(A338,'passengers(base term)_has_optio'!A:J,34,FALSE))), 0,1)+IF(ISERROR(SEARCH("*no*",VLOOKUP(A338,'passengers(base term)_has_optio'!A:J,5,FALSE))), 0,1)+IF(ISERROR(SEARCH("*no*",VLOOKUP(A338,'passengers(base term)_has_optio'!A:J,6,FALSE))), 0,1)+IF(ISERROR(SEARCH("*no*",VLOOKUP(A338,'passengers(base term)_has_optio'!A:J,7,FALSE))), 0,1)+IF(ISERROR(SEARCH("*no*",VLOOKUP(A338,'passengers(base term)_has_optio'!A:J,8,FALSE))), 0,1)+IF(ISERROR(SEARCH("*no*",VLOOKUP(A338,'passengers(base term)_has_optio'!A:J,9,FALSE))), 0,1)=7,1,0)</f>
        <v>0</v>
      </c>
      <c r="P338">
        <f>IF(ISNUMBER(VLOOKUP(A338,'passengers(base term)_has_optio'!A:J,10)),1,0)</f>
        <v>1</v>
      </c>
      <c r="Q338">
        <f t="shared" si="48"/>
        <v>0</v>
      </c>
      <c r="R338">
        <f t="shared" si="49"/>
        <v>1</v>
      </c>
      <c r="S338">
        <f t="shared" si="50"/>
        <v>0</v>
      </c>
      <c r="T338">
        <f t="shared" si="51"/>
        <v>0</v>
      </c>
      <c r="U338">
        <f t="shared" si="52"/>
        <v>0</v>
      </c>
      <c r="V338">
        <f t="shared" si="53"/>
        <v>0</v>
      </c>
    </row>
    <row r="339" spans="1:22">
      <c r="A339" t="s">
        <v>1211</v>
      </c>
      <c r="B339" t="s">
        <v>1418</v>
      </c>
      <c r="C339" t="s">
        <v>1407</v>
      </c>
      <c r="D339" t="s">
        <v>1407</v>
      </c>
      <c r="E339" t="s">
        <v>1407</v>
      </c>
      <c r="F339" t="s">
        <v>1407</v>
      </c>
      <c r="G339" t="s">
        <v>1407</v>
      </c>
      <c r="H339" t="s">
        <v>1407</v>
      </c>
      <c r="I339" t="s">
        <v>1407</v>
      </c>
      <c r="J339">
        <v>30.7</v>
      </c>
      <c r="K339" t="b">
        <f>ISERROR(VLOOKUP(A339,'passengers(base term)_has_optio'!A82:A917,1,FALSE))</f>
        <v>0</v>
      </c>
      <c r="L339">
        <f t="shared" si="47"/>
        <v>1</v>
      </c>
      <c r="M339">
        <f t="shared" si="45"/>
        <v>1</v>
      </c>
      <c r="N339">
        <f t="shared" si="46"/>
        <v>1</v>
      </c>
      <c r="O339">
        <f>IF(IF(ISERROR(SEARCH("*no*",VLOOKUP(A339,'passengers(base term)_has_optio'!A:J,3,FALSE))), 0,1)+IF(ISERROR(SEARCH("*no*",VLOOKUP(A339,'passengers(base term)_has_optio'!A:J,34,FALSE))), 0,1)+IF(ISERROR(SEARCH("*no*",VLOOKUP(A339,'passengers(base term)_has_optio'!A:J,5,FALSE))), 0,1)+IF(ISERROR(SEARCH("*no*",VLOOKUP(A339,'passengers(base term)_has_optio'!A:J,6,FALSE))), 0,1)+IF(ISERROR(SEARCH("*no*",VLOOKUP(A339,'passengers(base term)_has_optio'!A:J,7,FALSE))), 0,1)+IF(ISERROR(SEARCH("*no*",VLOOKUP(A339,'passengers(base term)_has_optio'!A:J,8,FALSE))), 0,1)+IF(ISERROR(SEARCH("*no*",VLOOKUP(A339,'passengers(base term)_has_optio'!A:J,9,FALSE))), 0,1)=7,1,0)</f>
        <v>0</v>
      </c>
      <c r="P339">
        <f>IF(ISNUMBER(VLOOKUP(A339,'passengers(base term)_has_optio'!A:J,10)),1,0)</f>
        <v>1</v>
      </c>
      <c r="Q339">
        <f t="shared" si="48"/>
        <v>0</v>
      </c>
      <c r="R339">
        <f t="shared" si="49"/>
        <v>1</v>
      </c>
      <c r="S339">
        <f t="shared" si="50"/>
        <v>0</v>
      </c>
      <c r="T339">
        <f t="shared" si="51"/>
        <v>0</v>
      </c>
      <c r="U339">
        <f t="shared" si="52"/>
        <v>0</v>
      </c>
      <c r="V339">
        <f t="shared" si="53"/>
        <v>0</v>
      </c>
    </row>
    <row r="340" spans="1:22">
      <c r="A340" t="s">
        <v>1210</v>
      </c>
      <c r="B340" t="s">
        <v>1418</v>
      </c>
      <c r="C340" t="s">
        <v>1407</v>
      </c>
      <c r="D340" t="s">
        <v>1407</v>
      </c>
      <c r="E340" t="s">
        <v>1407</v>
      </c>
      <c r="F340" t="s">
        <v>1407</v>
      </c>
      <c r="G340" t="s">
        <v>1407</v>
      </c>
      <c r="H340" t="s">
        <v>1407</v>
      </c>
      <c r="I340" t="s">
        <v>1407</v>
      </c>
      <c r="J340">
        <v>26.4</v>
      </c>
      <c r="K340" t="b">
        <f>ISERROR(VLOOKUP(A340,'passengers(base term)_has_optio'!A83:A918,1,FALSE))</f>
        <v>0</v>
      </c>
      <c r="L340">
        <f t="shared" si="47"/>
        <v>1</v>
      </c>
      <c r="M340">
        <f t="shared" si="45"/>
        <v>1</v>
      </c>
      <c r="N340">
        <f t="shared" si="46"/>
        <v>1</v>
      </c>
      <c r="O340">
        <f>IF(IF(ISERROR(SEARCH("*no*",VLOOKUP(A340,'passengers(base term)_has_optio'!A:J,3,FALSE))), 0,1)+IF(ISERROR(SEARCH("*no*",VLOOKUP(A340,'passengers(base term)_has_optio'!A:J,34,FALSE))), 0,1)+IF(ISERROR(SEARCH("*no*",VLOOKUP(A340,'passengers(base term)_has_optio'!A:J,5,FALSE))), 0,1)+IF(ISERROR(SEARCH("*no*",VLOOKUP(A340,'passengers(base term)_has_optio'!A:J,6,FALSE))), 0,1)+IF(ISERROR(SEARCH("*no*",VLOOKUP(A340,'passengers(base term)_has_optio'!A:J,7,FALSE))), 0,1)+IF(ISERROR(SEARCH("*no*",VLOOKUP(A340,'passengers(base term)_has_optio'!A:J,8,FALSE))), 0,1)+IF(ISERROR(SEARCH("*no*",VLOOKUP(A340,'passengers(base term)_has_optio'!A:J,9,FALSE))), 0,1)=7,1,0)</f>
        <v>0</v>
      </c>
      <c r="P340">
        <f>IF(ISNUMBER(VLOOKUP(A340,'passengers(base term)_has_optio'!A:J,10)),1,0)</f>
        <v>1</v>
      </c>
      <c r="Q340">
        <f t="shared" si="48"/>
        <v>0</v>
      </c>
      <c r="R340">
        <f t="shared" si="49"/>
        <v>1</v>
      </c>
      <c r="S340">
        <f t="shared" si="50"/>
        <v>0</v>
      </c>
      <c r="T340">
        <f t="shared" si="51"/>
        <v>0</v>
      </c>
      <c r="U340">
        <f t="shared" si="52"/>
        <v>0</v>
      </c>
      <c r="V340">
        <f t="shared" si="53"/>
        <v>0</v>
      </c>
    </row>
    <row r="341" spans="1:22">
      <c r="A341" t="s">
        <v>1195</v>
      </c>
      <c r="B341" t="s">
        <v>1418</v>
      </c>
      <c r="C341" t="s">
        <v>1407</v>
      </c>
      <c r="D341" t="s">
        <v>1407</v>
      </c>
      <c r="E341" t="s">
        <v>1407</v>
      </c>
      <c r="F341" t="s">
        <v>1407</v>
      </c>
      <c r="G341" t="s">
        <v>1407</v>
      </c>
      <c r="H341" t="s">
        <v>1407</v>
      </c>
      <c r="I341" t="s">
        <v>1407</v>
      </c>
      <c r="J341">
        <v>17.3</v>
      </c>
      <c r="K341" t="b">
        <f>ISERROR(VLOOKUP(A341,'passengers(base term)_has_optio'!A98:A933,1,FALSE))</f>
        <v>0</v>
      </c>
      <c r="L341">
        <f t="shared" si="47"/>
        <v>1</v>
      </c>
      <c r="M341">
        <f t="shared" si="45"/>
        <v>1</v>
      </c>
      <c r="N341">
        <f t="shared" si="46"/>
        <v>1</v>
      </c>
      <c r="O341">
        <f>IF(IF(ISERROR(SEARCH("*no*",VLOOKUP(A341,'passengers(base term)_has_optio'!A:J,3,FALSE))), 0,1)+IF(ISERROR(SEARCH("*no*",VLOOKUP(A341,'passengers(base term)_has_optio'!A:J,34,FALSE))), 0,1)+IF(ISERROR(SEARCH("*no*",VLOOKUP(A341,'passengers(base term)_has_optio'!A:J,5,FALSE))), 0,1)+IF(ISERROR(SEARCH("*no*",VLOOKUP(A341,'passengers(base term)_has_optio'!A:J,6,FALSE))), 0,1)+IF(ISERROR(SEARCH("*no*",VLOOKUP(A341,'passengers(base term)_has_optio'!A:J,7,FALSE))), 0,1)+IF(ISERROR(SEARCH("*no*",VLOOKUP(A341,'passengers(base term)_has_optio'!A:J,8,FALSE))), 0,1)+IF(ISERROR(SEARCH("*no*",VLOOKUP(A341,'passengers(base term)_has_optio'!A:J,9,FALSE))), 0,1)=7,1,0)</f>
        <v>0</v>
      </c>
      <c r="P341">
        <f>IF(ISNUMBER(VLOOKUP(A341,'passengers(base term)_has_optio'!A:J,10)),1,0)</f>
        <v>1</v>
      </c>
      <c r="Q341">
        <f t="shared" si="48"/>
        <v>0</v>
      </c>
      <c r="R341">
        <f t="shared" si="49"/>
        <v>1</v>
      </c>
      <c r="S341">
        <f t="shared" si="50"/>
        <v>0</v>
      </c>
      <c r="T341">
        <f t="shared" si="51"/>
        <v>0</v>
      </c>
      <c r="U341">
        <f t="shared" si="52"/>
        <v>0</v>
      </c>
      <c r="V341">
        <f t="shared" si="53"/>
        <v>0</v>
      </c>
    </row>
    <row r="342" spans="1:22">
      <c r="A342" t="s">
        <v>1194</v>
      </c>
      <c r="B342" t="s">
        <v>1418</v>
      </c>
      <c r="C342" t="s">
        <v>1407</v>
      </c>
      <c r="D342" t="s">
        <v>1407</v>
      </c>
      <c r="E342" t="s">
        <v>1407</v>
      </c>
      <c r="F342" t="s">
        <v>1407</v>
      </c>
      <c r="G342" t="s">
        <v>1407</v>
      </c>
      <c r="H342" t="s">
        <v>1407</v>
      </c>
      <c r="I342" t="s">
        <v>1407</v>
      </c>
      <c r="J342">
        <v>17.100000000000001</v>
      </c>
      <c r="K342" t="b">
        <f>ISERROR(VLOOKUP(A342,'passengers(base term)_has_optio'!A99:A934,1,FALSE))</f>
        <v>0</v>
      </c>
      <c r="L342">
        <f t="shared" si="47"/>
        <v>1</v>
      </c>
      <c r="M342">
        <f t="shared" si="45"/>
        <v>1</v>
      </c>
      <c r="N342">
        <f t="shared" si="46"/>
        <v>1</v>
      </c>
      <c r="O342">
        <f>IF(IF(ISERROR(SEARCH("*no*",VLOOKUP(A342,'passengers(base term)_has_optio'!A:J,3,FALSE))), 0,1)+IF(ISERROR(SEARCH("*no*",VLOOKUP(A342,'passengers(base term)_has_optio'!A:J,34,FALSE))), 0,1)+IF(ISERROR(SEARCH("*no*",VLOOKUP(A342,'passengers(base term)_has_optio'!A:J,5,FALSE))), 0,1)+IF(ISERROR(SEARCH("*no*",VLOOKUP(A342,'passengers(base term)_has_optio'!A:J,6,FALSE))), 0,1)+IF(ISERROR(SEARCH("*no*",VLOOKUP(A342,'passengers(base term)_has_optio'!A:J,7,FALSE))), 0,1)+IF(ISERROR(SEARCH("*no*",VLOOKUP(A342,'passengers(base term)_has_optio'!A:J,8,FALSE))), 0,1)+IF(ISERROR(SEARCH("*no*",VLOOKUP(A342,'passengers(base term)_has_optio'!A:J,9,FALSE))), 0,1)=7,1,0)</f>
        <v>0</v>
      </c>
      <c r="P342">
        <f>IF(ISNUMBER(VLOOKUP(A342,'passengers(base term)_has_optio'!A:J,10)),1,0)</f>
        <v>1</v>
      </c>
      <c r="Q342">
        <f t="shared" si="48"/>
        <v>0</v>
      </c>
      <c r="R342">
        <f t="shared" si="49"/>
        <v>1</v>
      </c>
      <c r="S342">
        <f t="shared" si="50"/>
        <v>0</v>
      </c>
      <c r="T342">
        <f t="shared" si="51"/>
        <v>0</v>
      </c>
      <c r="U342">
        <f t="shared" si="52"/>
        <v>0</v>
      </c>
      <c r="V342">
        <f t="shared" si="53"/>
        <v>0</v>
      </c>
    </row>
    <row r="343" spans="1:22">
      <c r="A343" t="s">
        <v>1193</v>
      </c>
      <c r="B343" t="s">
        <v>1418</v>
      </c>
      <c r="C343" t="s">
        <v>1407</v>
      </c>
      <c r="D343" t="s">
        <v>1407</v>
      </c>
      <c r="E343" t="s">
        <v>1407</v>
      </c>
      <c r="F343" t="s">
        <v>1407</v>
      </c>
      <c r="G343" t="s">
        <v>1407</v>
      </c>
      <c r="H343" t="s">
        <v>1407</v>
      </c>
      <c r="I343" t="s">
        <v>1407</v>
      </c>
      <c r="J343">
        <v>20.2</v>
      </c>
      <c r="K343" t="b">
        <f>ISERROR(VLOOKUP(A343,'passengers(base term)_has_optio'!A100:A935,1,FALSE))</f>
        <v>0</v>
      </c>
      <c r="L343">
        <f t="shared" si="47"/>
        <v>1</v>
      </c>
      <c r="M343">
        <f t="shared" si="45"/>
        <v>1</v>
      </c>
      <c r="N343">
        <f t="shared" si="46"/>
        <v>1</v>
      </c>
      <c r="O343">
        <f>IF(IF(ISERROR(SEARCH("*no*",VLOOKUP(A343,'passengers(base term)_has_optio'!A:J,3,FALSE))), 0,1)+IF(ISERROR(SEARCH("*no*",VLOOKUP(A343,'passengers(base term)_has_optio'!A:J,34,FALSE))), 0,1)+IF(ISERROR(SEARCH("*no*",VLOOKUP(A343,'passengers(base term)_has_optio'!A:J,5,FALSE))), 0,1)+IF(ISERROR(SEARCH("*no*",VLOOKUP(A343,'passengers(base term)_has_optio'!A:J,6,FALSE))), 0,1)+IF(ISERROR(SEARCH("*no*",VLOOKUP(A343,'passengers(base term)_has_optio'!A:J,7,FALSE))), 0,1)+IF(ISERROR(SEARCH("*no*",VLOOKUP(A343,'passengers(base term)_has_optio'!A:J,8,FALSE))), 0,1)+IF(ISERROR(SEARCH("*no*",VLOOKUP(A343,'passengers(base term)_has_optio'!A:J,9,FALSE))), 0,1)=7,1,0)</f>
        <v>0</v>
      </c>
      <c r="P343">
        <f>IF(ISNUMBER(VLOOKUP(A343,'passengers(base term)_has_optio'!A:J,10)),1,0)</f>
        <v>1</v>
      </c>
      <c r="Q343">
        <f t="shared" si="48"/>
        <v>0</v>
      </c>
      <c r="R343">
        <f t="shared" si="49"/>
        <v>1</v>
      </c>
      <c r="S343">
        <f t="shared" si="50"/>
        <v>0</v>
      </c>
      <c r="T343">
        <f t="shared" si="51"/>
        <v>0</v>
      </c>
      <c r="U343">
        <f t="shared" si="52"/>
        <v>0</v>
      </c>
      <c r="V343">
        <f t="shared" si="53"/>
        <v>0</v>
      </c>
    </row>
    <row r="344" spans="1:22">
      <c r="A344" t="s">
        <v>1192</v>
      </c>
      <c r="B344" t="s">
        <v>1418</v>
      </c>
      <c r="C344" t="s">
        <v>1407</v>
      </c>
      <c r="D344" t="s">
        <v>1407</v>
      </c>
      <c r="E344" t="s">
        <v>1407</v>
      </c>
      <c r="F344" t="s">
        <v>1407</v>
      </c>
      <c r="G344" t="s">
        <v>1407</v>
      </c>
      <c r="H344" t="s">
        <v>1407</v>
      </c>
      <c r="I344" t="s">
        <v>1407</v>
      </c>
      <c r="J344">
        <v>19.899999999999999</v>
      </c>
      <c r="K344" t="b">
        <f>ISERROR(VLOOKUP(A344,'passengers(base term)_has_optio'!A101:A936,1,FALSE))</f>
        <v>0</v>
      </c>
      <c r="L344">
        <f t="shared" si="47"/>
        <v>1</v>
      </c>
      <c r="M344">
        <f t="shared" si="45"/>
        <v>1</v>
      </c>
      <c r="N344">
        <f t="shared" si="46"/>
        <v>1</v>
      </c>
      <c r="O344">
        <f>IF(IF(ISERROR(SEARCH("*no*",VLOOKUP(A344,'passengers(base term)_has_optio'!A:J,3,FALSE))), 0,1)+IF(ISERROR(SEARCH("*no*",VLOOKUP(A344,'passengers(base term)_has_optio'!A:J,34,FALSE))), 0,1)+IF(ISERROR(SEARCH("*no*",VLOOKUP(A344,'passengers(base term)_has_optio'!A:J,5,FALSE))), 0,1)+IF(ISERROR(SEARCH("*no*",VLOOKUP(A344,'passengers(base term)_has_optio'!A:J,6,FALSE))), 0,1)+IF(ISERROR(SEARCH("*no*",VLOOKUP(A344,'passengers(base term)_has_optio'!A:J,7,FALSE))), 0,1)+IF(ISERROR(SEARCH("*no*",VLOOKUP(A344,'passengers(base term)_has_optio'!A:J,8,FALSE))), 0,1)+IF(ISERROR(SEARCH("*no*",VLOOKUP(A344,'passengers(base term)_has_optio'!A:J,9,FALSE))), 0,1)=7,1,0)</f>
        <v>0</v>
      </c>
      <c r="P344">
        <f>IF(ISNUMBER(VLOOKUP(A344,'passengers(base term)_has_optio'!A:J,10)),1,0)</f>
        <v>1</v>
      </c>
      <c r="Q344">
        <f t="shared" si="48"/>
        <v>0</v>
      </c>
      <c r="R344">
        <f t="shared" si="49"/>
        <v>1</v>
      </c>
      <c r="S344">
        <f t="shared" si="50"/>
        <v>0</v>
      </c>
      <c r="T344">
        <f t="shared" si="51"/>
        <v>0</v>
      </c>
      <c r="U344">
        <f t="shared" si="52"/>
        <v>0</v>
      </c>
      <c r="V344">
        <f t="shared" si="53"/>
        <v>0</v>
      </c>
    </row>
    <row r="345" spans="1:22">
      <c r="A345" t="s">
        <v>1191</v>
      </c>
      <c r="B345" t="s">
        <v>1418</v>
      </c>
      <c r="C345" t="s">
        <v>1407</v>
      </c>
      <c r="D345" t="s">
        <v>1407</v>
      </c>
      <c r="E345" t="s">
        <v>1407</v>
      </c>
      <c r="F345" t="s">
        <v>1407</v>
      </c>
      <c r="G345" t="s">
        <v>1407</v>
      </c>
      <c r="H345" t="s">
        <v>1407</v>
      </c>
      <c r="I345" t="s">
        <v>1407</v>
      </c>
      <c r="J345">
        <v>19.5</v>
      </c>
      <c r="K345" t="b">
        <f>ISERROR(VLOOKUP(A345,'passengers(base term)_has_optio'!A102:A937,1,FALSE))</f>
        <v>0</v>
      </c>
      <c r="L345">
        <f t="shared" si="47"/>
        <v>1</v>
      </c>
      <c r="M345">
        <f t="shared" si="45"/>
        <v>1</v>
      </c>
      <c r="N345">
        <f t="shared" si="46"/>
        <v>1</v>
      </c>
      <c r="O345">
        <f>IF(IF(ISERROR(SEARCH("*no*",VLOOKUP(A345,'passengers(base term)_has_optio'!A:J,3,FALSE))), 0,1)+IF(ISERROR(SEARCH("*no*",VLOOKUP(A345,'passengers(base term)_has_optio'!A:J,34,FALSE))), 0,1)+IF(ISERROR(SEARCH("*no*",VLOOKUP(A345,'passengers(base term)_has_optio'!A:J,5,FALSE))), 0,1)+IF(ISERROR(SEARCH("*no*",VLOOKUP(A345,'passengers(base term)_has_optio'!A:J,6,FALSE))), 0,1)+IF(ISERROR(SEARCH("*no*",VLOOKUP(A345,'passengers(base term)_has_optio'!A:J,7,FALSE))), 0,1)+IF(ISERROR(SEARCH("*no*",VLOOKUP(A345,'passengers(base term)_has_optio'!A:J,8,FALSE))), 0,1)+IF(ISERROR(SEARCH("*no*",VLOOKUP(A345,'passengers(base term)_has_optio'!A:J,9,FALSE))), 0,1)=7,1,0)</f>
        <v>0</v>
      </c>
      <c r="P345">
        <f>IF(ISNUMBER(VLOOKUP(A345,'passengers(base term)_has_optio'!A:J,10)),1,0)</f>
        <v>1</v>
      </c>
      <c r="Q345">
        <f t="shared" si="48"/>
        <v>0</v>
      </c>
      <c r="R345">
        <f t="shared" si="49"/>
        <v>1</v>
      </c>
      <c r="S345">
        <f t="shared" si="50"/>
        <v>0</v>
      </c>
      <c r="T345">
        <f t="shared" si="51"/>
        <v>0</v>
      </c>
      <c r="U345">
        <f t="shared" si="52"/>
        <v>0</v>
      </c>
      <c r="V345">
        <f t="shared" si="53"/>
        <v>0</v>
      </c>
    </row>
    <row r="346" spans="1:22">
      <c r="A346" t="s">
        <v>1190</v>
      </c>
      <c r="B346" t="s">
        <v>1418</v>
      </c>
      <c r="C346" t="s">
        <v>1407</v>
      </c>
      <c r="D346" t="s">
        <v>1407</v>
      </c>
      <c r="E346" t="s">
        <v>1407</v>
      </c>
      <c r="F346" t="s">
        <v>1407</v>
      </c>
      <c r="G346" t="s">
        <v>1407</v>
      </c>
      <c r="H346" t="s">
        <v>1407</v>
      </c>
      <c r="I346" t="s">
        <v>1407</v>
      </c>
      <c r="J346">
        <v>20</v>
      </c>
      <c r="K346" t="b">
        <f>ISERROR(VLOOKUP(A346,'passengers(base term)_has_optio'!A103:A938,1,FALSE))</f>
        <v>0</v>
      </c>
      <c r="L346">
        <f t="shared" si="47"/>
        <v>1</v>
      </c>
      <c r="M346">
        <f t="shared" si="45"/>
        <v>1</v>
      </c>
      <c r="N346">
        <f t="shared" si="46"/>
        <v>1</v>
      </c>
      <c r="O346">
        <f>IF(IF(ISERROR(SEARCH("*no*",VLOOKUP(A346,'passengers(base term)_has_optio'!A:J,3,FALSE))), 0,1)+IF(ISERROR(SEARCH("*no*",VLOOKUP(A346,'passengers(base term)_has_optio'!A:J,34,FALSE))), 0,1)+IF(ISERROR(SEARCH("*no*",VLOOKUP(A346,'passengers(base term)_has_optio'!A:J,5,FALSE))), 0,1)+IF(ISERROR(SEARCH("*no*",VLOOKUP(A346,'passengers(base term)_has_optio'!A:J,6,FALSE))), 0,1)+IF(ISERROR(SEARCH("*no*",VLOOKUP(A346,'passengers(base term)_has_optio'!A:J,7,FALSE))), 0,1)+IF(ISERROR(SEARCH("*no*",VLOOKUP(A346,'passengers(base term)_has_optio'!A:J,8,FALSE))), 0,1)+IF(ISERROR(SEARCH("*no*",VLOOKUP(A346,'passengers(base term)_has_optio'!A:J,9,FALSE))), 0,1)=7,1,0)</f>
        <v>0</v>
      </c>
      <c r="P346">
        <f>IF(ISNUMBER(VLOOKUP(A346,'passengers(base term)_has_optio'!A:J,10)),1,0)</f>
        <v>1</v>
      </c>
      <c r="Q346">
        <f t="shared" si="48"/>
        <v>0</v>
      </c>
      <c r="R346">
        <f t="shared" si="49"/>
        <v>1</v>
      </c>
      <c r="S346">
        <f t="shared" si="50"/>
        <v>0</v>
      </c>
      <c r="T346">
        <f t="shared" si="51"/>
        <v>0</v>
      </c>
      <c r="U346">
        <f t="shared" si="52"/>
        <v>0</v>
      </c>
      <c r="V346">
        <f t="shared" si="53"/>
        <v>0</v>
      </c>
    </row>
    <row r="347" spans="1:22">
      <c r="A347" t="s">
        <v>1189</v>
      </c>
      <c r="B347" t="s">
        <v>1418</v>
      </c>
      <c r="C347" t="s">
        <v>1407</v>
      </c>
      <c r="D347" t="s">
        <v>1407</v>
      </c>
      <c r="E347" t="s">
        <v>1407</v>
      </c>
      <c r="F347" t="s">
        <v>1407</v>
      </c>
      <c r="G347" t="s">
        <v>1407</v>
      </c>
      <c r="H347" t="s">
        <v>1407</v>
      </c>
      <c r="I347" t="s">
        <v>1407</v>
      </c>
      <c r="J347">
        <v>17.899999999999999</v>
      </c>
      <c r="K347" t="b">
        <f>ISERROR(VLOOKUP(A347,'passengers(base term)_has_optio'!A104:A939,1,FALSE))</f>
        <v>0</v>
      </c>
      <c r="L347">
        <f t="shared" si="47"/>
        <v>1</v>
      </c>
      <c r="M347">
        <f t="shared" si="45"/>
        <v>1</v>
      </c>
      <c r="N347">
        <f t="shared" si="46"/>
        <v>1</v>
      </c>
      <c r="O347">
        <f>IF(IF(ISERROR(SEARCH("*no*",VLOOKUP(A347,'passengers(base term)_has_optio'!A:J,3,FALSE))), 0,1)+IF(ISERROR(SEARCH("*no*",VLOOKUP(A347,'passengers(base term)_has_optio'!A:J,34,FALSE))), 0,1)+IF(ISERROR(SEARCH("*no*",VLOOKUP(A347,'passengers(base term)_has_optio'!A:J,5,FALSE))), 0,1)+IF(ISERROR(SEARCH("*no*",VLOOKUP(A347,'passengers(base term)_has_optio'!A:J,6,FALSE))), 0,1)+IF(ISERROR(SEARCH("*no*",VLOOKUP(A347,'passengers(base term)_has_optio'!A:J,7,FALSE))), 0,1)+IF(ISERROR(SEARCH("*no*",VLOOKUP(A347,'passengers(base term)_has_optio'!A:J,8,FALSE))), 0,1)+IF(ISERROR(SEARCH("*no*",VLOOKUP(A347,'passengers(base term)_has_optio'!A:J,9,FALSE))), 0,1)=7,1,0)</f>
        <v>0</v>
      </c>
      <c r="P347">
        <f>IF(ISNUMBER(VLOOKUP(A347,'passengers(base term)_has_optio'!A:J,10)),1,0)</f>
        <v>1</v>
      </c>
      <c r="Q347">
        <f t="shared" si="48"/>
        <v>0</v>
      </c>
      <c r="R347">
        <f t="shared" si="49"/>
        <v>1</v>
      </c>
      <c r="S347">
        <f t="shared" si="50"/>
        <v>0</v>
      </c>
      <c r="T347">
        <f t="shared" si="51"/>
        <v>0</v>
      </c>
      <c r="U347">
        <f t="shared" si="52"/>
        <v>0</v>
      </c>
      <c r="V347">
        <f t="shared" si="53"/>
        <v>0</v>
      </c>
    </row>
    <row r="348" spans="1:22">
      <c r="A348" t="s">
        <v>1188</v>
      </c>
      <c r="B348" t="s">
        <v>1418</v>
      </c>
      <c r="C348" t="s">
        <v>1407</v>
      </c>
      <c r="D348" t="s">
        <v>1407</v>
      </c>
      <c r="E348" t="s">
        <v>1407</v>
      </c>
      <c r="F348" t="s">
        <v>1407</v>
      </c>
      <c r="G348" t="s">
        <v>1407</v>
      </c>
      <c r="H348" t="s">
        <v>1407</v>
      </c>
      <c r="I348" t="s">
        <v>1407</v>
      </c>
      <c r="J348">
        <v>18.2</v>
      </c>
      <c r="K348" t="b">
        <f>ISERROR(VLOOKUP(A348,'passengers(base term)_has_optio'!A105:A940,1,FALSE))</f>
        <v>0</v>
      </c>
      <c r="L348">
        <f t="shared" si="47"/>
        <v>1</v>
      </c>
      <c r="M348">
        <f t="shared" si="45"/>
        <v>1</v>
      </c>
      <c r="N348">
        <f t="shared" si="46"/>
        <v>1</v>
      </c>
      <c r="O348">
        <f>IF(IF(ISERROR(SEARCH("*no*",VLOOKUP(A348,'passengers(base term)_has_optio'!A:J,3,FALSE))), 0,1)+IF(ISERROR(SEARCH("*no*",VLOOKUP(A348,'passengers(base term)_has_optio'!A:J,34,FALSE))), 0,1)+IF(ISERROR(SEARCH("*no*",VLOOKUP(A348,'passengers(base term)_has_optio'!A:J,5,FALSE))), 0,1)+IF(ISERROR(SEARCH("*no*",VLOOKUP(A348,'passengers(base term)_has_optio'!A:J,6,FALSE))), 0,1)+IF(ISERROR(SEARCH("*no*",VLOOKUP(A348,'passengers(base term)_has_optio'!A:J,7,FALSE))), 0,1)+IF(ISERROR(SEARCH("*no*",VLOOKUP(A348,'passengers(base term)_has_optio'!A:J,8,FALSE))), 0,1)+IF(ISERROR(SEARCH("*no*",VLOOKUP(A348,'passengers(base term)_has_optio'!A:J,9,FALSE))), 0,1)=7,1,0)</f>
        <v>0</v>
      </c>
      <c r="P348">
        <f>IF(ISNUMBER(VLOOKUP(A348,'passengers(base term)_has_optio'!A:J,10)),1,0)</f>
        <v>1</v>
      </c>
      <c r="Q348">
        <f t="shared" si="48"/>
        <v>0</v>
      </c>
      <c r="R348">
        <f t="shared" si="49"/>
        <v>1</v>
      </c>
      <c r="S348">
        <f t="shared" si="50"/>
        <v>0</v>
      </c>
      <c r="T348">
        <f t="shared" si="51"/>
        <v>0</v>
      </c>
      <c r="U348">
        <f t="shared" si="52"/>
        <v>0</v>
      </c>
      <c r="V348">
        <f t="shared" si="53"/>
        <v>0</v>
      </c>
    </row>
    <row r="349" spans="1:22">
      <c r="A349" t="s">
        <v>1187</v>
      </c>
      <c r="B349" t="s">
        <v>1418</v>
      </c>
      <c r="C349" t="s">
        <v>1407</v>
      </c>
      <c r="D349" t="s">
        <v>1407</v>
      </c>
      <c r="E349" t="s">
        <v>1407</v>
      </c>
      <c r="F349" t="s">
        <v>1407</v>
      </c>
      <c r="G349" t="s">
        <v>1407</v>
      </c>
      <c r="H349" t="s">
        <v>1407</v>
      </c>
      <c r="I349" t="s">
        <v>1407</v>
      </c>
      <c r="J349">
        <v>20.5</v>
      </c>
      <c r="K349" t="b">
        <f>ISERROR(VLOOKUP(A349,'passengers(base term)_has_optio'!A106:A941,1,FALSE))</f>
        <v>0</v>
      </c>
      <c r="L349">
        <f t="shared" si="47"/>
        <v>1</v>
      </c>
      <c r="M349">
        <f t="shared" si="45"/>
        <v>1</v>
      </c>
      <c r="N349">
        <f t="shared" si="46"/>
        <v>1</v>
      </c>
      <c r="O349">
        <f>IF(IF(ISERROR(SEARCH("*no*",VLOOKUP(A349,'passengers(base term)_has_optio'!A:J,3,FALSE))), 0,1)+IF(ISERROR(SEARCH("*no*",VLOOKUP(A349,'passengers(base term)_has_optio'!A:J,34,FALSE))), 0,1)+IF(ISERROR(SEARCH("*no*",VLOOKUP(A349,'passengers(base term)_has_optio'!A:J,5,FALSE))), 0,1)+IF(ISERROR(SEARCH("*no*",VLOOKUP(A349,'passengers(base term)_has_optio'!A:J,6,FALSE))), 0,1)+IF(ISERROR(SEARCH("*no*",VLOOKUP(A349,'passengers(base term)_has_optio'!A:J,7,FALSE))), 0,1)+IF(ISERROR(SEARCH("*no*",VLOOKUP(A349,'passengers(base term)_has_optio'!A:J,8,FALSE))), 0,1)+IF(ISERROR(SEARCH("*no*",VLOOKUP(A349,'passengers(base term)_has_optio'!A:J,9,FALSE))), 0,1)=7,1,0)</f>
        <v>0</v>
      </c>
      <c r="P349">
        <f>IF(ISNUMBER(VLOOKUP(A349,'passengers(base term)_has_optio'!A:J,10)),1,0)</f>
        <v>1</v>
      </c>
      <c r="Q349">
        <f t="shared" si="48"/>
        <v>0</v>
      </c>
      <c r="R349">
        <f t="shared" si="49"/>
        <v>1</v>
      </c>
      <c r="S349">
        <f t="shared" si="50"/>
        <v>0</v>
      </c>
      <c r="T349">
        <f t="shared" si="51"/>
        <v>0</v>
      </c>
      <c r="U349">
        <f t="shared" si="52"/>
        <v>0</v>
      </c>
      <c r="V349">
        <f t="shared" si="53"/>
        <v>0</v>
      </c>
    </row>
    <row r="350" spans="1:22">
      <c r="A350" t="s">
        <v>1186</v>
      </c>
      <c r="B350" t="s">
        <v>1418</v>
      </c>
      <c r="C350" t="s">
        <v>1407</v>
      </c>
      <c r="D350" t="s">
        <v>1407</v>
      </c>
      <c r="E350" t="s">
        <v>1407</v>
      </c>
      <c r="F350" t="s">
        <v>1407</v>
      </c>
      <c r="G350" t="s">
        <v>1407</v>
      </c>
      <c r="H350" t="s">
        <v>1407</v>
      </c>
      <c r="I350" t="s">
        <v>1407</v>
      </c>
      <c r="J350">
        <v>16.399999999999999</v>
      </c>
      <c r="K350" t="b">
        <f>ISERROR(VLOOKUP(A350,'passengers(base term)_has_optio'!A107:A942,1,FALSE))</f>
        <v>0</v>
      </c>
      <c r="L350">
        <f t="shared" si="47"/>
        <v>1</v>
      </c>
      <c r="M350">
        <f t="shared" si="45"/>
        <v>1</v>
      </c>
      <c r="N350">
        <f t="shared" si="46"/>
        <v>1</v>
      </c>
      <c r="O350">
        <f>IF(IF(ISERROR(SEARCH("*no*",VLOOKUP(A350,'passengers(base term)_has_optio'!A:J,3,FALSE))), 0,1)+IF(ISERROR(SEARCH("*no*",VLOOKUP(A350,'passengers(base term)_has_optio'!A:J,34,FALSE))), 0,1)+IF(ISERROR(SEARCH("*no*",VLOOKUP(A350,'passengers(base term)_has_optio'!A:J,5,FALSE))), 0,1)+IF(ISERROR(SEARCH("*no*",VLOOKUP(A350,'passengers(base term)_has_optio'!A:J,6,FALSE))), 0,1)+IF(ISERROR(SEARCH("*no*",VLOOKUP(A350,'passengers(base term)_has_optio'!A:J,7,FALSE))), 0,1)+IF(ISERROR(SEARCH("*no*",VLOOKUP(A350,'passengers(base term)_has_optio'!A:J,8,FALSE))), 0,1)+IF(ISERROR(SEARCH("*no*",VLOOKUP(A350,'passengers(base term)_has_optio'!A:J,9,FALSE))), 0,1)=7,1,0)</f>
        <v>0</v>
      </c>
      <c r="P350">
        <f>IF(ISNUMBER(VLOOKUP(A350,'passengers(base term)_has_optio'!A:J,10)),1,0)</f>
        <v>1</v>
      </c>
      <c r="Q350">
        <f t="shared" si="48"/>
        <v>0</v>
      </c>
      <c r="R350">
        <f t="shared" si="49"/>
        <v>1</v>
      </c>
      <c r="S350">
        <f t="shared" si="50"/>
        <v>0</v>
      </c>
      <c r="T350">
        <f t="shared" si="51"/>
        <v>0</v>
      </c>
      <c r="U350">
        <f t="shared" si="52"/>
        <v>0</v>
      </c>
      <c r="V350">
        <f t="shared" si="53"/>
        <v>0</v>
      </c>
    </row>
    <row r="351" spans="1:22">
      <c r="A351" t="s">
        <v>1185</v>
      </c>
      <c r="B351" t="s">
        <v>1418</v>
      </c>
      <c r="C351" t="s">
        <v>1407</v>
      </c>
      <c r="D351" t="s">
        <v>1407</v>
      </c>
      <c r="E351" t="s">
        <v>1407</v>
      </c>
      <c r="F351" t="s">
        <v>1407</v>
      </c>
      <c r="G351" t="s">
        <v>1407</v>
      </c>
      <c r="H351" t="s">
        <v>1407</v>
      </c>
      <c r="I351" t="s">
        <v>1407</v>
      </c>
      <c r="J351">
        <v>16.899999999999999</v>
      </c>
      <c r="K351" t="b">
        <f>ISERROR(VLOOKUP(A351,'passengers(base term)_has_optio'!A108:A943,1,FALSE))</f>
        <v>0</v>
      </c>
      <c r="L351">
        <f t="shared" si="47"/>
        <v>1</v>
      </c>
      <c r="M351">
        <f t="shared" si="45"/>
        <v>1</v>
      </c>
      <c r="N351">
        <f t="shared" si="46"/>
        <v>1</v>
      </c>
      <c r="O351">
        <f>IF(IF(ISERROR(SEARCH("*no*",VLOOKUP(A351,'passengers(base term)_has_optio'!A:J,3,FALSE))), 0,1)+IF(ISERROR(SEARCH("*no*",VLOOKUP(A351,'passengers(base term)_has_optio'!A:J,34,FALSE))), 0,1)+IF(ISERROR(SEARCH("*no*",VLOOKUP(A351,'passengers(base term)_has_optio'!A:J,5,FALSE))), 0,1)+IF(ISERROR(SEARCH("*no*",VLOOKUP(A351,'passengers(base term)_has_optio'!A:J,6,FALSE))), 0,1)+IF(ISERROR(SEARCH("*no*",VLOOKUP(A351,'passengers(base term)_has_optio'!A:J,7,FALSE))), 0,1)+IF(ISERROR(SEARCH("*no*",VLOOKUP(A351,'passengers(base term)_has_optio'!A:J,8,FALSE))), 0,1)+IF(ISERROR(SEARCH("*no*",VLOOKUP(A351,'passengers(base term)_has_optio'!A:J,9,FALSE))), 0,1)=7,1,0)</f>
        <v>0</v>
      </c>
      <c r="P351">
        <f>IF(ISNUMBER(VLOOKUP(A351,'passengers(base term)_has_optio'!A:J,10)),1,0)</f>
        <v>1</v>
      </c>
      <c r="Q351">
        <f t="shared" si="48"/>
        <v>0</v>
      </c>
      <c r="R351">
        <f t="shared" si="49"/>
        <v>1</v>
      </c>
      <c r="S351">
        <f t="shared" si="50"/>
        <v>0</v>
      </c>
      <c r="T351">
        <f t="shared" si="51"/>
        <v>0</v>
      </c>
      <c r="U351">
        <f t="shared" si="52"/>
        <v>0</v>
      </c>
      <c r="V351">
        <f t="shared" si="53"/>
        <v>0</v>
      </c>
    </row>
    <row r="352" spans="1:22">
      <c r="A352" t="s">
        <v>1184</v>
      </c>
      <c r="B352" t="s">
        <v>1418</v>
      </c>
      <c r="C352" t="s">
        <v>1407</v>
      </c>
      <c r="D352" t="s">
        <v>1407</v>
      </c>
      <c r="E352" t="s">
        <v>1407</v>
      </c>
      <c r="F352" t="s">
        <v>1407</v>
      </c>
      <c r="G352" t="s">
        <v>1407</v>
      </c>
      <c r="H352" t="s">
        <v>1407</v>
      </c>
      <c r="I352" t="s">
        <v>1407</v>
      </c>
      <c r="J352">
        <v>18.2</v>
      </c>
      <c r="K352" t="b">
        <f>ISERROR(VLOOKUP(A352,'passengers(base term)_has_optio'!A109:A944,1,FALSE))</f>
        <v>0</v>
      </c>
      <c r="L352">
        <f t="shared" si="47"/>
        <v>1</v>
      </c>
      <c r="M352">
        <f t="shared" si="45"/>
        <v>1</v>
      </c>
      <c r="N352">
        <f t="shared" si="46"/>
        <v>1</v>
      </c>
      <c r="O352">
        <f>IF(IF(ISERROR(SEARCH("*no*",VLOOKUP(A352,'passengers(base term)_has_optio'!A:J,3,FALSE))), 0,1)+IF(ISERROR(SEARCH("*no*",VLOOKUP(A352,'passengers(base term)_has_optio'!A:J,34,FALSE))), 0,1)+IF(ISERROR(SEARCH("*no*",VLOOKUP(A352,'passengers(base term)_has_optio'!A:J,5,FALSE))), 0,1)+IF(ISERROR(SEARCH("*no*",VLOOKUP(A352,'passengers(base term)_has_optio'!A:J,6,FALSE))), 0,1)+IF(ISERROR(SEARCH("*no*",VLOOKUP(A352,'passengers(base term)_has_optio'!A:J,7,FALSE))), 0,1)+IF(ISERROR(SEARCH("*no*",VLOOKUP(A352,'passengers(base term)_has_optio'!A:J,8,FALSE))), 0,1)+IF(ISERROR(SEARCH("*no*",VLOOKUP(A352,'passengers(base term)_has_optio'!A:J,9,FALSE))), 0,1)=7,1,0)</f>
        <v>0</v>
      </c>
      <c r="P352">
        <f>IF(ISNUMBER(VLOOKUP(A352,'passengers(base term)_has_optio'!A:J,10)),1,0)</f>
        <v>1</v>
      </c>
      <c r="Q352">
        <f t="shared" si="48"/>
        <v>0</v>
      </c>
      <c r="R352">
        <f t="shared" si="49"/>
        <v>1</v>
      </c>
      <c r="S352">
        <f t="shared" si="50"/>
        <v>0</v>
      </c>
      <c r="T352">
        <f t="shared" si="51"/>
        <v>0</v>
      </c>
      <c r="U352">
        <f t="shared" si="52"/>
        <v>0</v>
      </c>
      <c r="V352">
        <f t="shared" si="53"/>
        <v>0</v>
      </c>
    </row>
    <row r="353" spans="1:22">
      <c r="A353" t="s">
        <v>1183</v>
      </c>
      <c r="B353" t="s">
        <v>1418</v>
      </c>
      <c r="C353" t="s">
        <v>1407</v>
      </c>
      <c r="D353" t="s">
        <v>1407</v>
      </c>
      <c r="E353" t="s">
        <v>1407</v>
      </c>
      <c r="F353" t="s">
        <v>1407</v>
      </c>
      <c r="G353" t="s">
        <v>1407</v>
      </c>
      <c r="H353" t="s">
        <v>1407</v>
      </c>
      <c r="I353" t="s">
        <v>1407</v>
      </c>
      <c r="J353">
        <v>18.899999999999999</v>
      </c>
      <c r="K353" t="b">
        <f>ISERROR(VLOOKUP(A353,'passengers(base term)_has_optio'!A110:A945,1,FALSE))</f>
        <v>0</v>
      </c>
      <c r="L353">
        <f t="shared" si="47"/>
        <v>1</v>
      </c>
      <c r="M353">
        <f t="shared" si="45"/>
        <v>1</v>
      </c>
      <c r="N353">
        <f t="shared" si="46"/>
        <v>1</v>
      </c>
      <c r="O353">
        <f>IF(IF(ISERROR(SEARCH("*no*",VLOOKUP(A353,'passengers(base term)_has_optio'!A:J,3,FALSE))), 0,1)+IF(ISERROR(SEARCH("*no*",VLOOKUP(A353,'passengers(base term)_has_optio'!A:J,34,FALSE))), 0,1)+IF(ISERROR(SEARCH("*no*",VLOOKUP(A353,'passengers(base term)_has_optio'!A:J,5,FALSE))), 0,1)+IF(ISERROR(SEARCH("*no*",VLOOKUP(A353,'passengers(base term)_has_optio'!A:J,6,FALSE))), 0,1)+IF(ISERROR(SEARCH("*no*",VLOOKUP(A353,'passengers(base term)_has_optio'!A:J,7,FALSE))), 0,1)+IF(ISERROR(SEARCH("*no*",VLOOKUP(A353,'passengers(base term)_has_optio'!A:J,8,FALSE))), 0,1)+IF(ISERROR(SEARCH("*no*",VLOOKUP(A353,'passengers(base term)_has_optio'!A:J,9,FALSE))), 0,1)=7,1,0)</f>
        <v>0</v>
      </c>
      <c r="P353">
        <f>IF(ISNUMBER(VLOOKUP(A353,'passengers(base term)_has_optio'!A:J,10)),1,0)</f>
        <v>1</v>
      </c>
      <c r="Q353">
        <f t="shared" si="48"/>
        <v>0</v>
      </c>
      <c r="R353">
        <f t="shared" si="49"/>
        <v>1</v>
      </c>
      <c r="S353">
        <f t="shared" si="50"/>
        <v>0</v>
      </c>
      <c r="T353">
        <f t="shared" si="51"/>
        <v>0</v>
      </c>
      <c r="U353">
        <f t="shared" si="52"/>
        <v>0</v>
      </c>
      <c r="V353">
        <f t="shared" si="53"/>
        <v>0</v>
      </c>
    </row>
    <row r="354" spans="1:22">
      <c r="A354" t="s">
        <v>1182</v>
      </c>
      <c r="B354" t="s">
        <v>1418</v>
      </c>
      <c r="C354" t="s">
        <v>1407</v>
      </c>
      <c r="D354" t="s">
        <v>1407</v>
      </c>
      <c r="E354" t="s">
        <v>1407</v>
      </c>
      <c r="F354" t="s">
        <v>1407</v>
      </c>
      <c r="G354" t="s">
        <v>1407</v>
      </c>
      <c r="H354" t="s">
        <v>1407</v>
      </c>
      <c r="I354" t="s">
        <v>1407</v>
      </c>
      <c r="J354">
        <v>20</v>
      </c>
      <c r="K354" t="b">
        <f>ISERROR(VLOOKUP(A354,'passengers(base term)_has_optio'!A111:A946,1,FALSE))</f>
        <v>0</v>
      </c>
      <c r="L354">
        <f t="shared" si="47"/>
        <v>1</v>
      </c>
      <c r="M354">
        <f t="shared" si="45"/>
        <v>1</v>
      </c>
      <c r="N354">
        <f t="shared" si="46"/>
        <v>1</v>
      </c>
      <c r="O354">
        <f>IF(IF(ISERROR(SEARCH("*no*",VLOOKUP(A354,'passengers(base term)_has_optio'!A:J,3,FALSE))), 0,1)+IF(ISERROR(SEARCH("*no*",VLOOKUP(A354,'passengers(base term)_has_optio'!A:J,34,FALSE))), 0,1)+IF(ISERROR(SEARCH("*no*",VLOOKUP(A354,'passengers(base term)_has_optio'!A:J,5,FALSE))), 0,1)+IF(ISERROR(SEARCH("*no*",VLOOKUP(A354,'passengers(base term)_has_optio'!A:J,6,FALSE))), 0,1)+IF(ISERROR(SEARCH("*no*",VLOOKUP(A354,'passengers(base term)_has_optio'!A:J,7,FALSE))), 0,1)+IF(ISERROR(SEARCH("*no*",VLOOKUP(A354,'passengers(base term)_has_optio'!A:J,8,FALSE))), 0,1)+IF(ISERROR(SEARCH("*no*",VLOOKUP(A354,'passengers(base term)_has_optio'!A:J,9,FALSE))), 0,1)=7,1,0)</f>
        <v>0</v>
      </c>
      <c r="P354">
        <f>IF(ISNUMBER(VLOOKUP(A354,'passengers(base term)_has_optio'!A:J,10)),1,0)</f>
        <v>1</v>
      </c>
      <c r="Q354">
        <f t="shared" si="48"/>
        <v>0</v>
      </c>
      <c r="R354">
        <f t="shared" si="49"/>
        <v>1</v>
      </c>
      <c r="S354">
        <f t="shared" si="50"/>
        <v>0</v>
      </c>
      <c r="T354">
        <f t="shared" si="51"/>
        <v>0</v>
      </c>
      <c r="U354">
        <f t="shared" si="52"/>
        <v>0</v>
      </c>
      <c r="V354">
        <f t="shared" si="53"/>
        <v>0</v>
      </c>
    </row>
    <row r="355" spans="1:22">
      <c r="A355" t="s">
        <v>1181</v>
      </c>
      <c r="B355" t="s">
        <v>1418</v>
      </c>
      <c r="C355" t="s">
        <v>1407</v>
      </c>
      <c r="D355" t="s">
        <v>1407</v>
      </c>
      <c r="E355" t="s">
        <v>1407</v>
      </c>
      <c r="F355" t="s">
        <v>1407</v>
      </c>
      <c r="G355" t="s">
        <v>1407</v>
      </c>
      <c r="H355" t="s">
        <v>1407</v>
      </c>
      <c r="I355" t="s">
        <v>1407</v>
      </c>
      <c r="J355">
        <v>20.3</v>
      </c>
      <c r="K355" t="b">
        <f>ISERROR(VLOOKUP(A355,'passengers(base term)_has_optio'!A112:A947,1,FALSE))</f>
        <v>0</v>
      </c>
      <c r="L355">
        <f t="shared" si="47"/>
        <v>1</v>
      </c>
      <c r="M355">
        <f t="shared" si="45"/>
        <v>1</v>
      </c>
      <c r="N355">
        <f t="shared" si="46"/>
        <v>1</v>
      </c>
      <c r="O355">
        <f>IF(IF(ISERROR(SEARCH("*no*",VLOOKUP(A355,'passengers(base term)_has_optio'!A:J,3,FALSE))), 0,1)+IF(ISERROR(SEARCH("*no*",VLOOKUP(A355,'passengers(base term)_has_optio'!A:J,34,FALSE))), 0,1)+IF(ISERROR(SEARCH("*no*",VLOOKUP(A355,'passengers(base term)_has_optio'!A:J,5,FALSE))), 0,1)+IF(ISERROR(SEARCH("*no*",VLOOKUP(A355,'passengers(base term)_has_optio'!A:J,6,FALSE))), 0,1)+IF(ISERROR(SEARCH("*no*",VLOOKUP(A355,'passengers(base term)_has_optio'!A:J,7,FALSE))), 0,1)+IF(ISERROR(SEARCH("*no*",VLOOKUP(A355,'passengers(base term)_has_optio'!A:J,8,FALSE))), 0,1)+IF(ISERROR(SEARCH("*no*",VLOOKUP(A355,'passengers(base term)_has_optio'!A:J,9,FALSE))), 0,1)=7,1,0)</f>
        <v>0</v>
      </c>
      <c r="P355">
        <f>IF(ISNUMBER(VLOOKUP(A355,'passengers(base term)_has_optio'!A:J,10)),1,0)</f>
        <v>1</v>
      </c>
      <c r="Q355">
        <f t="shared" si="48"/>
        <v>0</v>
      </c>
      <c r="R355">
        <f t="shared" si="49"/>
        <v>1</v>
      </c>
      <c r="S355">
        <f t="shared" si="50"/>
        <v>0</v>
      </c>
      <c r="T355">
        <f t="shared" si="51"/>
        <v>0</v>
      </c>
      <c r="U355">
        <f t="shared" si="52"/>
        <v>0</v>
      </c>
      <c r="V355">
        <f t="shared" si="53"/>
        <v>0</v>
      </c>
    </row>
    <row r="356" spans="1:22">
      <c r="A356" t="s">
        <v>1180</v>
      </c>
      <c r="B356" t="s">
        <v>1418</v>
      </c>
      <c r="C356" t="s">
        <v>1407</v>
      </c>
      <c r="D356" t="s">
        <v>1407</v>
      </c>
      <c r="E356" t="s">
        <v>1407</v>
      </c>
      <c r="F356" t="s">
        <v>1407</v>
      </c>
      <c r="G356" t="s">
        <v>1407</v>
      </c>
      <c r="H356" t="s">
        <v>1407</v>
      </c>
      <c r="I356" t="s">
        <v>1407</v>
      </c>
      <c r="J356">
        <v>17.100000000000001</v>
      </c>
      <c r="K356" t="b">
        <f>ISERROR(VLOOKUP(A356,'passengers(base term)_has_optio'!A113:A948,1,FALSE))</f>
        <v>0</v>
      </c>
      <c r="L356">
        <f t="shared" si="47"/>
        <v>1</v>
      </c>
      <c r="M356">
        <f t="shared" si="45"/>
        <v>1</v>
      </c>
      <c r="N356">
        <f t="shared" si="46"/>
        <v>1</v>
      </c>
      <c r="O356">
        <f>IF(IF(ISERROR(SEARCH("*no*",VLOOKUP(A356,'passengers(base term)_has_optio'!A:J,3,FALSE))), 0,1)+IF(ISERROR(SEARCH("*no*",VLOOKUP(A356,'passengers(base term)_has_optio'!A:J,34,FALSE))), 0,1)+IF(ISERROR(SEARCH("*no*",VLOOKUP(A356,'passengers(base term)_has_optio'!A:J,5,FALSE))), 0,1)+IF(ISERROR(SEARCH("*no*",VLOOKUP(A356,'passengers(base term)_has_optio'!A:J,6,FALSE))), 0,1)+IF(ISERROR(SEARCH("*no*",VLOOKUP(A356,'passengers(base term)_has_optio'!A:J,7,FALSE))), 0,1)+IF(ISERROR(SEARCH("*no*",VLOOKUP(A356,'passengers(base term)_has_optio'!A:J,8,FALSE))), 0,1)+IF(ISERROR(SEARCH("*no*",VLOOKUP(A356,'passengers(base term)_has_optio'!A:J,9,FALSE))), 0,1)=7,1,0)</f>
        <v>0</v>
      </c>
      <c r="P356">
        <f>IF(ISNUMBER(VLOOKUP(A356,'passengers(base term)_has_optio'!A:J,10)),1,0)</f>
        <v>1</v>
      </c>
      <c r="Q356">
        <f t="shared" si="48"/>
        <v>0</v>
      </c>
      <c r="R356">
        <f t="shared" si="49"/>
        <v>1</v>
      </c>
      <c r="S356">
        <f t="shared" si="50"/>
        <v>0</v>
      </c>
      <c r="T356">
        <f t="shared" si="51"/>
        <v>0</v>
      </c>
      <c r="U356">
        <f t="shared" si="52"/>
        <v>0</v>
      </c>
      <c r="V356">
        <f t="shared" si="53"/>
        <v>0</v>
      </c>
    </row>
    <row r="357" spans="1:22">
      <c r="A357" t="s">
        <v>1179</v>
      </c>
      <c r="B357" t="s">
        <v>1418</v>
      </c>
      <c r="C357" t="s">
        <v>1407</v>
      </c>
      <c r="D357" t="s">
        <v>1407</v>
      </c>
      <c r="E357" t="s">
        <v>1407</v>
      </c>
      <c r="F357" t="s">
        <v>1407</v>
      </c>
      <c r="G357" t="s">
        <v>1407</v>
      </c>
      <c r="H357" t="s">
        <v>1407</v>
      </c>
      <c r="I357" t="s">
        <v>1407</v>
      </c>
      <c r="J357">
        <v>17.5</v>
      </c>
      <c r="K357" t="b">
        <f>ISERROR(VLOOKUP(A357,'passengers(base term)_has_optio'!A114:A949,1,FALSE))</f>
        <v>0</v>
      </c>
      <c r="L357">
        <f t="shared" si="47"/>
        <v>1</v>
      </c>
      <c r="M357">
        <f t="shared" si="45"/>
        <v>1</v>
      </c>
      <c r="N357">
        <f t="shared" si="46"/>
        <v>1</v>
      </c>
      <c r="O357">
        <f>IF(IF(ISERROR(SEARCH("*no*",VLOOKUP(A357,'passengers(base term)_has_optio'!A:J,3,FALSE))), 0,1)+IF(ISERROR(SEARCH("*no*",VLOOKUP(A357,'passengers(base term)_has_optio'!A:J,34,FALSE))), 0,1)+IF(ISERROR(SEARCH("*no*",VLOOKUP(A357,'passengers(base term)_has_optio'!A:J,5,FALSE))), 0,1)+IF(ISERROR(SEARCH("*no*",VLOOKUP(A357,'passengers(base term)_has_optio'!A:J,6,FALSE))), 0,1)+IF(ISERROR(SEARCH("*no*",VLOOKUP(A357,'passengers(base term)_has_optio'!A:J,7,FALSE))), 0,1)+IF(ISERROR(SEARCH("*no*",VLOOKUP(A357,'passengers(base term)_has_optio'!A:J,8,FALSE))), 0,1)+IF(ISERROR(SEARCH("*no*",VLOOKUP(A357,'passengers(base term)_has_optio'!A:J,9,FALSE))), 0,1)=7,1,0)</f>
        <v>0</v>
      </c>
      <c r="P357">
        <f>IF(ISNUMBER(VLOOKUP(A357,'passengers(base term)_has_optio'!A:J,10)),1,0)</f>
        <v>1</v>
      </c>
      <c r="Q357">
        <f t="shared" si="48"/>
        <v>0</v>
      </c>
      <c r="R357">
        <f t="shared" si="49"/>
        <v>1</v>
      </c>
      <c r="S357">
        <f t="shared" si="50"/>
        <v>0</v>
      </c>
      <c r="T357">
        <f t="shared" si="51"/>
        <v>0</v>
      </c>
      <c r="U357">
        <f t="shared" si="52"/>
        <v>0</v>
      </c>
      <c r="V357">
        <f t="shared" si="53"/>
        <v>0</v>
      </c>
    </row>
    <row r="358" spans="1:22">
      <c r="A358" t="s">
        <v>1178</v>
      </c>
      <c r="B358" t="s">
        <v>1418</v>
      </c>
      <c r="C358" t="s">
        <v>1407</v>
      </c>
      <c r="D358" t="s">
        <v>1407</v>
      </c>
      <c r="E358" t="s">
        <v>1407</v>
      </c>
      <c r="F358" t="s">
        <v>1407</v>
      </c>
      <c r="G358" t="s">
        <v>1407</v>
      </c>
      <c r="H358" t="s">
        <v>1407</v>
      </c>
      <c r="I358" t="s">
        <v>1407</v>
      </c>
      <c r="J358">
        <v>18.7</v>
      </c>
      <c r="K358" t="b">
        <f>ISERROR(VLOOKUP(A358,'passengers(base term)_has_optio'!A115:A950,1,FALSE))</f>
        <v>0</v>
      </c>
      <c r="L358">
        <f t="shared" si="47"/>
        <v>1</v>
      </c>
      <c r="M358">
        <f t="shared" si="45"/>
        <v>1</v>
      </c>
      <c r="N358">
        <f t="shared" si="46"/>
        <v>1</v>
      </c>
      <c r="O358">
        <f>IF(IF(ISERROR(SEARCH("*no*",VLOOKUP(A358,'passengers(base term)_has_optio'!A:J,3,FALSE))), 0,1)+IF(ISERROR(SEARCH("*no*",VLOOKUP(A358,'passengers(base term)_has_optio'!A:J,34,FALSE))), 0,1)+IF(ISERROR(SEARCH("*no*",VLOOKUP(A358,'passengers(base term)_has_optio'!A:J,5,FALSE))), 0,1)+IF(ISERROR(SEARCH("*no*",VLOOKUP(A358,'passengers(base term)_has_optio'!A:J,6,FALSE))), 0,1)+IF(ISERROR(SEARCH("*no*",VLOOKUP(A358,'passengers(base term)_has_optio'!A:J,7,FALSE))), 0,1)+IF(ISERROR(SEARCH("*no*",VLOOKUP(A358,'passengers(base term)_has_optio'!A:J,8,FALSE))), 0,1)+IF(ISERROR(SEARCH("*no*",VLOOKUP(A358,'passengers(base term)_has_optio'!A:J,9,FALSE))), 0,1)=7,1,0)</f>
        <v>0</v>
      </c>
      <c r="P358">
        <f>IF(ISNUMBER(VLOOKUP(A358,'passengers(base term)_has_optio'!A:J,10)),1,0)</f>
        <v>1</v>
      </c>
      <c r="Q358">
        <f t="shared" si="48"/>
        <v>0</v>
      </c>
      <c r="R358">
        <f t="shared" si="49"/>
        <v>1</v>
      </c>
      <c r="S358">
        <f t="shared" si="50"/>
        <v>0</v>
      </c>
      <c r="T358">
        <f t="shared" si="51"/>
        <v>0</v>
      </c>
      <c r="U358">
        <f t="shared" si="52"/>
        <v>0</v>
      </c>
      <c r="V358">
        <f t="shared" si="53"/>
        <v>0</v>
      </c>
    </row>
    <row r="359" spans="1:22">
      <c r="A359" t="s">
        <v>1176</v>
      </c>
      <c r="B359" t="s">
        <v>1418</v>
      </c>
      <c r="C359" t="s">
        <v>1407</v>
      </c>
      <c r="D359" t="s">
        <v>1407</v>
      </c>
      <c r="E359" t="s">
        <v>1407</v>
      </c>
      <c r="F359" t="s">
        <v>1407</v>
      </c>
      <c r="G359" t="s">
        <v>1407</v>
      </c>
      <c r="H359" t="s">
        <v>1407</v>
      </c>
      <c r="I359" t="s">
        <v>1407</v>
      </c>
      <c r="J359">
        <v>2.2000000000000002</v>
      </c>
      <c r="K359" t="b">
        <f>ISERROR(VLOOKUP(A359,'passengers(base term)_has_optio'!A117:A952,1,FALSE))</f>
        <v>0</v>
      </c>
      <c r="L359">
        <f t="shared" si="47"/>
        <v>1</v>
      </c>
      <c r="M359">
        <f t="shared" si="45"/>
        <v>1</v>
      </c>
      <c r="N359">
        <f t="shared" si="46"/>
        <v>1</v>
      </c>
      <c r="O359">
        <f>IF(IF(ISERROR(SEARCH("*no*",VLOOKUP(A359,'passengers(base term)_has_optio'!A:J,3,FALSE))), 0,1)+IF(ISERROR(SEARCH("*no*",VLOOKUP(A359,'passengers(base term)_has_optio'!A:J,34,FALSE))), 0,1)+IF(ISERROR(SEARCH("*no*",VLOOKUP(A359,'passengers(base term)_has_optio'!A:J,5,FALSE))), 0,1)+IF(ISERROR(SEARCH("*no*",VLOOKUP(A359,'passengers(base term)_has_optio'!A:J,6,FALSE))), 0,1)+IF(ISERROR(SEARCH("*no*",VLOOKUP(A359,'passengers(base term)_has_optio'!A:J,7,FALSE))), 0,1)+IF(ISERROR(SEARCH("*no*",VLOOKUP(A359,'passengers(base term)_has_optio'!A:J,8,FALSE))), 0,1)+IF(ISERROR(SEARCH("*no*",VLOOKUP(A359,'passengers(base term)_has_optio'!A:J,9,FALSE))), 0,1)=7,1,0)</f>
        <v>0</v>
      </c>
      <c r="P359">
        <f>IF(ISNUMBER(VLOOKUP(A359,'passengers(base term)_has_optio'!A:J,10)),1,0)</f>
        <v>1</v>
      </c>
      <c r="Q359">
        <f t="shared" si="48"/>
        <v>0</v>
      </c>
      <c r="R359">
        <f t="shared" si="49"/>
        <v>1</v>
      </c>
      <c r="S359">
        <f t="shared" si="50"/>
        <v>0</v>
      </c>
      <c r="T359">
        <f t="shared" si="51"/>
        <v>0</v>
      </c>
      <c r="U359">
        <f t="shared" si="52"/>
        <v>0</v>
      </c>
      <c r="V359">
        <f t="shared" si="53"/>
        <v>0</v>
      </c>
    </row>
    <row r="360" spans="1:22">
      <c r="A360" t="s">
        <v>1174</v>
      </c>
      <c r="B360" t="s">
        <v>1418</v>
      </c>
      <c r="C360" t="s">
        <v>1407</v>
      </c>
      <c r="D360" t="s">
        <v>1407</v>
      </c>
      <c r="E360" t="s">
        <v>1407</v>
      </c>
      <c r="F360" t="s">
        <v>1407</v>
      </c>
      <c r="G360" t="s">
        <v>1407</v>
      </c>
      <c r="H360" t="s">
        <v>1407</v>
      </c>
      <c r="I360" t="s">
        <v>1407</v>
      </c>
      <c r="J360">
        <v>3.7</v>
      </c>
      <c r="K360" t="b">
        <f>ISERROR(VLOOKUP(A360,'passengers(base term)_has_optio'!A119:A954,1,FALSE))</f>
        <v>0</v>
      </c>
      <c r="L360">
        <f t="shared" si="47"/>
        <v>1</v>
      </c>
      <c r="M360">
        <f t="shared" si="45"/>
        <v>1</v>
      </c>
      <c r="N360">
        <f t="shared" si="46"/>
        <v>1</v>
      </c>
      <c r="O360">
        <f>IF(IF(ISERROR(SEARCH("*no*",VLOOKUP(A360,'passengers(base term)_has_optio'!A:J,3,FALSE))), 0,1)+IF(ISERROR(SEARCH("*no*",VLOOKUP(A360,'passengers(base term)_has_optio'!A:J,34,FALSE))), 0,1)+IF(ISERROR(SEARCH("*no*",VLOOKUP(A360,'passengers(base term)_has_optio'!A:J,5,FALSE))), 0,1)+IF(ISERROR(SEARCH("*no*",VLOOKUP(A360,'passengers(base term)_has_optio'!A:J,6,FALSE))), 0,1)+IF(ISERROR(SEARCH("*no*",VLOOKUP(A360,'passengers(base term)_has_optio'!A:J,7,FALSE))), 0,1)+IF(ISERROR(SEARCH("*no*",VLOOKUP(A360,'passengers(base term)_has_optio'!A:J,8,FALSE))), 0,1)+IF(ISERROR(SEARCH("*no*",VLOOKUP(A360,'passengers(base term)_has_optio'!A:J,9,FALSE))), 0,1)=7,1,0)</f>
        <v>0</v>
      </c>
      <c r="P360">
        <f>IF(ISNUMBER(VLOOKUP(A360,'passengers(base term)_has_optio'!A:J,10)),1,0)</f>
        <v>1</v>
      </c>
      <c r="Q360">
        <f t="shared" si="48"/>
        <v>0</v>
      </c>
      <c r="R360">
        <f t="shared" si="49"/>
        <v>1</v>
      </c>
      <c r="S360">
        <f t="shared" si="50"/>
        <v>0</v>
      </c>
      <c r="T360">
        <f t="shared" si="51"/>
        <v>0</v>
      </c>
      <c r="U360">
        <f t="shared" si="52"/>
        <v>0</v>
      </c>
      <c r="V360">
        <f t="shared" si="53"/>
        <v>0</v>
      </c>
    </row>
    <row r="361" spans="1:22">
      <c r="A361" t="s">
        <v>1171</v>
      </c>
      <c r="B361" t="s">
        <v>1418</v>
      </c>
      <c r="C361" t="s">
        <v>1407</v>
      </c>
      <c r="D361" t="s">
        <v>1407</v>
      </c>
      <c r="E361" t="s">
        <v>1407</v>
      </c>
      <c r="F361" t="s">
        <v>1407</v>
      </c>
      <c r="G361" t="s">
        <v>1407</v>
      </c>
      <c r="H361" t="s">
        <v>1407</v>
      </c>
      <c r="I361" t="s">
        <v>1407</v>
      </c>
      <c r="J361">
        <v>17.2</v>
      </c>
      <c r="K361" t="b">
        <f>ISERROR(VLOOKUP(A361,'passengers(base term)_has_optio'!A121:A956,1,FALSE))</f>
        <v>0</v>
      </c>
      <c r="L361">
        <f t="shared" si="47"/>
        <v>1</v>
      </c>
      <c r="M361">
        <f t="shared" si="45"/>
        <v>1</v>
      </c>
      <c r="N361">
        <f t="shared" si="46"/>
        <v>1</v>
      </c>
      <c r="O361">
        <f>IF(IF(ISERROR(SEARCH("*no*",VLOOKUP(A361,'passengers(base term)_has_optio'!A:J,3,FALSE))), 0,1)+IF(ISERROR(SEARCH("*no*",VLOOKUP(A361,'passengers(base term)_has_optio'!A:J,34,FALSE))), 0,1)+IF(ISERROR(SEARCH("*no*",VLOOKUP(A361,'passengers(base term)_has_optio'!A:J,5,FALSE))), 0,1)+IF(ISERROR(SEARCH("*no*",VLOOKUP(A361,'passengers(base term)_has_optio'!A:J,6,FALSE))), 0,1)+IF(ISERROR(SEARCH("*no*",VLOOKUP(A361,'passengers(base term)_has_optio'!A:J,7,FALSE))), 0,1)+IF(ISERROR(SEARCH("*no*",VLOOKUP(A361,'passengers(base term)_has_optio'!A:J,8,FALSE))), 0,1)+IF(ISERROR(SEARCH("*no*",VLOOKUP(A361,'passengers(base term)_has_optio'!A:J,9,FALSE))), 0,1)=7,1,0)</f>
        <v>0</v>
      </c>
      <c r="P361">
        <f>IF(ISNUMBER(VLOOKUP(A361,'passengers(base term)_has_optio'!A:J,10)),1,0)</f>
        <v>1</v>
      </c>
      <c r="Q361">
        <f t="shared" si="48"/>
        <v>0</v>
      </c>
      <c r="R361">
        <f t="shared" si="49"/>
        <v>1</v>
      </c>
      <c r="S361">
        <f t="shared" si="50"/>
        <v>0</v>
      </c>
      <c r="T361">
        <f t="shared" si="51"/>
        <v>0</v>
      </c>
      <c r="U361">
        <f t="shared" si="52"/>
        <v>0</v>
      </c>
      <c r="V361">
        <f t="shared" si="53"/>
        <v>0</v>
      </c>
    </row>
    <row r="362" spans="1:22">
      <c r="A362" t="s">
        <v>1170</v>
      </c>
      <c r="B362" t="s">
        <v>1418</v>
      </c>
      <c r="C362" t="s">
        <v>1407</v>
      </c>
      <c r="D362" t="s">
        <v>1407</v>
      </c>
      <c r="E362" t="s">
        <v>1407</v>
      </c>
      <c r="F362" t="s">
        <v>1407</v>
      </c>
      <c r="G362" t="s">
        <v>1407</v>
      </c>
      <c r="H362" t="s">
        <v>1407</v>
      </c>
      <c r="I362" t="s">
        <v>1407</v>
      </c>
      <c r="J362">
        <v>16.5</v>
      </c>
      <c r="K362" t="b">
        <f>ISERROR(VLOOKUP(A362,'passengers(base term)_has_optio'!A122:A957,1,FALSE))</f>
        <v>0</v>
      </c>
      <c r="L362">
        <f t="shared" si="47"/>
        <v>1</v>
      </c>
      <c r="M362">
        <f t="shared" si="45"/>
        <v>1</v>
      </c>
      <c r="N362">
        <f t="shared" si="46"/>
        <v>1</v>
      </c>
      <c r="O362">
        <f>IF(IF(ISERROR(SEARCH("*no*",VLOOKUP(A362,'passengers(base term)_has_optio'!A:J,3,FALSE))), 0,1)+IF(ISERROR(SEARCH("*no*",VLOOKUP(A362,'passengers(base term)_has_optio'!A:J,34,FALSE))), 0,1)+IF(ISERROR(SEARCH("*no*",VLOOKUP(A362,'passengers(base term)_has_optio'!A:J,5,FALSE))), 0,1)+IF(ISERROR(SEARCH("*no*",VLOOKUP(A362,'passengers(base term)_has_optio'!A:J,6,FALSE))), 0,1)+IF(ISERROR(SEARCH("*no*",VLOOKUP(A362,'passengers(base term)_has_optio'!A:J,7,FALSE))), 0,1)+IF(ISERROR(SEARCH("*no*",VLOOKUP(A362,'passengers(base term)_has_optio'!A:J,8,FALSE))), 0,1)+IF(ISERROR(SEARCH("*no*",VLOOKUP(A362,'passengers(base term)_has_optio'!A:J,9,FALSE))), 0,1)=7,1,0)</f>
        <v>0</v>
      </c>
      <c r="P362">
        <f>IF(ISNUMBER(VLOOKUP(A362,'passengers(base term)_has_optio'!A:J,10)),1,0)</f>
        <v>1</v>
      </c>
      <c r="Q362">
        <f t="shared" si="48"/>
        <v>0</v>
      </c>
      <c r="R362">
        <f t="shared" si="49"/>
        <v>1</v>
      </c>
      <c r="S362">
        <f t="shared" si="50"/>
        <v>0</v>
      </c>
      <c r="T362">
        <f t="shared" si="51"/>
        <v>0</v>
      </c>
      <c r="U362">
        <f t="shared" si="52"/>
        <v>0</v>
      </c>
      <c r="V362">
        <f t="shared" si="53"/>
        <v>0</v>
      </c>
    </row>
    <row r="363" spans="1:22">
      <c r="A363" t="s">
        <v>1169</v>
      </c>
      <c r="B363" t="s">
        <v>1418</v>
      </c>
      <c r="C363" t="s">
        <v>1407</v>
      </c>
      <c r="D363" t="s">
        <v>1407</v>
      </c>
      <c r="E363" t="s">
        <v>1407</v>
      </c>
      <c r="F363" t="s">
        <v>1407</v>
      </c>
      <c r="G363" t="s">
        <v>1407</v>
      </c>
      <c r="H363" t="s">
        <v>1407</v>
      </c>
      <c r="I363" t="s">
        <v>1407</v>
      </c>
      <c r="J363">
        <v>15.6</v>
      </c>
      <c r="K363" t="b">
        <f>ISERROR(VLOOKUP(A363,'passengers(base term)_has_optio'!A123:A958,1,FALSE))</f>
        <v>0</v>
      </c>
      <c r="L363">
        <f t="shared" si="47"/>
        <v>1</v>
      </c>
      <c r="M363">
        <f t="shared" si="45"/>
        <v>1</v>
      </c>
      <c r="N363">
        <f t="shared" si="46"/>
        <v>1</v>
      </c>
      <c r="O363">
        <f>IF(IF(ISERROR(SEARCH("*no*",VLOOKUP(A363,'passengers(base term)_has_optio'!A:J,3,FALSE))), 0,1)+IF(ISERROR(SEARCH("*no*",VLOOKUP(A363,'passengers(base term)_has_optio'!A:J,34,FALSE))), 0,1)+IF(ISERROR(SEARCH("*no*",VLOOKUP(A363,'passengers(base term)_has_optio'!A:J,5,FALSE))), 0,1)+IF(ISERROR(SEARCH("*no*",VLOOKUP(A363,'passengers(base term)_has_optio'!A:J,6,FALSE))), 0,1)+IF(ISERROR(SEARCH("*no*",VLOOKUP(A363,'passengers(base term)_has_optio'!A:J,7,FALSE))), 0,1)+IF(ISERROR(SEARCH("*no*",VLOOKUP(A363,'passengers(base term)_has_optio'!A:J,8,FALSE))), 0,1)+IF(ISERROR(SEARCH("*no*",VLOOKUP(A363,'passengers(base term)_has_optio'!A:J,9,FALSE))), 0,1)=7,1,0)</f>
        <v>0</v>
      </c>
      <c r="P363">
        <f>IF(ISNUMBER(VLOOKUP(A363,'passengers(base term)_has_optio'!A:J,10)),1,0)</f>
        <v>1</v>
      </c>
      <c r="Q363">
        <f t="shared" si="48"/>
        <v>0</v>
      </c>
      <c r="R363">
        <f t="shared" si="49"/>
        <v>1</v>
      </c>
      <c r="S363">
        <f t="shared" si="50"/>
        <v>0</v>
      </c>
      <c r="T363">
        <f t="shared" si="51"/>
        <v>0</v>
      </c>
      <c r="U363">
        <f t="shared" si="52"/>
        <v>0</v>
      </c>
      <c r="V363">
        <f t="shared" si="53"/>
        <v>0</v>
      </c>
    </row>
    <row r="364" spans="1:22">
      <c r="A364" t="s">
        <v>1168</v>
      </c>
      <c r="B364" t="s">
        <v>1418</v>
      </c>
      <c r="C364" t="s">
        <v>1407</v>
      </c>
      <c r="D364" t="s">
        <v>1407</v>
      </c>
      <c r="E364" t="s">
        <v>1407</v>
      </c>
      <c r="F364" t="s">
        <v>1407</v>
      </c>
      <c r="G364" t="s">
        <v>1407</v>
      </c>
      <c r="H364" t="s">
        <v>1407</v>
      </c>
      <c r="I364" t="s">
        <v>1407</v>
      </c>
      <c r="J364">
        <v>17</v>
      </c>
      <c r="K364" t="b">
        <f>ISERROR(VLOOKUP(A364,'passengers(base term)_has_optio'!A124:A959,1,FALSE))</f>
        <v>0</v>
      </c>
      <c r="L364">
        <f t="shared" si="47"/>
        <v>1</v>
      </c>
      <c r="M364">
        <f t="shared" si="45"/>
        <v>1</v>
      </c>
      <c r="N364">
        <f t="shared" si="46"/>
        <v>1</v>
      </c>
      <c r="O364">
        <f>IF(IF(ISERROR(SEARCH("*no*",VLOOKUP(A364,'passengers(base term)_has_optio'!A:J,3,FALSE))), 0,1)+IF(ISERROR(SEARCH("*no*",VLOOKUP(A364,'passengers(base term)_has_optio'!A:J,34,FALSE))), 0,1)+IF(ISERROR(SEARCH("*no*",VLOOKUP(A364,'passengers(base term)_has_optio'!A:J,5,FALSE))), 0,1)+IF(ISERROR(SEARCH("*no*",VLOOKUP(A364,'passengers(base term)_has_optio'!A:J,6,FALSE))), 0,1)+IF(ISERROR(SEARCH("*no*",VLOOKUP(A364,'passengers(base term)_has_optio'!A:J,7,FALSE))), 0,1)+IF(ISERROR(SEARCH("*no*",VLOOKUP(A364,'passengers(base term)_has_optio'!A:J,8,FALSE))), 0,1)+IF(ISERROR(SEARCH("*no*",VLOOKUP(A364,'passengers(base term)_has_optio'!A:J,9,FALSE))), 0,1)=7,1,0)</f>
        <v>0</v>
      </c>
      <c r="P364">
        <f>IF(ISNUMBER(VLOOKUP(A364,'passengers(base term)_has_optio'!A:J,10)),1,0)</f>
        <v>1</v>
      </c>
      <c r="Q364">
        <f t="shared" si="48"/>
        <v>0</v>
      </c>
      <c r="R364">
        <f t="shared" si="49"/>
        <v>1</v>
      </c>
      <c r="S364">
        <f t="shared" si="50"/>
        <v>0</v>
      </c>
      <c r="T364">
        <f t="shared" si="51"/>
        <v>0</v>
      </c>
      <c r="U364">
        <f t="shared" si="52"/>
        <v>0</v>
      </c>
      <c r="V364">
        <f t="shared" si="53"/>
        <v>0</v>
      </c>
    </row>
    <row r="365" spans="1:22">
      <c r="A365" t="s">
        <v>1167</v>
      </c>
      <c r="B365" t="s">
        <v>1418</v>
      </c>
      <c r="C365" t="s">
        <v>1407</v>
      </c>
      <c r="D365" t="s">
        <v>1407</v>
      </c>
      <c r="E365" t="s">
        <v>1407</v>
      </c>
      <c r="F365" t="s">
        <v>1407</v>
      </c>
      <c r="G365" t="s">
        <v>1407</v>
      </c>
      <c r="H365" t="s">
        <v>1407</v>
      </c>
      <c r="I365" t="s">
        <v>1407</v>
      </c>
      <c r="J365">
        <v>17.3</v>
      </c>
      <c r="K365" t="b">
        <f>ISERROR(VLOOKUP(A365,'passengers(base term)_has_optio'!A125:A960,1,FALSE))</f>
        <v>0</v>
      </c>
      <c r="L365">
        <f t="shared" si="47"/>
        <v>1</v>
      </c>
      <c r="M365">
        <f t="shared" si="45"/>
        <v>1</v>
      </c>
      <c r="N365">
        <f t="shared" si="46"/>
        <v>1</v>
      </c>
      <c r="O365">
        <f>IF(IF(ISERROR(SEARCH("*no*",VLOOKUP(A365,'passengers(base term)_has_optio'!A:J,3,FALSE))), 0,1)+IF(ISERROR(SEARCH("*no*",VLOOKUP(A365,'passengers(base term)_has_optio'!A:J,34,FALSE))), 0,1)+IF(ISERROR(SEARCH("*no*",VLOOKUP(A365,'passengers(base term)_has_optio'!A:J,5,FALSE))), 0,1)+IF(ISERROR(SEARCH("*no*",VLOOKUP(A365,'passengers(base term)_has_optio'!A:J,6,FALSE))), 0,1)+IF(ISERROR(SEARCH("*no*",VLOOKUP(A365,'passengers(base term)_has_optio'!A:J,7,FALSE))), 0,1)+IF(ISERROR(SEARCH("*no*",VLOOKUP(A365,'passengers(base term)_has_optio'!A:J,8,FALSE))), 0,1)+IF(ISERROR(SEARCH("*no*",VLOOKUP(A365,'passengers(base term)_has_optio'!A:J,9,FALSE))), 0,1)=7,1,0)</f>
        <v>0</v>
      </c>
      <c r="P365">
        <f>IF(ISNUMBER(VLOOKUP(A365,'passengers(base term)_has_optio'!A:J,10)),1,0)</f>
        <v>1</v>
      </c>
      <c r="Q365">
        <f t="shared" si="48"/>
        <v>0</v>
      </c>
      <c r="R365">
        <f t="shared" si="49"/>
        <v>1</v>
      </c>
      <c r="S365">
        <f t="shared" si="50"/>
        <v>0</v>
      </c>
      <c r="T365">
        <f t="shared" si="51"/>
        <v>0</v>
      </c>
      <c r="U365">
        <f t="shared" si="52"/>
        <v>0</v>
      </c>
      <c r="V365">
        <f t="shared" si="53"/>
        <v>0</v>
      </c>
    </row>
    <row r="366" spans="1:22">
      <c r="A366" t="s">
        <v>1166</v>
      </c>
      <c r="B366" t="s">
        <v>1418</v>
      </c>
      <c r="C366" t="s">
        <v>1407</v>
      </c>
      <c r="D366" t="s">
        <v>1407</v>
      </c>
      <c r="E366" t="s">
        <v>1407</v>
      </c>
      <c r="F366" t="s">
        <v>1407</v>
      </c>
      <c r="G366" t="s">
        <v>1407</v>
      </c>
      <c r="H366" t="s">
        <v>1407</v>
      </c>
      <c r="I366" t="s">
        <v>1407</v>
      </c>
      <c r="J366">
        <v>17.100000000000001</v>
      </c>
      <c r="K366" t="b">
        <f>ISERROR(VLOOKUP(A366,'passengers(base term)_has_optio'!A126:A961,1,FALSE))</f>
        <v>0</v>
      </c>
      <c r="L366">
        <f t="shared" si="47"/>
        <v>1</v>
      </c>
      <c r="M366">
        <f t="shared" si="45"/>
        <v>1</v>
      </c>
      <c r="N366">
        <f t="shared" si="46"/>
        <v>1</v>
      </c>
      <c r="O366">
        <f>IF(IF(ISERROR(SEARCH("*no*",VLOOKUP(A366,'passengers(base term)_has_optio'!A:J,3,FALSE))), 0,1)+IF(ISERROR(SEARCH("*no*",VLOOKUP(A366,'passengers(base term)_has_optio'!A:J,34,FALSE))), 0,1)+IF(ISERROR(SEARCH("*no*",VLOOKUP(A366,'passengers(base term)_has_optio'!A:J,5,FALSE))), 0,1)+IF(ISERROR(SEARCH("*no*",VLOOKUP(A366,'passengers(base term)_has_optio'!A:J,6,FALSE))), 0,1)+IF(ISERROR(SEARCH("*no*",VLOOKUP(A366,'passengers(base term)_has_optio'!A:J,7,FALSE))), 0,1)+IF(ISERROR(SEARCH("*no*",VLOOKUP(A366,'passengers(base term)_has_optio'!A:J,8,FALSE))), 0,1)+IF(ISERROR(SEARCH("*no*",VLOOKUP(A366,'passengers(base term)_has_optio'!A:J,9,FALSE))), 0,1)=7,1,0)</f>
        <v>0</v>
      </c>
      <c r="P366">
        <f>IF(ISNUMBER(VLOOKUP(A366,'passengers(base term)_has_optio'!A:J,10)),1,0)</f>
        <v>1</v>
      </c>
      <c r="Q366">
        <f t="shared" si="48"/>
        <v>0</v>
      </c>
      <c r="R366">
        <f t="shared" si="49"/>
        <v>1</v>
      </c>
      <c r="S366">
        <f t="shared" si="50"/>
        <v>0</v>
      </c>
      <c r="T366">
        <f t="shared" si="51"/>
        <v>0</v>
      </c>
      <c r="U366">
        <f t="shared" si="52"/>
        <v>0</v>
      </c>
      <c r="V366">
        <f t="shared" si="53"/>
        <v>0</v>
      </c>
    </row>
    <row r="367" spans="1:22">
      <c r="A367" t="s">
        <v>1165</v>
      </c>
      <c r="B367" t="s">
        <v>1418</v>
      </c>
      <c r="C367" t="s">
        <v>1407</v>
      </c>
      <c r="D367" t="s">
        <v>1407</v>
      </c>
      <c r="E367" t="s">
        <v>1407</v>
      </c>
      <c r="F367" t="s">
        <v>1407</v>
      </c>
      <c r="G367" t="s">
        <v>1407</v>
      </c>
      <c r="H367" t="s">
        <v>1407</v>
      </c>
      <c r="I367" t="s">
        <v>1407</v>
      </c>
      <c r="J367">
        <v>17.100000000000001</v>
      </c>
      <c r="K367" t="b">
        <f>ISERROR(VLOOKUP(A367,'passengers(base term)_has_optio'!A127:A962,1,FALSE))</f>
        <v>0</v>
      </c>
      <c r="L367">
        <f t="shared" si="47"/>
        <v>1</v>
      </c>
      <c r="M367">
        <f t="shared" si="45"/>
        <v>1</v>
      </c>
      <c r="N367">
        <f t="shared" si="46"/>
        <v>1</v>
      </c>
      <c r="O367">
        <f>IF(IF(ISERROR(SEARCH("*no*",VLOOKUP(A367,'passengers(base term)_has_optio'!A:J,3,FALSE))), 0,1)+IF(ISERROR(SEARCH("*no*",VLOOKUP(A367,'passengers(base term)_has_optio'!A:J,34,FALSE))), 0,1)+IF(ISERROR(SEARCH("*no*",VLOOKUP(A367,'passengers(base term)_has_optio'!A:J,5,FALSE))), 0,1)+IF(ISERROR(SEARCH("*no*",VLOOKUP(A367,'passengers(base term)_has_optio'!A:J,6,FALSE))), 0,1)+IF(ISERROR(SEARCH("*no*",VLOOKUP(A367,'passengers(base term)_has_optio'!A:J,7,FALSE))), 0,1)+IF(ISERROR(SEARCH("*no*",VLOOKUP(A367,'passengers(base term)_has_optio'!A:J,8,FALSE))), 0,1)+IF(ISERROR(SEARCH("*no*",VLOOKUP(A367,'passengers(base term)_has_optio'!A:J,9,FALSE))), 0,1)=7,1,0)</f>
        <v>0</v>
      </c>
      <c r="P367">
        <f>IF(ISNUMBER(VLOOKUP(A367,'passengers(base term)_has_optio'!A:J,10)),1,0)</f>
        <v>1</v>
      </c>
      <c r="Q367">
        <f t="shared" si="48"/>
        <v>0</v>
      </c>
      <c r="R367">
        <f t="shared" si="49"/>
        <v>1</v>
      </c>
      <c r="S367">
        <f t="shared" si="50"/>
        <v>0</v>
      </c>
      <c r="T367">
        <f t="shared" si="51"/>
        <v>0</v>
      </c>
      <c r="U367">
        <f t="shared" si="52"/>
        <v>0</v>
      </c>
      <c r="V367">
        <f t="shared" si="53"/>
        <v>0</v>
      </c>
    </row>
    <row r="368" spans="1:22">
      <c r="A368" t="s">
        <v>1164</v>
      </c>
      <c r="B368" t="s">
        <v>1418</v>
      </c>
      <c r="C368" t="s">
        <v>1407</v>
      </c>
      <c r="D368" t="s">
        <v>1407</v>
      </c>
      <c r="E368" t="s">
        <v>1407</v>
      </c>
      <c r="F368" t="s">
        <v>1407</v>
      </c>
      <c r="G368" t="s">
        <v>1407</v>
      </c>
      <c r="H368" t="s">
        <v>1407</v>
      </c>
      <c r="I368" t="s">
        <v>1407</v>
      </c>
      <c r="J368">
        <v>18.8</v>
      </c>
      <c r="K368" t="b">
        <f>ISERROR(VLOOKUP(A368,'passengers(base term)_has_optio'!A128:A963,1,FALSE))</f>
        <v>0</v>
      </c>
      <c r="L368">
        <f t="shared" si="47"/>
        <v>1</v>
      </c>
      <c r="M368">
        <f t="shared" si="45"/>
        <v>1</v>
      </c>
      <c r="N368">
        <f t="shared" si="46"/>
        <v>1</v>
      </c>
      <c r="O368">
        <f>IF(IF(ISERROR(SEARCH("*no*",VLOOKUP(A368,'passengers(base term)_has_optio'!A:J,3,FALSE))), 0,1)+IF(ISERROR(SEARCH("*no*",VLOOKUP(A368,'passengers(base term)_has_optio'!A:J,34,FALSE))), 0,1)+IF(ISERROR(SEARCH("*no*",VLOOKUP(A368,'passengers(base term)_has_optio'!A:J,5,FALSE))), 0,1)+IF(ISERROR(SEARCH("*no*",VLOOKUP(A368,'passengers(base term)_has_optio'!A:J,6,FALSE))), 0,1)+IF(ISERROR(SEARCH("*no*",VLOOKUP(A368,'passengers(base term)_has_optio'!A:J,7,FALSE))), 0,1)+IF(ISERROR(SEARCH("*no*",VLOOKUP(A368,'passengers(base term)_has_optio'!A:J,8,FALSE))), 0,1)+IF(ISERROR(SEARCH("*no*",VLOOKUP(A368,'passengers(base term)_has_optio'!A:J,9,FALSE))), 0,1)=7,1,0)</f>
        <v>0</v>
      </c>
      <c r="P368">
        <f>IF(ISNUMBER(VLOOKUP(A368,'passengers(base term)_has_optio'!A:J,10)),1,0)</f>
        <v>1</v>
      </c>
      <c r="Q368">
        <f t="shared" si="48"/>
        <v>0</v>
      </c>
      <c r="R368">
        <f t="shared" si="49"/>
        <v>1</v>
      </c>
      <c r="S368">
        <f t="shared" si="50"/>
        <v>0</v>
      </c>
      <c r="T368">
        <f t="shared" si="51"/>
        <v>0</v>
      </c>
      <c r="U368">
        <f t="shared" si="52"/>
        <v>0</v>
      </c>
      <c r="V368">
        <f t="shared" si="53"/>
        <v>0</v>
      </c>
    </row>
    <row r="369" spans="1:22">
      <c r="A369" t="s">
        <v>1163</v>
      </c>
      <c r="B369" t="s">
        <v>1418</v>
      </c>
      <c r="C369" t="s">
        <v>1407</v>
      </c>
      <c r="D369" t="s">
        <v>1407</v>
      </c>
      <c r="E369" t="s">
        <v>1407</v>
      </c>
      <c r="F369" t="s">
        <v>1407</v>
      </c>
      <c r="G369" t="s">
        <v>1407</v>
      </c>
      <c r="H369" t="s">
        <v>1407</v>
      </c>
      <c r="I369" t="s">
        <v>1407</v>
      </c>
      <c r="J369">
        <v>17.2</v>
      </c>
      <c r="K369" t="b">
        <f>ISERROR(VLOOKUP(A369,'passengers(base term)_has_optio'!A129:A964,1,FALSE))</f>
        <v>0</v>
      </c>
      <c r="L369">
        <f t="shared" si="47"/>
        <v>1</v>
      </c>
      <c r="M369">
        <f t="shared" si="45"/>
        <v>1</v>
      </c>
      <c r="N369">
        <f t="shared" si="46"/>
        <v>1</v>
      </c>
      <c r="O369">
        <f>IF(IF(ISERROR(SEARCH("*no*",VLOOKUP(A369,'passengers(base term)_has_optio'!A:J,3,FALSE))), 0,1)+IF(ISERROR(SEARCH("*no*",VLOOKUP(A369,'passengers(base term)_has_optio'!A:J,34,FALSE))), 0,1)+IF(ISERROR(SEARCH("*no*",VLOOKUP(A369,'passengers(base term)_has_optio'!A:J,5,FALSE))), 0,1)+IF(ISERROR(SEARCH("*no*",VLOOKUP(A369,'passengers(base term)_has_optio'!A:J,6,FALSE))), 0,1)+IF(ISERROR(SEARCH("*no*",VLOOKUP(A369,'passengers(base term)_has_optio'!A:J,7,FALSE))), 0,1)+IF(ISERROR(SEARCH("*no*",VLOOKUP(A369,'passengers(base term)_has_optio'!A:J,8,FALSE))), 0,1)+IF(ISERROR(SEARCH("*no*",VLOOKUP(A369,'passengers(base term)_has_optio'!A:J,9,FALSE))), 0,1)=7,1,0)</f>
        <v>0</v>
      </c>
      <c r="P369">
        <f>IF(ISNUMBER(VLOOKUP(A369,'passengers(base term)_has_optio'!A:J,10)),1,0)</f>
        <v>1</v>
      </c>
      <c r="Q369">
        <f t="shared" si="48"/>
        <v>0</v>
      </c>
      <c r="R369">
        <f t="shared" si="49"/>
        <v>1</v>
      </c>
      <c r="S369">
        <f t="shared" si="50"/>
        <v>0</v>
      </c>
      <c r="T369">
        <f t="shared" si="51"/>
        <v>0</v>
      </c>
      <c r="U369">
        <f t="shared" si="52"/>
        <v>0</v>
      </c>
      <c r="V369">
        <f t="shared" si="53"/>
        <v>0</v>
      </c>
    </row>
    <row r="370" spans="1:22">
      <c r="A370" t="s">
        <v>1162</v>
      </c>
      <c r="B370" t="s">
        <v>1418</v>
      </c>
      <c r="C370" t="s">
        <v>1407</v>
      </c>
      <c r="D370" t="s">
        <v>1407</v>
      </c>
      <c r="E370" t="s">
        <v>1407</v>
      </c>
      <c r="F370" t="s">
        <v>1407</v>
      </c>
      <c r="G370" t="s">
        <v>1407</v>
      </c>
      <c r="H370" t="s">
        <v>1407</v>
      </c>
      <c r="I370" t="s">
        <v>1407</v>
      </c>
      <c r="J370">
        <v>16</v>
      </c>
      <c r="K370" t="b">
        <f>ISERROR(VLOOKUP(A370,'passengers(base term)_has_optio'!A130:A965,1,FALSE))</f>
        <v>0</v>
      </c>
      <c r="L370">
        <f t="shared" si="47"/>
        <v>1</v>
      </c>
      <c r="M370">
        <f t="shared" si="45"/>
        <v>1</v>
      </c>
      <c r="N370">
        <f t="shared" si="46"/>
        <v>1</v>
      </c>
      <c r="O370">
        <f>IF(IF(ISERROR(SEARCH("*no*",VLOOKUP(A370,'passengers(base term)_has_optio'!A:J,3,FALSE))), 0,1)+IF(ISERROR(SEARCH("*no*",VLOOKUP(A370,'passengers(base term)_has_optio'!A:J,34,FALSE))), 0,1)+IF(ISERROR(SEARCH("*no*",VLOOKUP(A370,'passengers(base term)_has_optio'!A:J,5,FALSE))), 0,1)+IF(ISERROR(SEARCH("*no*",VLOOKUP(A370,'passengers(base term)_has_optio'!A:J,6,FALSE))), 0,1)+IF(ISERROR(SEARCH("*no*",VLOOKUP(A370,'passengers(base term)_has_optio'!A:J,7,FALSE))), 0,1)+IF(ISERROR(SEARCH("*no*",VLOOKUP(A370,'passengers(base term)_has_optio'!A:J,8,FALSE))), 0,1)+IF(ISERROR(SEARCH("*no*",VLOOKUP(A370,'passengers(base term)_has_optio'!A:J,9,FALSE))), 0,1)=7,1,0)</f>
        <v>0</v>
      </c>
      <c r="P370">
        <f>IF(ISNUMBER(VLOOKUP(A370,'passengers(base term)_has_optio'!A:J,10)),1,0)</f>
        <v>1</v>
      </c>
      <c r="Q370">
        <f t="shared" si="48"/>
        <v>0</v>
      </c>
      <c r="R370">
        <f t="shared" si="49"/>
        <v>1</v>
      </c>
      <c r="S370">
        <f t="shared" si="50"/>
        <v>0</v>
      </c>
      <c r="T370">
        <f t="shared" si="51"/>
        <v>0</v>
      </c>
      <c r="U370">
        <f t="shared" si="52"/>
        <v>0</v>
      </c>
      <c r="V370">
        <f t="shared" si="53"/>
        <v>0</v>
      </c>
    </row>
    <row r="371" spans="1:22">
      <c r="A371" t="s">
        <v>1161</v>
      </c>
      <c r="B371" t="s">
        <v>1418</v>
      </c>
      <c r="C371" t="s">
        <v>1407</v>
      </c>
      <c r="D371" t="s">
        <v>1407</v>
      </c>
      <c r="E371" t="s">
        <v>1407</v>
      </c>
      <c r="F371" t="s">
        <v>1407</v>
      </c>
      <c r="G371" t="s">
        <v>1407</v>
      </c>
      <c r="H371" t="s">
        <v>1407</v>
      </c>
      <c r="I371" t="s">
        <v>1407</v>
      </c>
      <c r="J371">
        <v>17.3</v>
      </c>
      <c r="K371" t="b">
        <f>ISERROR(VLOOKUP(A371,'passengers(base term)_has_optio'!A131:A966,1,FALSE))</f>
        <v>0</v>
      </c>
      <c r="L371">
        <f t="shared" si="47"/>
        <v>1</v>
      </c>
      <c r="M371">
        <f t="shared" si="45"/>
        <v>1</v>
      </c>
      <c r="N371">
        <f t="shared" si="46"/>
        <v>1</v>
      </c>
      <c r="O371">
        <f>IF(IF(ISERROR(SEARCH("*no*",VLOOKUP(A371,'passengers(base term)_has_optio'!A:J,3,FALSE))), 0,1)+IF(ISERROR(SEARCH("*no*",VLOOKUP(A371,'passengers(base term)_has_optio'!A:J,34,FALSE))), 0,1)+IF(ISERROR(SEARCH("*no*",VLOOKUP(A371,'passengers(base term)_has_optio'!A:J,5,FALSE))), 0,1)+IF(ISERROR(SEARCH("*no*",VLOOKUP(A371,'passengers(base term)_has_optio'!A:J,6,FALSE))), 0,1)+IF(ISERROR(SEARCH("*no*",VLOOKUP(A371,'passengers(base term)_has_optio'!A:J,7,FALSE))), 0,1)+IF(ISERROR(SEARCH("*no*",VLOOKUP(A371,'passengers(base term)_has_optio'!A:J,8,FALSE))), 0,1)+IF(ISERROR(SEARCH("*no*",VLOOKUP(A371,'passengers(base term)_has_optio'!A:J,9,FALSE))), 0,1)=7,1,0)</f>
        <v>0</v>
      </c>
      <c r="P371">
        <f>IF(ISNUMBER(VLOOKUP(A371,'passengers(base term)_has_optio'!A:J,10)),1,0)</f>
        <v>1</v>
      </c>
      <c r="Q371">
        <f t="shared" si="48"/>
        <v>0</v>
      </c>
      <c r="R371">
        <f t="shared" si="49"/>
        <v>1</v>
      </c>
      <c r="S371">
        <f t="shared" si="50"/>
        <v>0</v>
      </c>
      <c r="T371">
        <f t="shared" si="51"/>
        <v>0</v>
      </c>
      <c r="U371">
        <f t="shared" si="52"/>
        <v>0</v>
      </c>
      <c r="V371">
        <f t="shared" si="53"/>
        <v>0</v>
      </c>
    </row>
    <row r="372" spans="1:22">
      <c r="A372" t="s">
        <v>1160</v>
      </c>
      <c r="B372" t="s">
        <v>1418</v>
      </c>
      <c r="C372" t="s">
        <v>1407</v>
      </c>
      <c r="D372" t="s">
        <v>1407</v>
      </c>
      <c r="E372" t="s">
        <v>1407</v>
      </c>
      <c r="F372" t="s">
        <v>1407</v>
      </c>
      <c r="G372" t="s">
        <v>1407</v>
      </c>
      <c r="H372" t="s">
        <v>1407</v>
      </c>
      <c r="I372" t="s">
        <v>1407</v>
      </c>
      <c r="J372">
        <v>16.3</v>
      </c>
      <c r="K372" t="b">
        <f>ISERROR(VLOOKUP(A372,'passengers(base term)_has_optio'!A132:A967,1,FALSE))</f>
        <v>0</v>
      </c>
      <c r="L372">
        <f t="shared" si="47"/>
        <v>1</v>
      </c>
      <c r="M372">
        <f t="shared" si="45"/>
        <v>1</v>
      </c>
      <c r="N372">
        <f t="shared" si="46"/>
        <v>1</v>
      </c>
      <c r="O372">
        <f>IF(IF(ISERROR(SEARCH("*no*",VLOOKUP(A372,'passengers(base term)_has_optio'!A:J,3,FALSE))), 0,1)+IF(ISERROR(SEARCH("*no*",VLOOKUP(A372,'passengers(base term)_has_optio'!A:J,34,FALSE))), 0,1)+IF(ISERROR(SEARCH("*no*",VLOOKUP(A372,'passengers(base term)_has_optio'!A:J,5,FALSE))), 0,1)+IF(ISERROR(SEARCH("*no*",VLOOKUP(A372,'passengers(base term)_has_optio'!A:J,6,FALSE))), 0,1)+IF(ISERROR(SEARCH("*no*",VLOOKUP(A372,'passengers(base term)_has_optio'!A:J,7,FALSE))), 0,1)+IF(ISERROR(SEARCH("*no*",VLOOKUP(A372,'passengers(base term)_has_optio'!A:J,8,FALSE))), 0,1)+IF(ISERROR(SEARCH("*no*",VLOOKUP(A372,'passengers(base term)_has_optio'!A:J,9,FALSE))), 0,1)=7,1,0)</f>
        <v>0</v>
      </c>
      <c r="P372">
        <f>IF(ISNUMBER(VLOOKUP(A372,'passengers(base term)_has_optio'!A:J,10)),1,0)</f>
        <v>1</v>
      </c>
      <c r="Q372">
        <f t="shared" si="48"/>
        <v>0</v>
      </c>
      <c r="R372">
        <f t="shared" si="49"/>
        <v>1</v>
      </c>
      <c r="S372">
        <f t="shared" si="50"/>
        <v>0</v>
      </c>
      <c r="T372">
        <f t="shared" si="51"/>
        <v>0</v>
      </c>
      <c r="U372">
        <f t="shared" si="52"/>
        <v>0</v>
      </c>
      <c r="V372">
        <f t="shared" si="53"/>
        <v>0</v>
      </c>
    </row>
    <row r="373" spans="1:22">
      <c r="A373" t="s">
        <v>1159</v>
      </c>
      <c r="B373" t="s">
        <v>1418</v>
      </c>
      <c r="C373" t="s">
        <v>1407</v>
      </c>
      <c r="D373" t="s">
        <v>1407</v>
      </c>
      <c r="E373" t="s">
        <v>1407</v>
      </c>
      <c r="F373" t="s">
        <v>1407</v>
      </c>
      <c r="G373" t="s">
        <v>1407</v>
      </c>
      <c r="H373" t="s">
        <v>1407</v>
      </c>
      <c r="I373" t="s">
        <v>1407</v>
      </c>
      <c r="J373">
        <v>20.399999999999999</v>
      </c>
      <c r="K373" t="b">
        <f>ISERROR(VLOOKUP(A373,'passengers(base term)_has_optio'!A133:A968,1,FALSE))</f>
        <v>0</v>
      </c>
      <c r="L373">
        <f t="shared" si="47"/>
        <v>1</v>
      </c>
      <c r="M373">
        <f t="shared" si="45"/>
        <v>1</v>
      </c>
      <c r="N373">
        <f t="shared" si="46"/>
        <v>1</v>
      </c>
      <c r="O373">
        <f>IF(IF(ISERROR(SEARCH("*no*",VLOOKUP(A373,'passengers(base term)_has_optio'!A:J,3,FALSE))), 0,1)+IF(ISERROR(SEARCH("*no*",VLOOKUP(A373,'passengers(base term)_has_optio'!A:J,34,FALSE))), 0,1)+IF(ISERROR(SEARCH("*no*",VLOOKUP(A373,'passengers(base term)_has_optio'!A:J,5,FALSE))), 0,1)+IF(ISERROR(SEARCH("*no*",VLOOKUP(A373,'passengers(base term)_has_optio'!A:J,6,FALSE))), 0,1)+IF(ISERROR(SEARCH("*no*",VLOOKUP(A373,'passengers(base term)_has_optio'!A:J,7,FALSE))), 0,1)+IF(ISERROR(SEARCH("*no*",VLOOKUP(A373,'passengers(base term)_has_optio'!A:J,8,FALSE))), 0,1)+IF(ISERROR(SEARCH("*no*",VLOOKUP(A373,'passengers(base term)_has_optio'!A:J,9,FALSE))), 0,1)=7,1,0)</f>
        <v>0</v>
      </c>
      <c r="P373">
        <f>IF(ISNUMBER(VLOOKUP(A373,'passengers(base term)_has_optio'!A:J,10)),1,0)</f>
        <v>1</v>
      </c>
      <c r="Q373">
        <f t="shared" si="48"/>
        <v>0</v>
      </c>
      <c r="R373">
        <f t="shared" si="49"/>
        <v>1</v>
      </c>
      <c r="S373">
        <f t="shared" si="50"/>
        <v>0</v>
      </c>
      <c r="T373">
        <f t="shared" si="51"/>
        <v>0</v>
      </c>
      <c r="U373">
        <f t="shared" si="52"/>
        <v>0</v>
      </c>
      <c r="V373">
        <f t="shared" si="53"/>
        <v>0</v>
      </c>
    </row>
    <row r="374" spans="1:22">
      <c r="A374" t="s">
        <v>1158</v>
      </c>
      <c r="B374" t="s">
        <v>1418</v>
      </c>
      <c r="C374" t="s">
        <v>1407</v>
      </c>
      <c r="D374" t="s">
        <v>1407</v>
      </c>
      <c r="E374" t="s">
        <v>1407</v>
      </c>
      <c r="F374" t="s">
        <v>1407</v>
      </c>
      <c r="G374" t="s">
        <v>1407</v>
      </c>
      <c r="H374" t="s">
        <v>1407</v>
      </c>
      <c r="I374" t="s">
        <v>1407</v>
      </c>
      <c r="J374">
        <v>17.100000000000001</v>
      </c>
      <c r="K374" t="b">
        <f>ISERROR(VLOOKUP(A374,'passengers(base term)_has_optio'!A134:A969,1,FALSE))</f>
        <v>0</v>
      </c>
      <c r="L374">
        <f t="shared" si="47"/>
        <v>1</v>
      </c>
      <c r="M374">
        <f t="shared" si="45"/>
        <v>1</v>
      </c>
      <c r="N374">
        <f t="shared" si="46"/>
        <v>1</v>
      </c>
      <c r="O374">
        <f>IF(IF(ISERROR(SEARCH("*no*",VLOOKUP(A374,'passengers(base term)_has_optio'!A:J,3,FALSE))), 0,1)+IF(ISERROR(SEARCH("*no*",VLOOKUP(A374,'passengers(base term)_has_optio'!A:J,34,FALSE))), 0,1)+IF(ISERROR(SEARCH("*no*",VLOOKUP(A374,'passengers(base term)_has_optio'!A:J,5,FALSE))), 0,1)+IF(ISERROR(SEARCH("*no*",VLOOKUP(A374,'passengers(base term)_has_optio'!A:J,6,FALSE))), 0,1)+IF(ISERROR(SEARCH("*no*",VLOOKUP(A374,'passengers(base term)_has_optio'!A:J,7,FALSE))), 0,1)+IF(ISERROR(SEARCH("*no*",VLOOKUP(A374,'passengers(base term)_has_optio'!A:J,8,FALSE))), 0,1)+IF(ISERROR(SEARCH("*no*",VLOOKUP(A374,'passengers(base term)_has_optio'!A:J,9,FALSE))), 0,1)=7,1,0)</f>
        <v>0</v>
      </c>
      <c r="P374">
        <f>IF(ISNUMBER(VLOOKUP(A374,'passengers(base term)_has_optio'!A:J,10)),1,0)</f>
        <v>1</v>
      </c>
      <c r="Q374">
        <f t="shared" si="48"/>
        <v>0</v>
      </c>
      <c r="R374">
        <f t="shared" si="49"/>
        <v>1</v>
      </c>
      <c r="S374">
        <f t="shared" si="50"/>
        <v>0</v>
      </c>
      <c r="T374">
        <f t="shared" si="51"/>
        <v>0</v>
      </c>
      <c r="U374">
        <f t="shared" si="52"/>
        <v>0</v>
      </c>
      <c r="V374">
        <f t="shared" si="53"/>
        <v>0</v>
      </c>
    </row>
    <row r="375" spans="1:22">
      <c r="A375" t="s">
        <v>1157</v>
      </c>
      <c r="B375" t="s">
        <v>1418</v>
      </c>
      <c r="C375" t="s">
        <v>1407</v>
      </c>
      <c r="D375" t="s">
        <v>1407</v>
      </c>
      <c r="E375" t="s">
        <v>1407</v>
      </c>
      <c r="F375" t="s">
        <v>1407</v>
      </c>
      <c r="G375" t="s">
        <v>1407</v>
      </c>
      <c r="H375" t="s">
        <v>1407</v>
      </c>
      <c r="I375" t="s">
        <v>1407</v>
      </c>
      <c r="J375">
        <v>17.100000000000001</v>
      </c>
      <c r="K375" t="b">
        <f>ISERROR(VLOOKUP(A375,'passengers(base term)_has_optio'!A135:A970,1,FALSE))</f>
        <v>0</v>
      </c>
      <c r="L375">
        <f t="shared" si="47"/>
        <v>1</v>
      </c>
      <c r="M375">
        <f t="shared" si="45"/>
        <v>1</v>
      </c>
      <c r="N375">
        <f t="shared" si="46"/>
        <v>1</v>
      </c>
      <c r="O375">
        <f>IF(IF(ISERROR(SEARCH("*no*",VLOOKUP(A375,'passengers(base term)_has_optio'!A:J,3,FALSE))), 0,1)+IF(ISERROR(SEARCH("*no*",VLOOKUP(A375,'passengers(base term)_has_optio'!A:J,34,FALSE))), 0,1)+IF(ISERROR(SEARCH("*no*",VLOOKUP(A375,'passengers(base term)_has_optio'!A:J,5,FALSE))), 0,1)+IF(ISERROR(SEARCH("*no*",VLOOKUP(A375,'passengers(base term)_has_optio'!A:J,6,FALSE))), 0,1)+IF(ISERROR(SEARCH("*no*",VLOOKUP(A375,'passengers(base term)_has_optio'!A:J,7,FALSE))), 0,1)+IF(ISERROR(SEARCH("*no*",VLOOKUP(A375,'passengers(base term)_has_optio'!A:J,8,FALSE))), 0,1)+IF(ISERROR(SEARCH("*no*",VLOOKUP(A375,'passengers(base term)_has_optio'!A:J,9,FALSE))), 0,1)=7,1,0)</f>
        <v>0</v>
      </c>
      <c r="P375">
        <f>IF(ISNUMBER(VLOOKUP(A375,'passengers(base term)_has_optio'!A:J,10)),1,0)</f>
        <v>1</v>
      </c>
      <c r="Q375">
        <f t="shared" si="48"/>
        <v>0</v>
      </c>
      <c r="R375">
        <f t="shared" si="49"/>
        <v>1</v>
      </c>
      <c r="S375">
        <f t="shared" si="50"/>
        <v>0</v>
      </c>
      <c r="T375">
        <f t="shared" si="51"/>
        <v>0</v>
      </c>
      <c r="U375">
        <f t="shared" si="52"/>
        <v>0</v>
      </c>
      <c r="V375">
        <f t="shared" si="53"/>
        <v>0</v>
      </c>
    </row>
    <row r="376" spans="1:22">
      <c r="A376" t="s">
        <v>1152</v>
      </c>
      <c r="B376" t="s">
        <v>1418</v>
      </c>
      <c r="C376" t="s">
        <v>1407</v>
      </c>
      <c r="D376" t="s">
        <v>1407</v>
      </c>
      <c r="E376" t="s">
        <v>1407</v>
      </c>
      <c r="F376" t="s">
        <v>1407</v>
      </c>
      <c r="G376" t="s">
        <v>1407</v>
      </c>
      <c r="H376" t="s">
        <v>1407</v>
      </c>
      <c r="I376" t="s">
        <v>1407</v>
      </c>
      <c r="J376">
        <v>1.3</v>
      </c>
      <c r="K376" t="b">
        <f>ISERROR(VLOOKUP(A376,'passengers(base term)_has_optio'!A139:A974,1,FALSE))</f>
        <v>0</v>
      </c>
      <c r="L376">
        <f t="shared" si="47"/>
        <v>1</v>
      </c>
      <c r="M376">
        <f t="shared" si="45"/>
        <v>1</v>
      </c>
      <c r="N376">
        <f t="shared" si="46"/>
        <v>1</v>
      </c>
      <c r="O376">
        <f>IF(IF(ISERROR(SEARCH("*no*",VLOOKUP(A376,'passengers(base term)_has_optio'!A:J,3,FALSE))), 0,1)+IF(ISERROR(SEARCH("*no*",VLOOKUP(A376,'passengers(base term)_has_optio'!A:J,34,FALSE))), 0,1)+IF(ISERROR(SEARCH("*no*",VLOOKUP(A376,'passengers(base term)_has_optio'!A:J,5,FALSE))), 0,1)+IF(ISERROR(SEARCH("*no*",VLOOKUP(A376,'passengers(base term)_has_optio'!A:J,6,FALSE))), 0,1)+IF(ISERROR(SEARCH("*no*",VLOOKUP(A376,'passengers(base term)_has_optio'!A:J,7,FALSE))), 0,1)+IF(ISERROR(SEARCH("*no*",VLOOKUP(A376,'passengers(base term)_has_optio'!A:J,8,FALSE))), 0,1)+IF(ISERROR(SEARCH("*no*",VLOOKUP(A376,'passengers(base term)_has_optio'!A:J,9,FALSE))), 0,1)=7,1,0)</f>
        <v>0</v>
      </c>
      <c r="P376">
        <f>IF(ISNUMBER(VLOOKUP(A376,'passengers(base term)_has_optio'!A:J,10)),1,0)</f>
        <v>1</v>
      </c>
      <c r="Q376">
        <f t="shared" si="48"/>
        <v>0</v>
      </c>
      <c r="R376">
        <f t="shared" si="49"/>
        <v>1</v>
      </c>
      <c r="S376">
        <f t="shared" si="50"/>
        <v>0</v>
      </c>
      <c r="T376">
        <f t="shared" si="51"/>
        <v>0</v>
      </c>
      <c r="U376">
        <f t="shared" si="52"/>
        <v>0</v>
      </c>
      <c r="V376">
        <f t="shared" si="53"/>
        <v>0</v>
      </c>
    </row>
    <row r="377" spans="1:22">
      <c r="A377" t="s">
        <v>1151</v>
      </c>
      <c r="B377" t="s">
        <v>1418</v>
      </c>
      <c r="C377" t="s">
        <v>1407</v>
      </c>
      <c r="D377" t="s">
        <v>1407</v>
      </c>
      <c r="E377" t="s">
        <v>1407</v>
      </c>
      <c r="F377" t="s">
        <v>1407</v>
      </c>
      <c r="G377" t="s">
        <v>1407</v>
      </c>
      <c r="H377" t="s">
        <v>1407</v>
      </c>
      <c r="I377" t="s">
        <v>1407</v>
      </c>
      <c r="J377">
        <v>17.100000000000001</v>
      </c>
      <c r="K377" t="b">
        <f>ISERROR(VLOOKUP(A377,'passengers(base term)_has_optio'!A140:A975,1,FALSE))</f>
        <v>0</v>
      </c>
      <c r="L377">
        <f t="shared" si="47"/>
        <v>1</v>
      </c>
      <c r="M377">
        <f t="shared" si="45"/>
        <v>1</v>
      </c>
      <c r="N377">
        <f t="shared" si="46"/>
        <v>1</v>
      </c>
      <c r="O377">
        <f>IF(IF(ISERROR(SEARCH("*no*",VLOOKUP(A377,'passengers(base term)_has_optio'!A:J,3,FALSE))), 0,1)+IF(ISERROR(SEARCH("*no*",VLOOKUP(A377,'passengers(base term)_has_optio'!A:J,34,FALSE))), 0,1)+IF(ISERROR(SEARCH("*no*",VLOOKUP(A377,'passengers(base term)_has_optio'!A:J,5,FALSE))), 0,1)+IF(ISERROR(SEARCH("*no*",VLOOKUP(A377,'passengers(base term)_has_optio'!A:J,6,FALSE))), 0,1)+IF(ISERROR(SEARCH("*no*",VLOOKUP(A377,'passengers(base term)_has_optio'!A:J,7,FALSE))), 0,1)+IF(ISERROR(SEARCH("*no*",VLOOKUP(A377,'passengers(base term)_has_optio'!A:J,8,FALSE))), 0,1)+IF(ISERROR(SEARCH("*no*",VLOOKUP(A377,'passengers(base term)_has_optio'!A:J,9,FALSE))), 0,1)=7,1,0)</f>
        <v>0</v>
      </c>
      <c r="P377">
        <f>IF(ISNUMBER(VLOOKUP(A377,'passengers(base term)_has_optio'!A:J,10)),1,0)</f>
        <v>1</v>
      </c>
      <c r="Q377">
        <f t="shared" si="48"/>
        <v>0</v>
      </c>
      <c r="R377">
        <f t="shared" si="49"/>
        <v>1</v>
      </c>
      <c r="S377">
        <f t="shared" si="50"/>
        <v>0</v>
      </c>
      <c r="T377">
        <f t="shared" si="51"/>
        <v>0</v>
      </c>
      <c r="U377">
        <f t="shared" si="52"/>
        <v>0</v>
      </c>
      <c r="V377">
        <f t="shared" si="53"/>
        <v>0</v>
      </c>
    </row>
    <row r="378" spans="1:22">
      <c r="A378" t="s">
        <v>1150</v>
      </c>
      <c r="B378" t="s">
        <v>1418</v>
      </c>
      <c r="C378" t="s">
        <v>1407</v>
      </c>
      <c r="D378" t="s">
        <v>1407</v>
      </c>
      <c r="E378" t="s">
        <v>1407</v>
      </c>
      <c r="F378" t="s">
        <v>1407</v>
      </c>
      <c r="G378" t="s">
        <v>1407</v>
      </c>
      <c r="H378" t="s">
        <v>1407</v>
      </c>
      <c r="I378" t="s">
        <v>1407</v>
      </c>
      <c r="J378">
        <v>17.399999999999999</v>
      </c>
      <c r="K378" t="b">
        <f>ISERROR(VLOOKUP(A378,'passengers(base term)_has_optio'!A141:A976,1,FALSE))</f>
        <v>0</v>
      </c>
      <c r="L378">
        <f t="shared" si="47"/>
        <v>1</v>
      </c>
      <c r="M378">
        <f t="shared" si="45"/>
        <v>1</v>
      </c>
      <c r="N378">
        <f t="shared" si="46"/>
        <v>1</v>
      </c>
      <c r="O378">
        <f>IF(IF(ISERROR(SEARCH("*no*",VLOOKUP(A378,'passengers(base term)_has_optio'!A:J,3,FALSE))), 0,1)+IF(ISERROR(SEARCH("*no*",VLOOKUP(A378,'passengers(base term)_has_optio'!A:J,34,FALSE))), 0,1)+IF(ISERROR(SEARCH("*no*",VLOOKUP(A378,'passengers(base term)_has_optio'!A:J,5,FALSE))), 0,1)+IF(ISERROR(SEARCH("*no*",VLOOKUP(A378,'passengers(base term)_has_optio'!A:J,6,FALSE))), 0,1)+IF(ISERROR(SEARCH("*no*",VLOOKUP(A378,'passengers(base term)_has_optio'!A:J,7,FALSE))), 0,1)+IF(ISERROR(SEARCH("*no*",VLOOKUP(A378,'passengers(base term)_has_optio'!A:J,8,FALSE))), 0,1)+IF(ISERROR(SEARCH("*no*",VLOOKUP(A378,'passengers(base term)_has_optio'!A:J,9,FALSE))), 0,1)=7,1,0)</f>
        <v>0</v>
      </c>
      <c r="P378">
        <f>IF(ISNUMBER(VLOOKUP(A378,'passengers(base term)_has_optio'!A:J,10)),1,0)</f>
        <v>1</v>
      </c>
      <c r="Q378">
        <f t="shared" si="48"/>
        <v>0</v>
      </c>
      <c r="R378">
        <f t="shared" si="49"/>
        <v>1</v>
      </c>
      <c r="S378">
        <f t="shared" si="50"/>
        <v>0</v>
      </c>
      <c r="T378">
        <f t="shared" si="51"/>
        <v>0</v>
      </c>
      <c r="U378">
        <f t="shared" si="52"/>
        <v>0</v>
      </c>
      <c r="V378">
        <f t="shared" si="53"/>
        <v>0</v>
      </c>
    </row>
    <row r="379" spans="1:22">
      <c r="A379" t="s">
        <v>1149</v>
      </c>
      <c r="B379" t="s">
        <v>1418</v>
      </c>
      <c r="C379" t="s">
        <v>1407</v>
      </c>
      <c r="D379" t="s">
        <v>1407</v>
      </c>
      <c r="E379" t="s">
        <v>1407</v>
      </c>
      <c r="F379" t="s">
        <v>1407</v>
      </c>
      <c r="G379" t="s">
        <v>1407</v>
      </c>
      <c r="H379" t="s">
        <v>1407</v>
      </c>
      <c r="I379" t="s">
        <v>1407</v>
      </c>
      <c r="J379">
        <v>19.5</v>
      </c>
      <c r="K379" t="b">
        <f>ISERROR(VLOOKUP(A379,'passengers(base term)_has_optio'!A142:A977,1,FALSE))</f>
        <v>0</v>
      </c>
      <c r="L379">
        <f t="shared" si="47"/>
        <v>1</v>
      </c>
      <c r="M379">
        <f t="shared" si="45"/>
        <v>1</v>
      </c>
      <c r="N379">
        <f t="shared" si="46"/>
        <v>1</v>
      </c>
      <c r="O379">
        <f>IF(IF(ISERROR(SEARCH("*no*",VLOOKUP(A379,'passengers(base term)_has_optio'!A:J,3,FALSE))), 0,1)+IF(ISERROR(SEARCH("*no*",VLOOKUP(A379,'passengers(base term)_has_optio'!A:J,34,FALSE))), 0,1)+IF(ISERROR(SEARCH("*no*",VLOOKUP(A379,'passengers(base term)_has_optio'!A:J,5,FALSE))), 0,1)+IF(ISERROR(SEARCH("*no*",VLOOKUP(A379,'passengers(base term)_has_optio'!A:J,6,FALSE))), 0,1)+IF(ISERROR(SEARCH("*no*",VLOOKUP(A379,'passengers(base term)_has_optio'!A:J,7,FALSE))), 0,1)+IF(ISERROR(SEARCH("*no*",VLOOKUP(A379,'passengers(base term)_has_optio'!A:J,8,FALSE))), 0,1)+IF(ISERROR(SEARCH("*no*",VLOOKUP(A379,'passengers(base term)_has_optio'!A:J,9,FALSE))), 0,1)=7,1,0)</f>
        <v>0</v>
      </c>
      <c r="P379">
        <f>IF(ISNUMBER(VLOOKUP(A379,'passengers(base term)_has_optio'!A:J,10)),1,0)</f>
        <v>1</v>
      </c>
      <c r="Q379">
        <f t="shared" si="48"/>
        <v>0</v>
      </c>
      <c r="R379">
        <f t="shared" si="49"/>
        <v>1</v>
      </c>
      <c r="S379">
        <f t="shared" si="50"/>
        <v>0</v>
      </c>
      <c r="T379">
        <f t="shared" si="51"/>
        <v>0</v>
      </c>
      <c r="U379">
        <f t="shared" si="52"/>
        <v>0</v>
      </c>
      <c r="V379">
        <f t="shared" si="53"/>
        <v>0</v>
      </c>
    </row>
    <row r="380" spans="1:22">
      <c r="A380" t="s">
        <v>1148</v>
      </c>
      <c r="B380" t="s">
        <v>1418</v>
      </c>
      <c r="C380" t="s">
        <v>1407</v>
      </c>
      <c r="D380" t="s">
        <v>1407</v>
      </c>
      <c r="E380" t="s">
        <v>1407</v>
      </c>
      <c r="F380" t="s">
        <v>1407</v>
      </c>
      <c r="G380" t="s">
        <v>1407</v>
      </c>
      <c r="H380" t="s">
        <v>1407</v>
      </c>
      <c r="I380" t="s">
        <v>1407</v>
      </c>
      <c r="J380">
        <v>16.7</v>
      </c>
      <c r="K380" t="b">
        <f>ISERROR(VLOOKUP(A380,'passengers(base term)_has_optio'!A143:A978,1,FALSE))</f>
        <v>0</v>
      </c>
      <c r="L380">
        <f t="shared" si="47"/>
        <v>1</v>
      </c>
      <c r="M380">
        <f t="shared" si="45"/>
        <v>1</v>
      </c>
      <c r="N380">
        <f t="shared" si="46"/>
        <v>1</v>
      </c>
      <c r="O380">
        <f>IF(IF(ISERROR(SEARCH("*no*",VLOOKUP(A380,'passengers(base term)_has_optio'!A:J,3,FALSE))), 0,1)+IF(ISERROR(SEARCH("*no*",VLOOKUP(A380,'passengers(base term)_has_optio'!A:J,34,FALSE))), 0,1)+IF(ISERROR(SEARCH("*no*",VLOOKUP(A380,'passengers(base term)_has_optio'!A:J,5,FALSE))), 0,1)+IF(ISERROR(SEARCH("*no*",VLOOKUP(A380,'passengers(base term)_has_optio'!A:J,6,FALSE))), 0,1)+IF(ISERROR(SEARCH("*no*",VLOOKUP(A380,'passengers(base term)_has_optio'!A:J,7,FALSE))), 0,1)+IF(ISERROR(SEARCH("*no*",VLOOKUP(A380,'passengers(base term)_has_optio'!A:J,8,FALSE))), 0,1)+IF(ISERROR(SEARCH("*no*",VLOOKUP(A380,'passengers(base term)_has_optio'!A:J,9,FALSE))), 0,1)=7,1,0)</f>
        <v>0</v>
      </c>
      <c r="P380">
        <f>IF(ISNUMBER(VLOOKUP(A380,'passengers(base term)_has_optio'!A:J,10)),1,0)</f>
        <v>1</v>
      </c>
      <c r="Q380">
        <f t="shared" si="48"/>
        <v>0</v>
      </c>
      <c r="R380">
        <f t="shared" si="49"/>
        <v>1</v>
      </c>
      <c r="S380">
        <f t="shared" si="50"/>
        <v>0</v>
      </c>
      <c r="T380">
        <f t="shared" si="51"/>
        <v>0</v>
      </c>
      <c r="U380">
        <f t="shared" si="52"/>
        <v>0</v>
      </c>
      <c r="V380">
        <f t="shared" si="53"/>
        <v>0</v>
      </c>
    </row>
    <row r="381" spans="1:22">
      <c r="A381" t="s">
        <v>1147</v>
      </c>
      <c r="B381" t="s">
        <v>1418</v>
      </c>
      <c r="C381" t="s">
        <v>1407</v>
      </c>
      <c r="D381" t="s">
        <v>1407</v>
      </c>
      <c r="E381" t="s">
        <v>1407</v>
      </c>
      <c r="F381" t="s">
        <v>1407</v>
      </c>
      <c r="G381" t="s">
        <v>1407</v>
      </c>
      <c r="H381" t="s">
        <v>1407</v>
      </c>
      <c r="I381" t="s">
        <v>1407</v>
      </c>
      <c r="J381">
        <v>16.7</v>
      </c>
      <c r="K381" t="b">
        <f>ISERROR(VLOOKUP(A381,'passengers(base term)_has_optio'!A144:A979,1,FALSE))</f>
        <v>0</v>
      </c>
      <c r="L381">
        <f t="shared" si="47"/>
        <v>1</v>
      </c>
      <c r="M381">
        <f t="shared" si="45"/>
        <v>1</v>
      </c>
      <c r="N381">
        <f t="shared" si="46"/>
        <v>1</v>
      </c>
      <c r="O381">
        <f>IF(IF(ISERROR(SEARCH("*no*",VLOOKUP(A381,'passengers(base term)_has_optio'!A:J,3,FALSE))), 0,1)+IF(ISERROR(SEARCH("*no*",VLOOKUP(A381,'passengers(base term)_has_optio'!A:J,34,FALSE))), 0,1)+IF(ISERROR(SEARCH("*no*",VLOOKUP(A381,'passengers(base term)_has_optio'!A:J,5,FALSE))), 0,1)+IF(ISERROR(SEARCH("*no*",VLOOKUP(A381,'passengers(base term)_has_optio'!A:J,6,FALSE))), 0,1)+IF(ISERROR(SEARCH("*no*",VLOOKUP(A381,'passengers(base term)_has_optio'!A:J,7,FALSE))), 0,1)+IF(ISERROR(SEARCH("*no*",VLOOKUP(A381,'passengers(base term)_has_optio'!A:J,8,FALSE))), 0,1)+IF(ISERROR(SEARCH("*no*",VLOOKUP(A381,'passengers(base term)_has_optio'!A:J,9,FALSE))), 0,1)=7,1,0)</f>
        <v>0</v>
      </c>
      <c r="P381">
        <f>IF(ISNUMBER(VLOOKUP(A381,'passengers(base term)_has_optio'!A:J,10)),1,0)</f>
        <v>1</v>
      </c>
      <c r="Q381">
        <f t="shared" si="48"/>
        <v>0</v>
      </c>
      <c r="R381">
        <f t="shared" si="49"/>
        <v>1</v>
      </c>
      <c r="S381">
        <f t="shared" si="50"/>
        <v>0</v>
      </c>
      <c r="T381">
        <f t="shared" si="51"/>
        <v>0</v>
      </c>
      <c r="U381">
        <f t="shared" si="52"/>
        <v>0</v>
      </c>
      <c r="V381">
        <f t="shared" si="53"/>
        <v>0</v>
      </c>
    </row>
    <row r="382" spans="1:22">
      <c r="A382" t="s">
        <v>1146</v>
      </c>
      <c r="B382" t="s">
        <v>1418</v>
      </c>
      <c r="C382" t="s">
        <v>1407</v>
      </c>
      <c r="D382" t="s">
        <v>1407</v>
      </c>
      <c r="E382" t="s">
        <v>1407</v>
      </c>
      <c r="F382" t="s">
        <v>1407</v>
      </c>
      <c r="G382" t="s">
        <v>1407</v>
      </c>
      <c r="H382" t="s">
        <v>1407</v>
      </c>
      <c r="I382" t="s">
        <v>1407</v>
      </c>
      <c r="J382">
        <v>16.600000000000001</v>
      </c>
      <c r="K382" t="b">
        <f>ISERROR(VLOOKUP(A382,'passengers(base term)_has_optio'!A145:A980,1,FALSE))</f>
        <v>0</v>
      </c>
      <c r="L382">
        <f t="shared" si="47"/>
        <v>1</v>
      </c>
      <c r="M382">
        <f t="shared" si="45"/>
        <v>1</v>
      </c>
      <c r="N382">
        <f t="shared" si="46"/>
        <v>1</v>
      </c>
      <c r="O382">
        <f>IF(IF(ISERROR(SEARCH("*no*",VLOOKUP(A382,'passengers(base term)_has_optio'!A:J,3,FALSE))), 0,1)+IF(ISERROR(SEARCH("*no*",VLOOKUP(A382,'passengers(base term)_has_optio'!A:J,34,FALSE))), 0,1)+IF(ISERROR(SEARCH("*no*",VLOOKUP(A382,'passengers(base term)_has_optio'!A:J,5,FALSE))), 0,1)+IF(ISERROR(SEARCH("*no*",VLOOKUP(A382,'passengers(base term)_has_optio'!A:J,6,FALSE))), 0,1)+IF(ISERROR(SEARCH("*no*",VLOOKUP(A382,'passengers(base term)_has_optio'!A:J,7,FALSE))), 0,1)+IF(ISERROR(SEARCH("*no*",VLOOKUP(A382,'passengers(base term)_has_optio'!A:J,8,FALSE))), 0,1)+IF(ISERROR(SEARCH("*no*",VLOOKUP(A382,'passengers(base term)_has_optio'!A:J,9,FALSE))), 0,1)=7,1,0)</f>
        <v>0</v>
      </c>
      <c r="P382">
        <f>IF(ISNUMBER(VLOOKUP(A382,'passengers(base term)_has_optio'!A:J,10)),1,0)</f>
        <v>1</v>
      </c>
      <c r="Q382">
        <f t="shared" si="48"/>
        <v>0</v>
      </c>
      <c r="R382">
        <f t="shared" si="49"/>
        <v>1</v>
      </c>
      <c r="S382">
        <f t="shared" si="50"/>
        <v>0</v>
      </c>
      <c r="T382">
        <f t="shared" si="51"/>
        <v>0</v>
      </c>
      <c r="U382">
        <f t="shared" si="52"/>
        <v>0</v>
      </c>
      <c r="V382">
        <f t="shared" si="53"/>
        <v>0</v>
      </c>
    </row>
    <row r="383" spans="1:22">
      <c r="A383" t="s">
        <v>1145</v>
      </c>
      <c r="B383" t="s">
        <v>1418</v>
      </c>
      <c r="C383" t="s">
        <v>1407</v>
      </c>
      <c r="D383" t="s">
        <v>1407</v>
      </c>
      <c r="E383" t="s">
        <v>1407</v>
      </c>
      <c r="F383" t="s">
        <v>1407</v>
      </c>
      <c r="G383" t="s">
        <v>1407</v>
      </c>
      <c r="H383" t="s">
        <v>1407</v>
      </c>
      <c r="I383" t="s">
        <v>1407</v>
      </c>
      <c r="J383">
        <v>17.3</v>
      </c>
      <c r="K383" t="b">
        <f>ISERROR(VLOOKUP(A383,'passengers(base term)_has_optio'!A146:A981,1,FALSE))</f>
        <v>0</v>
      </c>
      <c r="L383">
        <f t="shared" si="47"/>
        <v>1</v>
      </c>
      <c r="M383">
        <f t="shared" si="45"/>
        <v>1</v>
      </c>
      <c r="N383">
        <f t="shared" si="46"/>
        <v>1</v>
      </c>
      <c r="O383">
        <f>IF(IF(ISERROR(SEARCH("*no*",VLOOKUP(A383,'passengers(base term)_has_optio'!A:J,3,FALSE))), 0,1)+IF(ISERROR(SEARCH("*no*",VLOOKUP(A383,'passengers(base term)_has_optio'!A:J,34,FALSE))), 0,1)+IF(ISERROR(SEARCH("*no*",VLOOKUP(A383,'passengers(base term)_has_optio'!A:J,5,FALSE))), 0,1)+IF(ISERROR(SEARCH("*no*",VLOOKUP(A383,'passengers(base term)_has_optio'!A:J,6,FALSE))), 0,1)+IF(ISERROR(SEARCH("*no*",VLOOKUP(A383,'passengers(base term)_has_optio'!A:J,7,FALSE))), 0,1)+IF(ISERROR(SEARCH("*no*",VLOOKUP(A383,'passengers(base term)_has_optio'!A:J,8,FALSE))), 0,1)+IF(ISERROR(SEARCH("*no*",VLOOKUP(A383,'passengers(base term)_has_optio'!A:J,9,FALSE))), 0,1)=7,1,0)</f>
        <v>0</v>
      </c>
      <c r="P383">
        <f>IF(ISNUMBER(VLOOKUP(A383,'passengers(base term)_has_optio'!A:J,10)),1,0)</f>
        <v>1</v>
      </c>
      <c r="Q383">
        <f t="shared" si="48"/>
        <v>0</v>
      </c>
      <c r="R383">
        <f t="shared" si="49"/>
        <v>1</v>
      </c>
      <c r="S383">
        <f t="shared" si="50"/>
        <v>0</v>
      </c>
      <c r="T383">
        <f t="shared" si="51"/>
        <v>0</v>
      </c>
      <c r="U383">
        <f t="shared" si="52"/>
        <v>0</v>
      </c>
      <c r="V383">
        <f t="shared" si="53"/>
        <v>0</v>
      </c>
    </row>
    <row r="384" spans="1:22">
      <c r="A384" t="s">
        <v>1144</v>
      </c>
      <c r="B384" t="s">
        <v>1418</v>
      </c>
      <c r="C384" t="s">
        <v>1407</v>
      </c>
      <c r="D384" t="s">
        <v>1407</v>
      </c>
      <c r="E384" t="s">
        <v>1407</v>
      </c>
      <c r="F384" t="s">
        <v>1407</v>
      </c>
      <c r="G384" t="s">
        <v>1407</v>
      </c>
      <c r="H384" t="s">
        <v>1407</v>
      </c>
      <c r="I384" t="s">
        <v>1407</v>
      </c>
      <c r="J384">
        <v>17.600000000000001</v>
      </c>
      <c r="K384" t="b">
        <f>ISERROR(VLOOKUP(A384,'passengers(base term)_has_optio'!A147:A982,1,FALSE))</f>
        <v>0</v>
      </c>
      <c r="L384">
        <f t="shared" si="47"/>
        <v>1</v>
      </c>
      <c r="M384">
        <f t="shared" si="45"/>
        <v>1</v>
      </c>
      <c r="N384">
        <f t="shared" si="46"/>
        <v>1</v>
      </c>
      <c r="O384">
        <f>IF(IF(ISERROR(SEARCH("*no*",VLOOKUP(A384,'passengers(base term)_has_optio'!A:J,3,FALSE))), 0,1)+IF(ISERROR(SEARCH("*no*",VLOOKUP(A384,'passengers(base term)_has_optio'!A:J,34,FALSE))), 0,1)+IF(ISERROR(SEARCH("*no*",VLOOKUP(A384,'passengers(base term)_has_optio'!A:J,5,FALSE))), 0,1)+IF(ISERROR(SEARCH("*no*",VLOOKUP(A384,'passengers(base term)_has_optio'!A:J,6,FALSE))), 0,1)+IF(ISERROR(SEARCH("*no*",VLOOKUP(A384,'passengers(base term)_has_optio'!A:J,7,FALSE))), 0,1)+IF(ISERROR(SEARCH("*no*",VLOOKUP(A384,'passengers(base term)_has_optio'!A:J,8,FALSE))), 0,1)+IF(ISERROR(SEARCH("*no*",VLOOKUP(A384,'passengers(base term)_has_optio'!A:J,9,FALSE))), 0,1)=7,1,0)</f>
        <v>0</v>
      </c>
      <c r="P384">
        <f>IF(ISNUMBER(VLOOKUP(A384,'passengers(base term)_has_optio'!A:J,10)),1,0)</f>
        <v>1</v>
      </c>
      <c r="Q384">
        <f t="shared" si="48"/>
        <v>0</v>
      </c>
      <c r="R384">
        <f t="shared" si="49"/>
        <v>1</v>
      </c>
      <c r="S384">
        <f t="shared" si="50"/>
        <v>0</v>
      </c>
      <c r="T384">
        <f t="shared" si="51"/>
        <v>0</v>
      </c>
      <c r="U384">
        <f t="shared" si="52"/>
        <v>0</v>
      </c>
      <c r="V384">
        <f t="shared" si="53"/>
        <v>0</v>
      </c>
    </row>
    <row r="385" spans="1:22">
      <c r="A385" t="s">
        <v>1143</v>
      </c>
      <c r="B385" t="s">
        <v>1418</v>
      </c>
      <c r="C385" t="s">
        <v>1407</v>
      </c>
      <c r="D385" t="s">
        <v>1407</v>
      </c>
      <c r="E385" t="s">
        <v>1407</v>
      </c>
      <c r="F385" t="s">
        <v>1407</v>
      </c>
      <c r="G385" t="s">
        <v>1407</v>
      </c>
      <c r="H385" t="s">
        <v>1407</v>
      </c>
      <c r="I385" t="s">
        <v>1407</v>
      </c>
      <c r="J385">
        <v>16.600000000000001</v>
      </c>
      <c r="K385" t="b">
        <f>ISERROR(VLOOKUP(A385,'passengers(base term)_has_optio'!A148:A983,1,FALSE))</f>
        <v>0</v>
      </c>
      <c r="L385">
        <f t="shared" si="47"/>
        <v>1</v>
      </c>
      <c r="M385">
        <f t="shared" si="45"/>
        <v>1</v>
      </c>
      <c r="N385">
        <f t="shared" si="46"/>
        <v>1</v>
      </c>
      <c r="O385">
        <f>IF(IF(ISERROR(SEARCH("*no*",VLOOKUP(A385,'passengers(base term)_has_optio'!A:J,3,FALSE))), 0,1)+IF(ISERROR(SEARCH("*no*",VLOOKUP(A385,'passengers(base term)_has_optio'!A:J,34,FALSE))), 0,1)+IF(ISERROR(SEARCH("*no*",VLOOKUP(A385,'passengers(base term)_has_optio'!A:J,5,FALSE))), 0,1)+IF(ISERROR(SEARCH("*no*",VLOOKUP(A385,'passengers(base term)_has_optio'!A:J,6,FALSE))), 0,1)+IF(ISERROR(SEARCH("*no*",VLOOKUP(A385,'passengers(base term)_has_optio'!A:J,7,FALSE))), 0,1)+IF(ISERROR(SEARCH("*no*",VLOOKUP(A385,'passengers(base term)_has_optio'!A:J,8,FALSE))), 0,1)+IF(ISERROR(SEARCH("*no*",VLOOKUP(A385,'passengers(base term)_has_optio'!A:J,9,FALSE))), 0,1)=7,1,0)</f>
        <v>0</v>
      </c>
      <c r="P385">
        <f>IF(ISNUMBER(VLOOKUP(A385,'passengers(base term)_has_optio'!A:J,10)),1,0)</f>
        <v>1</v>
      </c>
      <c r="Q385">
        <f t="shared" si="48"/>
        <v>0</v>
      </c>
      <c r="R385">
        <f t="shared" si="49"/>
        <v>1</v>
      </c>
      <c r="S385">
        <f t="shared" si="50"/>
        <v>0</v>
      </c>
      <c r="T385">
        <f t="shared" si="51"/>
        <v>0</v>
      </c>
      <c r="U385">
        <f t="shared" si="52"/>
        <v>0</v>
      </c>
      <c r="V385">
        <f t="shared" si="53"/>
        <v>0</v>
      </c>
    </row>
    <row r="386" spans="1:22">
      <c r="A386" t="s">
        <v>1142</v>
      </c>
      <c r="B386" t="s">
        <v>1418</v>
      </c>
      <c r="C386" t="s">
        <v>1407</v>
      </c>
      <c r="D386" t="s">
        <v>1407</v>
      </c>
      <c r="E386" t="s">
        <v>1407</v>
      </c>
      <c r="F386" t="s">
        <v>1407</v>
      </c>
      <c r="G386" t="s">
        <v>1407</v>
      </c>
      <c r="H386" t="s">
        <v>1407</v>
      </c>
      <c r="I386" t="s">
        <v>1407</v>
      </c>
      <c r="J386">
        <v>17.399999999999999</v>
      </c>
      <c r="K386" t="b">
        <f>ISERROR(VLOOKUP(A386,'passengers(base term)_has_optio'!A149:A984,1,FALSE))</f>
        <v>0</v>
      </c>
      <c r="L386">
        <f t="shared" si="47"/>
        <v>1</v>
      </c>
      <c r="M386">
        <f t="shared" ref="M386:M449" si="54">IF(ISNUMBER(J386),1,0)</f>
        <v>1</v>
      </c>
      <c r="N386">
        <f t="shared" ref="N386:N449" si="55">L386*M386</f>
        <v>1</v>
      </c>
      <c r="O386">
        <f>IF(IF(ISERROR(SEARCH("*no*",VLOOKUP(A386,'passengers(base term)_has_optio'!A:J,3,FALSE))), 0,1)+IF(ISERROR(SEARCH("*no*",VLOOKUP(A386,'passengers(base term)_has_optio'!A:J,34,FALSE))), 0,1)+IF(ISERROR(SEARCH("*no*",VLOOKUP(A386,'passengers(base term)_has_optio'!A:J,5,FALSE))), 0,1)+IF(ISERROR(SEARCH("*no*",VLOOKUP(A386,'passengers(base term)_has_optio'!A:J,6,FALSE))), 0,1)+IF(ISERROR(SEARCH("*no*",VLOOKUP(A386,'passengers(base term)_has_optio'!A:J,7,FALSE))), 0,1)+IF(ISERROR(SEARCH("*no*",VLOOKUP(A386,'passengers(base term)_has_optio'!A:J,8,FALSE))), 0,1)+IF(ISERROR(SEARCH("*no*",VLOOKUP(A386,'passengers(base term)_has_optio'!A:J,9,FALSE))), 0,1)=7,1,0)</f>
        <v>0</v>
      </c>
      <c r="P386">
        <f>IF(ISNUMBER(VLOOKUP(A386,'passengers(base term)_has_optio'!A:J,10)),1,0)</f>
        <v>1</v>
      </c>
      <c r="Q386">
        <f t="shared" si="48"/>
        <v>0</v>
      </c>
      <c r="R386">
        <f t="shared" si="49"/>
        <v>1</v>
      </c>
      <c r="S386">
        <f t="shared" si="50"/>
        <v>0</v>
      </c>
      <c r="T386">
        <f t="shared" si="51"/>
        <v>0</v>
      </c>
      <c r="U386">
        <f t="shared" si="52"/>
        <v>0</v>
      </c>
      <c r="V386">
        <f t="shared" si="53"/>
        <v>0</v>
      </c>
    </row>
    <row r="387" spans="1:22">
      <c r="A387" t="s">
        <v>1141</v>
      </c>
      <c r="B387" t="s">
        <v>1418</v>
      </c>
      <c r="C387" t="s">
        <v>1407</v>
      </c>
      <c r="D387" t="s">
        <v>1407</v>
      </c>
      <c r="E387" t="s">
        <v>1407</v>
      </c>
      <c r="F387" t="s">
        <v>1407</v>
      </c>
      <c r="G387" t="s">
        <v>1407</v>
      </c>
      <c r="H387" t="s">
        <v>1407</v>
      </c>
      <c r="I387" t="s">
        <v>1407</v>
      </c>
      <c r="J387">
        <v>17.600000000000001</v>
      </c>
      <c r="K387" t="b">
        <f>ISERROR(VLOOKUP(A387,'passengers(base term)_has_optio'!A150:A985,1,FALSE))</f>
        <v>0</v>
      </c>
      <c r="L387">
        <f t="shared" ref="L387:L450" si="56">IF(IF(ISERROR(SEARCH("*no*",C387)), 0,1)+IF(ISERROR(SEARCH("*no*",D387)), 0,1)+IF(ISERROR(SEARCH("*no*",E387)), 0,1)+IF(ISERROR(SEARCH("*no*",F387)), 0,1)+IF(ISERROR(SEARCH("*no*",G387)), 0,1)+IF(ISERROR(SEARCH("*no*",H387)), 0,1)+IF(ISERROR(SEARCH("*no*",I387)), 0,1)=7,1,0)</f>
        <v>1</v>
      </c>
      <c r="M387">
        <f t="shared" si="54"/>
        <v>1</v>
      </c>
      <c r="N387">
        <f t="shared" si="55"/>
        <v>1</v>
      </c>
      <c r="O387">
        <f>IF(IF(ISERROR(SEARCH("*no*",VLOOKUP(A387,'passengers(base term)_has_optio'!A:J,3,FALSE))), 0,1)+IF(ISERROR(SEARCH("*no*",VLOOKUP(A387,'passengers(base term)_has_optio'!A:J,34,FALSE))), 0,1)+IF(ISERROR(SEARCH("*no*",VLOOKUP(A387,'passengers(base term)_has_optio'!A:J,5,FALSE))), 0,1)+IF(ISERROR(SEARCH("*no*",VLOOKUP(A387,'passengers(base term)_has_optio'!A:J,6,FALSE))), 0,1)+IF(ISERROR(SEARCH("*no*",VLOOKUP(A387,'passengers(base term)_has_optio'!A:J,7,FALSE))), 0,1)+IF(ISERROR(SEARCH("*no*",VLOOKUP(A387,'passengers(base term)_has_optio'!A:J,8,FALSE))), 0,1)+IF(ISERROR(SEARCH("*no*",VLOOKUP(A387,'passengers(base term)_has_optio'!A:J,9,FALSE))), 0,1)=7,1,0)</f>
        <v>0</v>
      </c>
      <c r="P387">
        <f>IF(ISNUMBER(VLOOKUP(A387,'passengers(base term)_has_optio'!A:J,10)),1,0)</f>
        <v>1</v>
      </c>
      <c r="Q387">
        <f t="shared" ref="Q387:Q450" si="57">O387*P387</f>
        <v>0</v>
      </c>
      <c r="R387">
        <f t="shared" ref="R387:R450" si="58">IF(L387=O387,0,1)</f>
        <v>1</v>
      </c>
      <c r="S387">
        <f t="shared" ref="S387:S450" si="59">IF(M387=P387,0,1)</f>
        <v>0</v>
      </c>
      <c r="T387">
        <f t="shared" ref="T387:T450" si="60">N387*Q387</f>
        <v>0</v>
      </c>
      <c r="U387">
        <f t="shared" ref="U387:U450" si="61">IF(AND(L387 =0,M387=0,O387=0,P387=0),1,0)</f>
        <v>0</v>
      </c>
      <c r="V387">
        <f t="shared" ref="V387:V450" si="62">IF(AND(L387=0,M387=0),1,0)</f>
        <v>0</v>
      </c>
    </row>
    <row r="388" spans="1:22">
      <c r="A388" t="s">
        <v>1140</v>
      </c>
      <c r="B388" t="s">
        <v>1418</v>
      </c>
      <c r="C388" t="s">
        <v>1407</v>
      </c>
      <c r="D388" t="s">
        <v>1407</v>
      </c>
      <c r="E388" t="s">
        <v>1407</v>
      </c>
      <c r="F388" t="s">
        <v>1407</v>
      </c>
      <c r="G388" t="s">
        <v>1407</v>
      </c>
      <c r="H388" t="s">
        <v>1407</v>
      </c>
      <c r="I388" t="s">
        <v>1407</v>
      </c>
      <c r="J388">
        <v>18.399999999999999</v>
      </c>
      <c r="K388" t="b">
        <f>ISERROR(VLOOKUP(A388,'passengers(base term)_has_optio'!A151:A986,1,FALSE))</f>
        <v>0</v>
      </c>
      <c r="L388">
        <f t="shared" si="56"/>
        <v>1</v>
      </c>
      <c r="M388">
        <f t="shared" si="54"/>
        <v>1</v>
      </c>
      <c r="N388">
        <f t="shared" si="55"/>
        <v>1</v>
      </c>
      <c r="O388">
        <f>IF(IF(ISERROR(SEARCH("*no*",VLOOKUP(A388,'passengers(base term)_has_optio'!A:J,3,FALSE))), 0,1)+IF(ISERROR(SEARCH("*no*",VLOOKUP(A388,'passengers(base term)_has_optio'!A:J,34,FALSE))), 0,1)+IF(ISERROR(SEARCH("*no*",VLOOKUP(A388,'passengers(base term)_has_optio'!A:J,5,FALSE))), 0,1)+IF(ISERROR(SEARCH("*no*",VLOOKUP(A388,'passengers(base term)_has_optio'!A:J,6,FALSE))), 0,1)+IF(ISERROR(SEARCH("*no*",VLOOKUP(A388,'passengers(base term)_has_optio'!A:J,7,FALSE))), 0,1)+IF(ISERROR(SEARCH("*no*",VLOOKUP(A388,'passengers(base term)_has_optio'!A:J,8,FALSE))), 0,1)+IF(ISERROR(SEARCH("*no*",VLOOKUP(A388,'passengers(base term)_has_optio'!A:J,9,FALSE))), 0,1)=7,1,0)</f>
        <v>0</v>
      </c>
      <c r="P388">
        <f>IF(ISNUMBER(VLOOKUP(A388,'passengers(base term)_has_optio'!A:J,10)),1,0)</f>
        <v>1</v>
      </c>
      <c r="Q388">
        <f t="shared" si="57"/>
        <v>0</v>
      </c>
      <c r="R388">
        <f t="shared" si="58"/>
        <v>1</v>
      </c>
      <c r="S388">
        <f t="shared" si="59"/>
        <v>0</v>
      </c>
      <c r="T388">
        <f t="shared" si="60"/>
        <v>0</v>
      </c>
      <c r="U388">
        <f t="shared" si="61"/>
        <v>0</v>
      </c>
      <c r="V388">
        <f t="shared" si="62"/>
        <v>0</v>
      </c>
    </row>
    <row r="389" spans="1:22">
      <c r="A389" t="s">
        <v>1139</v>
      </c>
      <c r="B389" t="s">
        <v>1418</v>
      </c>
      <c r="C389" t="s">
        <v>1407</v>
      </c>
      <c r="D389" t="s">
        <v>1407</v>
      </c>
      <c r="E389" t="s">
        <v>1407</v>
      </c>
      <c r="F389" t="s">
        <v>1407</v>
      </c>
      <c r="G389" t="s">
        <v>1407</v>
      </c>
      <c r="H389" t="s">
        <v>1407</v>
      </c>
      <c r="I389" t="s">
        <v>1407</v>
      </c>
      <c r="J389">
        <v>19.100000000000001</v>
      </c>
      <c r="K389" t="b">
        <f>ISERROR(VLOOKUP(A389,'passengers(base term)_has_optio'!A152:A987,1,FALSE))</f>
        <v>0</v>
      </c>
      <c r="L389">
        <f t="shared" si="56"/>
        <v>1</v>
      </c>
      <c r="M389">
        <f t="shared" si="54"/>
        <v>1</v>
      </c>
      <c r="N389">
        <f t="shared" si="55"/>
        <v>1</v>
      </c>
      <c r="O389">
        <f>IF(IF(ISERROR(SEARCH("*no*",VLOOKUP(A389,'passengers(base term)_has_optio'!A:J,3,FALSE))), 0,1)+IF(ISERROR(SEARCH("*no*",VLOOKUP(A389,'passengers(base term)_has_optio'!A:J,34,FALSE))), 0,1)+IF(ISERROR(SEARCH("*no*",VLOOKUP(A389,'passengers(base term)_has_optio'!A:J,5,FALSE))), 0,1)+IF(ISERROR(SEARCH("*no*",VLOOKUP(A389,'passengers(base term)_has_optio'!A:J,6,FALSE))), 0,1)+IF(ISERROR(SEARCH("*no*",VLOOKUP(A389,'passengers(base term)_has_optio'!A:J,7,FALSE))), 0,1)+IF(ISERROR(SEARCH("*no*",VLOOKUP(A389,'passengers(base term)_has_optio'!A:J,8,FALSE))), 0,1)+IF(ISERROR(SEARCH("*no*",VLOOKUP(A389,'passengers(base term)_has_optio'!A:J,9,FALSE))), 0,1)=7,1,0)</f>
        <v>0</v>
      </c>
      <c r="P389">
        <f>IF(ISNUMBER(VLOOKUP(A389,'passengers(base term)_has_optio'!A:J,10)),1,0)</f>
        <v>1</v>
      </c>
      <c r="Q389">
        <f t="shared" si="57"/>
        <v>0</v>
      </c>
      <c r="R389">
        <f t="shared" si="58"/>
        <v>1</v>
      </c>
      <c r="S389">
        <f t="shared" si="59"/>
        <v>0</v>
      </c>
      <c r="T389">
        <f t="shared" si="60"/>
        <v>0</v>
      </c>
      <c r="U389">
        <f t="shared" si="61"/>
        <v>0</v>
      </c>
      <c r="V389">
        <f t="shared" si="62"/>
        <v>0</v>
      </c>
    </row>
    <row r="390" spans="1:22">
      <c r="A390" t="s">
        <v>1138</v>
      </c>
      <c r="B390" t="s">
        <v>1418</v>
      </c>
      <c r="C390" t="s">
        <v>1407</v>
      </c>
      <c r="D390" t="s">
        <v>1407</v>
      </c>
      <c r="E390" t="s">
        <v>1407</v>
      </c>
      <c r="F390" t="s">
        <v>1407</v>
      </c>
      <c r="G390" t="s">
        <v>1407</v>
      </c>
      <c r="H390" t="s">
        <v>1407</v>
      </c>
      <c r="I390" t="s">
        <v>1407</v>
      </c>
      <c r="J390">
        <v>16.600000000000001</v>
      </c>
      <c r="K390" t="b">
        <f>ISERROR(VLOOKUP(A390,'passengers(base term)_has_optio'!A153:A988,1,FALSE))</f>
        <v>0</v>
      </c>
      <c r="L390">
        <f t="shared" si="56"/>
        <v>1</v>
      </c>
      <c r="M390">
        <f t="shared" si="54"/>
        <v>1</v>
      </c>
      <c r="N390">
        <f t="shared" si="55"/>
        <v>1</v>
      </c>
      <c r="O390">
        <f>IF(IF(ISERROR(SEARCH("*no*",VLOOKUP(A390,'passengers(base term)_has_optio'!A:J,3,FALSE))), 0,1)+IF(ISERROR(SEARCH("*no*",VLOOKUP(A390,'passengers(base term)_has_optio'!A:J,34,FALSE))), 0,1)+IF(ISERROR(SEARCH("*no*",VLOOKUP(A390,'passengers(base term)_has_optio'!A:J,5,FALSE))), 0,1)+IF(ISERROR(SEARCH("*no*",VLOOKUP(A390,'passengers(base term)_has_optio'!A:J,6,FALSE))), 0,1)+IF(ISERROR(SEARCH("*no*",VLOOKUP(A390,'passengers(base term)_has_optio'!A:J,7,FALSE))), 0,1)+IF(ISERROR(SEARCH("*no*",VLOOKUP(A390,'passengers(base term)_has_optio'!A:J,8,FALSE))), 0,1)+IF(ISERROR(SEARCH("*no*",VLOOKUP(A390,'passengers(base term)_has_optio'!A:J,9,FALSE))), 0,1)=7,1,0)</f>
        <v>0</v>
      </c>
      <c r="P390">
        <f>IF(ISNUMBER(VLOOKUP(A390,'passengers(base term)_has_optio'!A:J,10)),1,0)</f>
        <v>1</v>
      </c>
      <c r="Q390">
        <f t="shared" si="57"/>
        <v>0</v>
      </c>
      <c r="R390">
        <f t="shared" si="58"/>
        <v>1</v>
      </c>
      <c r="S390">
        <f t="shared" si="59"/>
        <v>0</v>
      </c>
      <c r="T390">
        <f t="shared" si="60"/>
        <v>0</v>
      </c>
      <c r="U390">
        <f t="shared" si="61"/>
        <v>0</v>
      </c>
      <c r="V390">
        <f t="shared" si="62"/>
        <v>0</v>
      </c>
    </row>
    <row r="391" spans="1:22">
      <c r="A391" t="s">
        <v>1137</v>
      </c>
      <c r="B391" t="s">
        <v>1418</v>
      </c>
      <c r="C391" t="s">
        <v>1407</v>
      </c>
      <c r="D391" t="s">
        <v>1407</v>
      </c>
      <c r="E391" t="s">
        <v>1407</v>
      </c>
      <c r="F391" t="s">
        <v>1407</v>
      </c>
      <c r="G391" t="s">
        <v>1407</v>
      </c>
      <c r="H391" t="s">
        <v>1407</v>
      </c>
      <c r="I391" t="s">
        <v>1407</v>
      </c>
      <c r="J391">
        <v>16.899999999999999</v>
      </c>
      <c r="K391" t="b">
        <f>ISERROR(VLOOKUP(A391,'passengers(base term)_has_optio'!A154:A989,1,FALSE))</f>
        <v>0</v>
      </c>
      <c r="L391">
        <f t="shared" si="56"/>
        <v>1</v>
      </c>
      <c r="M391">
        <f t="shared" si="54"/>
        <v>1</v>
      </c>
      <c r="N391">
        <f t="shared" si="55"/>
        <v>1</v>
      </c>
      <c r="O391">
        <f>IF(IF(ISERROR(SEARCH("*no*",VLOOKUP(A391,'passengers(base term)_has_optio'!A:J,3,FALSE))), 0,1)+IF(ISERROR(SEARCH("*no*",VLOOKUP(A391,'passengers(base term)_has_optio'!A:J,34,FALSE))), 0,1)+IF(ISERROR(SEARCH("*no*",VLOOKUP(A391,'passengers(base term)_has_optio'!A:J,5,FALSE))), 0,1)+IF(ISERROR(SEARCH("*no*",VLOOKUP(A391,'passengers(base term)_has_optio'!A:J,6,FALSE))), 0,1)+IF(ISERROR(SEARCH("*no*",VLOOKUP(A391,'passengers(base term)_has_optio'!A:J,7,FALSE))), 0,1)+IF(ISERROR(SEARCH("*no*",VLOOKUP(A391,'passengers(base term)_has_optio'!A:J,8,FALSE))), 0,1)+IF(ISERROR(SEARCH("*no*",VLOOKUP(A391,'passengers(base term)_has_optio'!A:J,9,FALSE))), 0,1)=7,1,0)</f>
        <v>0</v>
      </c>
      <c r="P391">
        <f>IF(ISNUMBER(VLOOKUP(A391,'passengers(base term)_has_optio'!A:J,10)),1,0)</f>
        <v>1</v>
      </c>
      <c r="Q391">
        <f t="shared" si="57"/>
        <v>0</v>
      </c>
      <c r="R391">
        <f t="shared" si="58"/>
        <v>1</v>
      </c>
      <c r="S391">
        <f t="shared" si="59"/>
        <v>0</v>
      </c>
      <c r="T391">
        <f t="shared" si="60"/>
        <v>0</v>
      </c>
      <c r="U391">
        <f t="shared" si="61"/>
        <v>0</v>
      </c>
      <c r="V391">
        <f t="shared" si="62"/>
        <v>0</v>
      </c>
    </row>
    <row r="392" spans="1:22">
      <c r="A392" t="s">
        <v>1135</v>
      </c>
      <c r="B392" t="s">
        <v>1418</v>
      </c>
      <c r="C392" t="s">
        <v>1407</v>
      </c>
      <c r="D392" t="s">
        <v>1407</v>
      </c>
      <c r="E392" t="s">
        <v>1407</v>
      </c>
      <c r="F392" t="s">
        <v>1407</v>
      </c>
      <c r="G392" t="s">
        <v>1407</v>
      </c>
      <c r="H392" t="s">
        <v>1407</v>
      </c>
      <c r="I392" t="s">
        <v>1407</v>
      </c>
      <c r="J392">
        <v>1</v>
      </c>
      <c r="K392" t="b">
        <f>ISERROR(VLOOKUP(A392,'passengers(base term)_has_optio'!A156:A991,1,FALSE))</f>
        <v>0</v>
      </c>
      <c r="L392">
        <f t="shared" si="56"/>
        <v>1</v>
      </c>
      <c r="M392">
        <f t="shared" si="54"/>
        <v>1</v>
      </c>
      <c r="N392">
        <f t="shared" si="55"/>
        <v>1</v>
      </c>
      <c r="O392">
        <f>IF(IF(ISERROR(SEARCH("*no*",VLOOKUP(A392,'passengers(base term)_has_optio'!A:J,3,FALSE))), 0,1)+IF(ISERROR(SEARCH("*no*",VLOOKUP(A392,'passengers(base term)_has_optio'!A:J,34,FALSE))), 0,1)+IF(ISERROR(SEARCH("*no*",VLOOKUP(A392,'passengers(base term)_has_optio'!A:J,5,FALSE))), 0,1)+IF(ISERROR(SEARCH("*no*",VLOOKUP(A392,'passengers(base term)_has_optio'!A:J,6,FALSE))), 0,1)+IF(ISERROR(SEARCH("*no*",VLOOKUP(A392,'passengers(base term)_has_optio'!A:J,7,FALSE))), 0,1)+IF(ISERROR(SEARCH("*no*",VLOOKUP(A392,'passengers(base term)_has_optio'!A:J,8,FALSE))), 0,1)+IF(ISERROR(SEARCH("*no*",VLOOKUP(A392,'passengers(base term)_has_optio'!A:J,9,FALSE))), 0,1)=7,1,0)</f>
        <v>0</v>
      </c>
      <c r="P392">
        <f>IF(ISNUMBER(VLOOKUP(A392,'passengers(base term)_has_optio'!A:J,10)),1,0)</f>
        <v>1</v>
      </c>
      <c r="Q392">
        <f t="shared" si="57"/>
        <v>0</v>
      </c>
      <c r="R392">
        <f t="shared" si="58"/>
        <v>1</v>
      </c>
      <c r="S392">
        <f t="shared" si="59"/>
        <v>0</v>
      </c>
      <c r="T392">
        <f t="shared" si="60"/>
        <v>0</v>
      </c>
      <c r="U392">
        <f t="shared" si="61"/>
        <v>0</v>
      </c>
      <c r="V392">
        <f t="shared" si="62"/>
        <v>0</v>
      </c>
    </row>
    <row r="393" spans="1:22">
      <c r="A393" t="s">
        <v>1133</v>
      </c>
      <c r="B393" t="s">
        <v>1418</v>
      </c>
      <c r="C393" t="s">
        <v>1407</v>
      </c>
      <c r="D393" t="s">
        <v>1407</v>
      </c>
      <c r="E393" t="s">
        <v>1407</v>
      </c>
      <c r="F393" t="s">
        <v>1407</v>
      </c>
      <c r="G393" t="s">
        <v>1407</v>
      </c>
      <c r="H393" t="s">
        <v>1407</v>
      </c>
      <c r="I393" t="s">
        <v>1407</v>
      </c>
      <c r="J393">
        <v>0.6</v>
      </c>
      <c r="K393" t="b">
        <f>ISERROR(VLOOKUP(A393,'passengers(base term)_has_optio'!A158:A993,1,FALSE))</f>
        <v>0</v>
      </c>
      <c r="L393">
        <f t="shared" si="56"/>
        <v>1</v>
      </c>
      <c r="M393">
        <f t="shared" si="54"/>
        <v>1</v>
      </c>
      <c r="N393">
        <f t="shared" si="55"/>
        <v>1</v>
      </c>
      <c r="O393">
        <f>IF(IF(ISERROR(SEARCH("*no*",VLOOKUP(A393,'passengers(base term)_has_optio'!A:J,3,FALSE))), 0,1)+IF(ISERROR(SEARCH("*no*",VLOOKUP(A393,'passengers(base term)_has_optio'!A:J,34,FALSE))), 0,1)+IF(ISERROR(SEARCH("*no*",VLOOKUP(A393,'passengers(base term)_has_optio'!A:J,5,FALSE))), 0,1)+IF(ISERROR(SEARCH("*no*",VLOOKUP(A393,'passengers(base term)_has_optio'!A:J,6,FALSE))), 0,1)+IF(ISERROR(SEARCH("*no*",VLOOKUP(A393,'passengers(base term)_has_optio'!A:J,7,FALSE))), 0,1)+IF(ISERROR(SEARCH("*no*",VLOOKUP(A393,'passengers(base term)_has_optio'!A:J,8,FALSE))), 0,1)+IF(ISERROR(SEARCH("*no*",VLOOKUP(A393,'passengers(base term)_has_optio'!A:J,9,FALSE))), 0,1)=7,1,0)</f>
        <v>0</v>
      </c>
      <c r="P393">
        <f>IF(ISNUMBER(VLOOKUP(A393,'passengers(base term)_has_optio'!A:J,10)),1,0)</f>
        <v>1</v>
      </c>
      <c r="Q393">
        <f t="shared" si="57"/>
        <v>0</v>
      </c>
      <c r="R393">
        <f t="shared" si="58"/>
        <v>1</v>
      </c>
      <c r="S393">
        <f t="shared" si="59"/>
        <v>0</v>
      </c>
      <c r="T393">
        <f t="shared" si="60"/>
        <v>0</v>
      </c>
      <c r="U393">
        <f t="shared" si="61"/>
        <v>0</v>
      </c>
      <c r="V393">
        <f t="shared" si="62"/>
        <v>0</v>
      </c>
    </row>
    <row r="394" spans="1:22">
      <c r="A394" t="s">
        <v>1130</v>
      </c>
      <c r="B394" t="s">
        <v>1418</v>
      </c>
      <c r="C394" t="s">
        <v>1407</v>
      </c>
      <c r="D394" t="s">
        <v>1407</v>
      </c>
      <c r="E394" t="s">
        <v>1407</v>
      </c>
      <c r="F394" t="s">
        <v>1407</v>
      </c>
      <c r="G394" t="s">
        <v>1407</v>
      </c>
      <c r="H394" t="s">
        <v>1407</v>
      </c>
      <c r="I394" t="s">
        <v>1407</v>
      </c>
      <c r="J394">
        <v>16.2</v>
      </c>
      <c r="K394" t="b">
        <f>ISERROR(VLOOKUP(A394,'passengers(base term)_has_optio'!A160:A995,1,FALSE))</f>
        <v>0</v>
      </c>
      <c r="L394">
        <f t="shared" si="56"/>
        <v>1</v>
      </c>
      <c r="M394">
        <f t="shared" si="54"/>
        <v>1</v>
      </c>
      <c r="N394">
        <f t="shared" si="55"/>
        <v>1</v>
      </c>
      <c r="O394">
        <f>IF(IF(ISERROR(SEARCH("*no*",VLOOKUP(A394,'passengers(base term)_has_optio'!A:J,3,FALSE))), 0,1)+IF(ISERROR(SEARCH("*no*",VLOOKUP(A394,'passengers(base term)_has_optio'!A:J,34,FALSE))), 0,1)+IF(ISERROR(SEARCH("*no*",VLOOKUP(A394,'passengers(base term)_has_optio'!A:J,5,FALSE))), 0,1)+IF(ISERROR(SEARCH("*no*",VLOOKUP(A394,'passengers(base term)_has_optio'!A:J,6,FALSE))), 0,1)+IF(ISERROR(SEARCH("*no*",VLOOKUP(A394,'passengers(base term)_has_optio'!A:J,7,FALSE))), 0,1)+IF(ISERROR(SEARCH("*no*",VLOOKUP(A394,'passengers(base term)_has_optio'!A:J,8,FALSE))), 0,1)+IF(ISERROR(SEARCH("*no*",VLOOKUP(A394,'passengers(base term)_has_optio'!A:J,9,FALSE))), 0,1)=7,1,0)</f>
        <v>0</v>
      </c>
      <c r="P394">
        <f>IF(ISNUMBER(VLOOKUP(A394,'passengers(base term)_has_optio'!A:J,10)),1,0)</f>
        <v>1</v>
      </c>
      <c r="Q394">
        <f t="shared" si="57"/>
        <v>0</v>
      </c>
      <c r="R394">
        <f t="shared" si="58"/>
        <v>1</v>
      </c>
      <c r="S394">
        <f t="shared" si="59"/>
        <v>0</v>
      </c>
      <c r="T394">
        <f t="shared" si="60"/>
        <v>0</v>
      </c>
      <c r="U394">
        <f t="shared" si="61"/>
        <v>0</v>
      </c>
      <c r="V394">
        <f t="shared" si="62"/>
        <v>0</v>
      </c>
    </row>
    <row r="395" spans="1:22">
      <c r="A395" t="s">
        <v>1129</v>
      </c>
      <c r="B395" t="s">
        <v>1418</v>
      </c>
      <c r="C395" t="s">
        <v>1407</v>
      </c>
      <c r="D395" t="s">
        <v>1407</v>
      </c>
      <c r="E395" t="s">
        <v>1407</v>
      </c>
      <c r="F395" t="s">
        <v>1407</v>
      </c>
      <c r="G395" t="s">
        <v>1407</v>
      </c>
      <c r="H395" t="s">
        <v>1407</v>
      </c>
      <c r="I395" t="s">
        <v>1407</v>
      </c>
      <c r="J395">
        <v>15.4</v>
      </c>
      <c r="K395" t="b">
        <f>ISERROR(VLOOKUP(A395,'passengers(base term)_has_optio'!A161:A996,1,FALSE))</f>
        <v>0</v>
      </c>
      <c r="L395">
        <f t="shared" si="56"/>
        <v>1</v>
      </c>
      <c r="M395">
        <f t="shared" si="54"/>
        <v>1</v>
      </c>
      <c r="N395">
        <f t="shared" si="55"/>
        <v>1</v>
      </c>
      <c r="O395">
        <f>IF(IF(ISERROR(SEARCH("*no*",VLOOKUP(A395,'passengers(base term)_has_optio'!A:J,3,FALSE))), 0,1)+IF(ISERROR(SEARCH("*no*",VLOOKUP(A395,'passengers(base term)_has_optio'!A:J,34,FALSE))), 0,1)+IF(ISERROR(SEARCH("*no*",VLOOKUP(A395,'passengers(base term)_has_optio'!A:J,5,FALSE))), 0,1)+IF(ISERROR(SEARCH("*no*",VLOOKUP(A395,'passengers(base term)_has_optio'!A:J,6,FALSE))), 0,1)+IF(ISERROR(SEARCH("*no*",VLOOKUP(A395,'passengers(base term)_has_optio'!A:J,7,FALSE))), 0,1)+IF(ISERROR(SEARCH("*no*",VLOOKUP(A395,'passengers(base term)_has_optio'!A:J,8,FALSE))), 0,1)+IF(ISERROR(SEARCH("*no*",VLOOKUP(A395,'passengers(base term)_has_optio'!A:J,9,FALSE))), 0,1)=7,1,0)</f>
        <v>0</v>
      </c>
      <c r="P395">
        <f>IF(ISNUMBER(VLOOKUP(A395,'passengers(base term)_has_optio'!A:J,10)),1,0)</f>
        <v>1</v>
      </c>
      <c r="Q395">
        <f t="shared" si="57"/>
        <v>0</v>
      </c>
      <c r="R395">
        <f t="shared" si="58"/>
        <v>1</v>
      </c>
      <c r="S395">
        <f t="shared" si="59"/>
        <v>0</v>
      </c>
      <c r="T395">
        <f t="shared" si="60"/>
        <v>0</v>
      </c>
      <c r="U395">
        <f t="shared" si="61"/>
        <v>0</v>
      </c>
      <c r="V395">
        <f t="shared" si="62"/>
        <v>0</v>
      </c>
    </row>
    <row r="396" spans="1:22">
      <c r="A396" t="s">
        <v>1128</v>
      </c>
      <c r="B396" t="s">
        <v>1418</v>
      </c>
      <c r="C396" t="s">
        <v>1407</v>
      </c>
      <c r="D396" t="s">
        <v>1407</v>
      </c>
      <c r="E396" t="s">
        <v>1407</v>
      </c>
      <c r="F396" t="s">
        <v>1407</v>
      </c>
      <c r="G396" t="s">
        <v>1407</v>
      </c>
      <c r="H396" t="s">
        <v>1407</v>
      </c>
      <c r="I396" t="s">
        <v>1407</v>
      </c>
      <c r="J396">
        <v>18.8</v>
      </c>
      <c r="K396" t="b">
        <f>ISERROR(VLOOKUP(A396,'passengers(base term)_has_optio'!A162:A997,1,FALSE))</f>
        <v>0</v>
      </c>
      <c r="L396">
        <f t="shared" si="56"/>
        <v>1</v>
      </c>
      <c r="M396">
        <f t="shared" si="54"/>
        <v>1</v>
      </c>
      <c r="N396">
        <f t="shared" si="55"/>
        <v>1</v>
      </c>
      <c r="O396">
        <f>IF(IF(ISERROR(SEARCH("*no*",VLOOKUP(A396,'passengers(base term)_has_optio'!A:J,3,FALSE))), 0,1)+IF(ISERROR(SEARCH("*no*",VLOOKUP(A396,'passengers(base term)_has_optio'!A:J,34,FALSE))), 0,1)+IF(ISERROR(SEARCH("*no*",VLOOKUP(A396,'passengers(base term)_has_optio'!A:J,5,FALSE))), 0,1)+IF(ISERROR(SEARCH("*no*",VLOOKUP(A396,'passengers(base term)_has_optio'!A:J,6,FALSE))), 0,1)+IF(ISERROR(SEARCH("*no*",VLOOKUP(A396,'passengers(base term)_has_optio'!A:J,7,FALSE))), 0,1)+IF(ISERROR(SEARCH("*no*",VLOOKUP(A396,'passengers(base term)_has_optio'!A:J,8,FALSE))), 0,1)+IF(ISERROR(SEARCH("*no*",VLOOKUP(A396,'passengers(base term)_has_optio'!A:J,9,FALSE))), 0,1)=7,1,0)</f>
        <v>0</v>
      </c>
      <c r="P396">
        <f>IF(ISNUMBER(VLOOKUP(A396,'passengers(base term)_has_optio'!A:J,10)),1,0)</f>
        <v>1</v>
      </c>
      <c r="Q396">
        <f t="shared" si="57"/>
        <v>0</v>
      </c>
      <c r="R396">
        <f t="shared" si="58"/>
        <v>1</v>
      </c>
      <c r="S396">
        <f t="shared" si="59"/>
        <v>0</v>
      </c>
      <c r="T396">
        <f t="shared" si="60"/>
        <v>0</v>
      </c>
      <c r="U396">
        <f t="shared" si="61"/>
        <v>0</v>
      </c>
      <c r="V396">
        <f t="shared" si="62"/>
        <v>0</v>
      </c>
    </row>
    <row r="397" spans="1:22">
      <c r="A397" t="s">
        <v>1127</v>
      </c>
      <c r="B397" t="s">
        <v>1418</v>
      </c>
      <c r="C397" t="s">
        <v>1407</v>
      </c>
      <c r="D397" t="s">
        <v>1407</v>
      </c>
      <c r="E397" t="s">
        <v>1407</v>
      </c>
      <c r="F397" t="s">
        <v>1407</v>
      </c>
      <c r="G397" t="s">
        <v>1407</v>
      </c>
      <c r="H397" t="s">
        <v>1407</v>
      </c>
      <c r="I397" t="s">
        <v>1407</v>
      </c>
      <c r="J397">
        <v>18</v>
      </c>
      <c r="K397" t="b">
        <f>ISERROR(VLOOKUP(A397,'passengers(base term)_has_optio'!A163:A998,1,FALSE))</f>
        <v>0</v>
      </c>
      <c r="L397">
        <f t="shared" si="56"/>
        <v>1</v>
      </c>
      <c r="M397">
        <f t="shared" si="54"/>
        <v>1</v>
      </c>
      <c r="N397">
        <f t="shared" si="55"/>
        <v>1</v>
      </c>
      <c r="O397">
        <f>IF(IF(ISERROR(SEARCH("*no*",VLOOKUP(A397,'passengers(base term)_has_optio'!A:J,3,FALSE))), 0,1)+IF(ISERROR(SEARCH("*no*",VLOOKUP(A397,'passengers(base term)_has_optio'!A:J,34,FALSE))), 0,1)+IF(ISERROR(SEARCH("*no*",VLOOKUP(A397,'passengers(base term)_has_optio'!A:J,5,FALSE))), 0,1)+IF(ISERROR(SEARCH("*no*",VLOOKUP(A397,'passengers(base term)_has_optio'!A:J,6,FALSE))), 0,1)+IF(ISERROR(SEARCH("*no*",VLOOKUP(A397,'passengers(base term)_has_optio'!A:J,7,FALSE))), 0,1)+IF(ISERROR(SEARCH("*no*",VLOOKUP(A397,'passengers(base term)_has_optio'!A:J,8,FALSE))), 0,1)+IF(ISERROR(SEARCH("*no*",VLOOKUP(A397,'passengers(base term)_has_optio'!A:J,9,FALSE))), 0,1)=7,1,0)</f>
        <v>0</v>
      </c>
      <c r="P397">
        <f>IF(ISNUMBER(VLOOKUP(A397,'passengers(base term)_has_optio'!A:J,10)),1,0)</f>
        <v>1</v>
      </c>
      <c r="Q397">
        <f t="shared" si="57"/>
        <v>0</v>
      </c>
      <c r="R397">
        <f t="shared" si="58"/>
        <v>1</v>
      </c>
      <c r="S397">
        <f t="shared" si="59"/>
        <v>0</v>
      </c>
      <c r="T397">
        <f t="shared" si="60"/>
        <v>0</v>
      </c>
      <c r="U397">
        <f t="shared" si="61"/>
        <v>0</v>
      </c>
      <c r="V397">
        <f t="shared" si="62"/>
        <v>0</v>
      </c>
    </row>
    <row r="398" spans="1:22">
      <c r="A398" t="s">
        <v>1126</v>
      </c>
      <c r="B398" t="s">
        <v>1418</v>
      </c>
      <c r="C398" t="s">
        <v>1407</v>
      </c>
      <c r="D398" t="s">
        <v>1407</v>
      </c>
      <c r="E398" t="s">
        <v>1407</v>
      </c>
      <c r="F398" t="s">
        <v>1407</v>
      </c>
      <c r="G398" t="s">
        <v>1407</v>
      </c>
      <c r="H398" t="s">
        <v>1407</v>
      </c>
      <c r="I398" t="s">
        <v>1407</v>
      </c>
      <c r="J398">
        <v>17</v>
      </c>
      <c r="K398" t="b">
        <f>ISERROR(VLOOKUP(A398,'passengers(base term)_has_optio'!A164:A999,1,FALSE))</f>
        <v>0</v>
      </c>
      <c r="L398">
        <f t="shared" si="56"/>
        <v>1</v>
      </c>
      <c r="M398">
        <f t="shared" si="54"/>
        <v>1</v>
      </c>
      <c r="N398">
        <f t="shared" si="55"/>
        <v>1</v>
      </c>
      <c r="O398">
        <f>IF(IF(ISERROR(SEARCH("*no*",VLOOKUP(A398,'passengers(base term)_has_optio'!A:J,3,FALSE))), 0,1)+IF(ISERROR(SEARCH("*no*",VLOOKUP(A398,'passengers(base term)_has_optio'!A:J,34,FALSE))), 0,1)+IF(ISERROR(SEARCH("*no*",VLOOKUP(A398,'passengers(base term)_has_optio'!A:J,5,FALSE))), 0,1)+IF(ISERROR(SEARCH("*no*",VLOOKUP(A398,'passengers(base term)_has_optio'!A:J,6,FALSE))), 0,1)+IF(ISERROR(SEARCH("*no*",VLOOKUP(A398,'passengers(base term)_has_optio'!A:J,7,FALSE))), 0,1)+IF(ISERROR(SEARCH("*no*",VLOOKUP(A398,'passengers(base term)_has_optio'!A:J,8,FALSE))), 0,1)+IF(ISERROR(SEARCH("*no*",VLOOKUP(A398,'passengers(base term)_has_optio'!A:J,9,FALSE))), 0,1)=7,1,0)</f>
        <v>0</v>
      </c>
      <c r="P398">
        <f>IF(ISNUMBER(VLOOKUP(A398,'passengers(base term)_has_optio'!A:J,10)),1,0)</f>
        <v>1</v>
      </c>
      <c r="Q398">
        <f t="shared" si="57"/>
        <v>0</v>
      </c>
      <c r="R398">
        <f t="shared" si="58"/>
        <v>1</v>
      </c>
      <c r="S398">
        <f t="shared" si="59"/>
        <v>0</v>
      </c>
      <c r="T398">
        <f t="shared" si="60"/>
        <v>0</v>
      </c>
      <c r="U398">
        <f t="shared" si="61"/>
        <v>0</v>
      </c>
      <c r="V398">
        <f t="shared" si="62"/>
        <v>0</v>
      </c>
    </row>
    <row r="399" spans="1:22">
      <c r="A399" t="s">
        <v>1125</v>
      </c>
      <c r="B399" t="s">
        <v>1418</v>
      </c>
      <c r="C399" t="s">
        <v>1407</v>
      </c>
      <c r="D399" t="s">
        <v>1407</v>
      </c>
      <c r="E399" t="s">
        <v>1407</v>
      </c>
      <c r="F399" t="s">
        <v>1407</v>
      </c>
      <c r="G399" t="s">
        <v>1407</v>
      </c>
      <c r="H399" t="s">
        <v>1407</v>
      </c>
      <c r="I399" t="s">
        <v>1407</v>
      </c>
      <c r="J399">
        <v>17.2</v>
      </c>
      <c r="K399" t="b">
        <f>ISERROR(VLOOKUP(A399,'passengers(base term)_has_optio'!A165:A1000,1,FALSE))</f>
        <v>0</v>
      </c>
      <c r="L399">
        <f t="shared" si="56"/>
        <v>1</v>
      </c>
      <c r="M399">
        <f t="shared" si="54"/>
        <v>1</v>
      </c>
      <c r="N399">
        <f t="shared" si="55"/>
        <v>1</v>
      </c>
      <c r="O399">
        <f>IF(IF(ISERROR(SEARCH("*no*",VLOOKUP(A399,'passengers(base term)_has_optio'!A:J,3,FALSE))), 0,1)+IF(ISERROR(SEARCH("*no*",VLOOKUP(A399,'passengers(base term)_has_optio'!A:J,34,FALSE))), 0,1)+IF(ISERROR(SEARCH("*no*",VLOOKUP(A399,'passengers(base term)_has_optio'!A:J,5,FALSE))), 0,1)+IF(ISERROR(SEARCH("*no*",VLOOKUP(A399,'passengers(base term)_has_optio'!A:J,6,FALSE))), 0,1)+IF(ISERROR(SEARCH("*no*",VLOOKUP(A399,'passengers(base term)_has_optio'!A:J,7,FALSE))), 0,1)+IF(ISERROR(SEARCH("*no*",VLOOKUP(A399,'passengers(base term)_has_optio'!A:J,8,FALSE))), 0,1)+IF(ISERROR(SEARCH("*no*",VLOOKUP(A399,'passengers(base term)_has_optio'!A:J,9,FALSE))), 0,1)=7,1,0)</f>
        <v>0</v>
      </c>
      <c r="P399">
        <f>IF(ISNUMBER(VLOOKUP(A399,'passengers(base term)_has_optio'!A:J,10)),1,0)</f>
        <v>1</v>
      </c>
      <c r="Q399">
        <f t="shared" si="57"/>
        <v>0</v>
      </c>
      <c r="R399">
        <f t="shared" si="58"/>
        <v>1</v>
      </c>
      <c r="S399">
        <f t="shared" si="59"/>
        <v>0</v>
      </c>
      <c r="T399">
        <f t="shared" si="60"/>
        <v>0</v>
      </c>
      <c r="U399">
        <f t="shared" si="61"/>
        <v>0</v>
      </c>
      <c r="V399">
        <f t="shared" si="62"/>
        <v>0</v>
      </c>
    </row>
    <row r="400" spans="1:22">
      <c r="A400" t="s">
        <v>1124</v>
      </c>
      <c r="B400" t="s">
        <v>1418</v>
      </c>
      <c r="C400" t="s">
        <v>1407</v>
      </c>
      <c r="D400" t="s">
        <v>1407</v>
      </c>
      <c r="E400" t="s">
        <v>1407</v>
      </c>
      <c r="F400" t="s">
        <v>1407</v>
      </c>
      <c r="G400" t="s">
        <v>1407</v>
      </c>
      <c r="H400" t="s">
        <v>1407</v>
      </c>
      <c r="I400" t="s">
        <v>1407</v>
      </c>
      <c r="J400">
        <v>16.8</v>
      </c>
      <c r="K400" t="b">
        <f>ISERROR(VLOOKUP(A400,'passengers(base term)_has_optio'!A166:A1001,1,FALSE))</f>
        <v>0</v>
      </c>
      <c r="L400">
        <f t="shared" si="56"/>
        <v>1</v>
      </c>
      <c r="M400">
        <f t="shared" si="54"/>
        <v>1</v>
      </c>
      <c r="N400">
        <f t="shared" si="55"/>
        <v>1</v>
      </c>
      <c r="O400">
        <f>IF(IF(ISERROR(SEARCH("*no*",VLOOKUP(A400,'passengers(base term)_has_optio'!A:J,3,FALSE))), 0,1)+IF(ISERROR(SEARCH("*no*",VLOOKUP(A400,'passengers(base term)_has_optio'!A:J,34,FALSE))), 0,1)+IF(ISERROR(SEARCH("*no*",VLOOKUP(A400,'passengers(base term)_has_optio'!A:J,5,FALSE))), 0,1)+IF(ISERROR(SEARCH("*no*",VLOOKUP(A400,'passengers(base term)_has_optio'!A:J,6,FALSE))), 0,1)+IF(ISERROR(SEARCH("*no*",VLOOKUP(A400,'passengers(base term)_has_optio'!A:J,7,FALSE))), 0,1)+IF(ISERROR(SEARCH("*no*",VLOOKUP(A400,'passengers(base term)_has_optio'!A:J,8,FALSE))), 0,1)+IF(ISERROR(SEARCH("*no*",VLOOKUP(A400,'passengers(base term)_has_optio'!A:J,9,FALSE))), 0,1)=7,1,0)</f>
        <v>0</v>
      </c>
      <c r="P400">
        <f>IF(ISNUMBER(VLOOKUP(A400,'passengers(base term)_has_optio'!A:J,10)),1,0)</f>
        <v>1</v>
      </c>
      <c r="Q400">
        <f t="shared" si="57"/>
        <v>0</v>
      </c>
      <c r="R400">
        <f t="shared" si="58"/>
        <v>1</v>
      </c>
      <c r="S400">
        <f t="shared" si="59"/>
        <v>0</v>
      </c>
      <c r="T400">
        <f t="shared" si="60"/>
        <v>0</v>
      </c>
      <c r="U400">
        <f t="shared" si="61"/>
        <v>0</v>
      </c>
      <c r="V400">
        <f t="shared" si="62"/>
        <v>0</v>
      </c>
    </row>
    <row r="401" spans="1:22">
      <c r="A401" t="s">
        <v>1123</v>
      </c>
      <c r="B401" t="s">
        <v>1418</v>
      </c>
      <c r="C401" t="s">
        <v>1407</v>
      </c>
      <c r="D401" t="s">
        <v>1407</v>
      </c>
      <c r="E401" t="s">
        <v>1407</v>
      </c>
      <c r="F401" t="s">
        <v>1407</v>
      </c>
      <c r="G401" t="s">
        <v>1407</v>
      </c>
      <c r="H401" t="s">
        <v>1407</v>
      </c>
      <c r="I401" t="s">
        <v>1407</v>
      </c>
      <c r="J401">
        <v>16.7</v>
      </c>
      <c r="K401" t="b">
        <f>ISERROR(VLOOKUP(A401,'passengers(base term)_has_optio'!A167:A1002,1,FALSE))</f>
        <v>0</v>
      </c>
      <c r="L401">
        <f t="shared" si="56"/>
        <v>1</v>
      </c>
      <c r="M401">
        <f t="shared" si="54"/>
        <v>1</v>
      </c>
      <c r="N401">
        <f t="shared" si="55"/>
        <v>1</v>
      </c>
      <c r="O401">
        <f>IF(IF(ISERROR(SEARCH("*no*",VLOOKUP(A401,'passengers(base term)_has_optio'!A:J,3,FALSE))), 0,1)+IF(ISERROR(SEARCH("*no*",VLOOKUP(A401,'passengers(base term)_has_optio'!A:J,34,FALSE))), 0,1)+IF(ISERROR(SEARCH("*no*",VLOOKUP(A401,'passengers(base term)_has_optio'!A:J,5,FALSE))), 0,1)+IF(ISERROR(SEARCH("*no*",VLOOKUP(A401,'passengers(base term)_has_optio'!A:J,6,FALSE))), 0,1)+IF(ISERROR(SEARCH("*no*",VLOOKUP(A401,'passengers(base term)_has_optio'!A:J,7,FALSE))), 0,1)+IF(ISERROR(SEARCH("*no*",VLOOKUP(A401,'passengers(base term)_has_optio'!A:J,8,FALSE))), 0,1)+IF(ISERROR(SEARCH("*no*",VLOOKUP(A401,'passengers(base term)_has_optio'!A:J,9,FALSE))), 0,1)=7,1,0)</f>
        <v>0</v>
      </c>
      <c r="P401">
        <f>IF(ISNUMBER(VLOOKUP(A401,'passengers(base term)_has_optio'!A:J,10)),1,0)</f>
        <v>1</v>
      </c>
      <c r="Q401">
        <f t="shared" si="57"/>
        <v>0</v>
      </c>
      <c r="R401">
        <f t="shared" si="58"/>
        <v>1</v>
      </c>
      <c r="S401">
        <f t="shared" si="59"/>
        <v>0</v>
      </c>
      <c r="T401">
        <f t="shared" si="60"/>
        <v>0</v>
      </c>
      <c r="U401">
        <f t="shared" si="61"/>
        <v>0</v>
      </c>
      <c r="V401">
        <f t="shared" si="62"/>
        <v>0</v>
      </c>
    </row>
    <row r="402" spans="1:22">
      <c r="A402" t="s">
        <v>1122</v>
      </c>
      <c r="B402" t="s">
        <v>1418</v>
      </c>
      <c r="C402" t="s">
        <v>1407</v>
      </c>
      <c r="D402" t="s">
        <v>1407</v>
      </c>
      <c r="E402" t="s">
        <v>1407</v>
      </c>
      <c r="F402" t="s">
        <v>1407</v>
      </c>
      <c r="G402" t="s">
        <v>1407</v>
      </c>
      <c r="H402" t="s">
        <v>1407</v>
      </c>
      <c r="I402" t="s">
        <v>1407</v>
      </c>
      <c r="J402">
        <v>17.100000000000001</v>
      </c>
      <c r="K402" t="b">
        <f>ISERROR(VLOOKUP(A402,'passengers(base term)_has_optio'!A168:A1003,1,FALSE))</f>
        <v>0</v>
      </c>
      <c r="L402">
        <f t="shared" si="56"/>
        <v>1</v>
      </c>
      <c r="M402">
        <f t="shared" si="54"/>
        <v>1</v>
      </c>
      <c r="N402">
        <f t="shared" si="55"/>
        <v>1</v>
      </c>
      <c r="O402">
        <f>IF(IF(ISERROR(SEARCH("*no*",VLOOKUP(A402,'passengers(base term)_has_optio'!A:J,3,FALSE))), 0,1)+IF(ISERROR(SEARCH("*no*",VLOOKUP(A402,'passengers(base term)_has_optio'!A:J,34,FALSE))), 0,1)+IF(ISERROR(SEARCH("*no*",VLOOKUP(A402,'passengers(base term)_has_optio'!A:J,5,FALSE))), 0,1)+IF(ISERROR(SEARCH("*no*",VLOOKUP(A402,'passengers(base term)_has_optio'!A:J,6,FALSE))), 0,1)+IF(ISERROR(SEARCH("*no*",VLOOKUP(A402,'passengers(base term)_has_optio'!A:J,7,FALSE))), 0,1)+IF(ISERROR(SEARCH("*no*",VLOOKUP(A402,'passengers(base term)_has_optio'!A:J,8,FALSE))), 0,1)+IF(ISERROR(SEARCH("*no*",VLOOKUP(A402,'passengers(base term)_has_optio'!A:J,9,FALSE))), 0,1)=7,1,0)</f>
        <v>0</v>
      </c>
      <c r="P402">
        <f>IF(ISNUMBER(VLOOKUP(A402,'passengers(base term)_has_optio'!A:J,10)),1,0)</f>
        <v>1</v>
      </c>
      <c r="Q402">
        <f t="shared" si="57"/>
        <v>0</v>
      </c>
      <c r="R402">
        <f t="shared" si="58"/>
        <v>1</v>
      </c>
      <c r="S402">
        <f t="shared" si="59"/>
        <v>0</v>
      </c>
      <c r="T402">
        <f t="shared" si="60"/>
        <v>0</v>
      </c>
      <c r="U402">
        <f t="shared" si="61"/>
        <v>0</v>
      </c>
      <c r="V402">
        <f t="shared" si="62"/>
        <v>0</v>
      </c>
    </row>
    <row r="403" spans="1:22">
      <c r="A403" t="s">
        <v>1121</v>
      </c>
      <c r="B403" t="s">
        <v>1418</v>
      </c>
      <c r="C403" t="s">
        <v>1407</v>
      </c>
      <c r="D403" t="s">
        <v>1407</v>
      </c>
      <c r="E403" t="s">
        <v>1407</v>
      </c>
      <c r="F403" t="s">
        <v>1407</v>
      </c>
      <c r="G403" t="s">
        <v>1407</v>
      </c>
      <c r="H403" t="s">
        <v>1407</v>
      </c>
      <c r="I403" t="s">
        <v>1407</v>
      </c>
      <c r="J403">
        <v>16.100000000000001</v>
      </c>
      <c r="K403" t="b">
        <f>ISERROR(VLOOKUP(A403,'passengers(base term)_has_optio'!A169:A1004,1,FALSE))</f>
        <v>0</v>
      </c>
      <c r="L403">
        <f t="shared" si="56"/>
        <v>1</v>
      </c>
      <c r="M403">
        <f t="shared" si="54"/>
        <v>1</v>
      </c>
      <c r="N403">
        <f t="shared" si="55"/>
        <v>1</v>
      </c>
      <c r="O403">
        <f>IF(IF(ISERROR(SEARCH("*no*",VLOOKUP(A403,'passengers(base term)_has_optio'!A:J,3,FALSE))), 0,1)+IF(ISERROR(SEARCH("*no*",VLOOKUP(A403,'passengers(base term)_has_optio'!A:J,34,FALSE))), 0,1)+IF(ISERROR(SEARCH("*no*",VLOOKUP(A403,'passengers(base term)_has_optio'!A:J,5,FALSE))), 0,1)+IF(ISERROR(SEARCH("*no*",VLOOKUP(A403,'passengers(base term)_has_optio'!A:J,6,FALSE))), 0,1)+IF(ISERROR(SEARCH("*no*",VLOOKUP(A403,'passengers(base term)_has_optio'!A:J,7,FALSE))), 0,1)+IF(ISERROR(SEARCH("*no*",VLOOKUP(A403,'passengers(base term)_has_optio'!A:J,8,FALSE))), 0,1)+IF(ISERROR(SEARCH("*no*",VLOOKUP(A403,'passengers(base term)_has_optio'!A:J,9,FALSE))), 0,1)=7,1,0)</f>
        <v>0</v>
      </c>
      <c r="P403">
        <f>IF(ISNUMBER(VLOOKUP(A403,'passengers(base term)_has_optio'!A:J,10)),1,0)</f>
        <v>1</v>
      </c>
      <c r="Q403">
        <f t="shared" si="57"/>
        <v>0</v>
      </c>
      <c r="R403">
        <f t="shared" si="58"/>
        <v>1</v>
      </c>
      <c r="S403">
        <f t="shared" si="59"/>
        <v>0</v>
      </c>
      <c r="T403">
        <f t="shared" si="60"/>
        <v>0</v>
      </c>
      <c r="U403">
        <f t="shared" si="61"/>
        <v>0</v>
      </c>
      <c r="V403">
        <f t="shared" si="62"/>
        <v>0</v>
      </c>
    </row>
    <row r="404" spans="1:22">
      <c r="A404" t="s">
        <v>1120</v>
      </c>
      <c r="B404" t="s">
        <v>1418</v>
      </c>
      <c r="C404" t="s">
        <v>1407</v>
      </c>
      <c r="D404" t="s">
        <v>1407</v>
      </c>
      <c r="E404" t="s">
        <v>1407</v>
      </c>
      <c r="F404" t="s">
        <v>1407</v>
      </c>
      <c r="G404" t="s">
        <v>1407</v>
      </c>
      <c r="H404" t="s">
        <v>1407</v>
      </c>
      <c r="I404" t="s">
        <v>1407</v>
      </c>
      <c r="J404">
        <v>19.100000000000001</v>
      </c>
      <c r="K404" t="b">
        <f>ISERROR(VLOOKUP(A404,'passengers(base term)_has_optio'!A170:A1005,1,FALSE))</f>
        <v>0</v>
      </c>
      <c r="L404">
        <f t="shared" si="56"/>
        <v>1</v>
      </c>
      <c r="M404">
        <f t="shared" si="54"/>
        <v>1</v>
      </c>
      <c r="N404">
        <f t="shared" si="55"/>
        <v>1</v>
      </c>
      <c r="O404">
        <f>IF(IF(ISERROR(SEARCH("*no*",VLOOKUP(A404,'passengers(base term)_has_optio'!A:J,3,FALSE))), 0,1)+IF(ISERROR(SEARCH("*no*",VLOOKUP(A404,'passengers(base term)_has_optio'!A:J,34,FALSE))), 0,1)+IF(ISERROR(SEARCH("*no*",VLOOKUP(A404,'passengers(base term)_has_optio'!A:J,5,FALSE))), 0,1)+IF(ISERROR(SEARCH("*no*",VLOOKUP(A404,'passengers(base term)_has_optio'!A:J,6,FALSE))), 0,1)+IF(ISERROR(SEARCH("*no*",VLOOKUP(A404,'passengers(base term)_has_optio'!A:J,7,FALSE))), 0,1)+IF(ISERROR(SEARCH("*no*",VLOOKUP(A404,'passengers(base term)_has_optio'!A:J,8,FALSE))), 0,1)+IF(ISERROR(SEARCH("*no*",VLOOKUP(A404,'passengers(base term)_has_optio'!A:J,9,FALSE))), 0,1)=7,1,0)</f>
        <v>0</v>
      </c>
      <c r="P404">
        <f>IF(ISNUMBER(VLOOKUP(A404,'passengers(base term)_has_optio'!A:J,10)),1,0)</f>
        <v>1</v>
      </c>
      <c r="Q404">
        <f t="shared" si="57"/>
        <v>0</v>
      </c>
      <c r="R404">
        <f t="shared" si="58"/>
        <v>1</v>
      </c>
      <c r="S404">
        <f t="shared" si="59"/>
        <v>0</v>
      </c>
      <c r="T404">
        <f t="shared" si="60"/>
        <v>0</v>
      </c>
      <c r="U404">
        <f t="shared" si="61"/>
        <v>0</v>
      </c>
      <c r="V404">
        <f t="shared" si="62"/>
        <v>0</v>
      </c>
    </row>
    <row r="405" spans="1:22">
      <c r="A405" t="s">
        <v>1119</v>
      </c>
      <c r="B405" t="s">
        <v>1418</v>
      </c>
      <c r="C405" t="s">
        <v>1407</v>
      </c>
      <c r="D405" t="s">
        <v>1407</v>
      </c>
      <c r="E405" t="s">
        <v>1407</v>
      </c>
      <c r="F405" t="s">
        <v>1407</v>
      </c>
      <c r="G405" t="s">
        <v>1407</v>
      </c>
      <c r="H405" t="s">
        <v>1407</v>
      </c>
      <c r="I405" t="s">
        <v>1407</v>
      </c>
      <c r="J405">
        <v>19.100000000000001</v>
      </c>
      <c r="K405" t="b">
        <f>ISERROR(VLOOKUP(A405,'passengers(base term)_has_optio'!A171:A1006,1,FALSE))</f>
        <v>0</v>
      </c>
      <c r="L405">
        <f t="shared" si="56"/>
        <v>1</v>
      </c>
      <c r="M405">
        <f t="shared" si="54"/>
        <v>1</v>
      </c>
      <c r="N405">
        <f t="shared" si="55"/>
        <v>1</v>
      </c>
      <c r="O405">
        <f>IF(IF(ISERROR(SEARCH("*no*",VLOOKUP(A405,'passengers(base term)_has_optio'!A:J,3,FALSE))), 0,1)+IF(ISERROR(SEARCH("*no*",VLOOKUP(A405,'passengers(base term)_has_optio'!A:J,34,FALSE))), 0,1)+IF(ISERROR(SEARCH("*no*",VLOOKUP(A405,'passengers(base term)_has_optio'!A:J,5,FALSE))), 0,1)+IF(ISERROR(SEARCH("*no*",VLOOKUP(A405,'passengers(base term)_has_optio'!A:J,6,FALSE))), 0,1)+IF(ISERROR(SEARCH("*no*",VLOOKUP(A405,'passengers(base term)_has_optio'!A:J,7,FALSE))), 0,1)+IF(ISERROR(SEARCH("*no*",VLOOKUP(A405,'passengers(base term)_has_optio'!A:J,8,FALSE))), 0,1)+IF(ISERROR(SEARCH("*no*",VLOOKUP(A405,'passengers(base term)_has_optio'!A:J,9,FALSE))), 0,1)=7,1,0)</f>
        <v>0</v>
      </c>
      <c r="P405">
        <f>IF(ISNUMBER(VLOOKUP(A405,'passengers(base term)_has_optio'!A:J,10)),1,0)</f>
        <v>1</v>
      </c>
      <c r="Q405">
        <f t="shared" si="57"/>
        <v>0</v>
      </c>
      <c r="R405">
        <f t="shared" si="58"/>
        <v>1</v>
      </c>
      <c r="S405">
        <f t="shared" si="59"/>
        <v>0</v>
      </c>
      <c r="T405">
        <f t="shared" si="60"/>
        <v>0</v>
      </c>
      <c r="U405">
        <f t="shared" si="61"/>
        <v>0</v>
      </c>
      <c r="V405">
        <f t="shared" si="62"/>
        <v>0</v>
      </c>
    </row>
    <row r="406" spans="1:22">
      <c r="A406" t="s">
        <v>1118</v>
      </c>
      <c r="B406" t="s">
        <v>1418</v>
      </c>
      <c r="C406" t="s">
        <v>1407</v>
      </c>
      <c r="D406" t="s">
        <v>1407</v>
      </c>
      <c r="E406" t="s">
        <v>1407</v>
      </c>
      <c r="F406" t="s">
        <v>1407</v>
      </c>
      <c r="G406" t="s">
        <v>1407</v>
      </c>
      <c r="H406" t="s">
        <v>1407</v>
      </c>
      <c r="I406" t="s">
        <v>1407</v>
      </c>
      <c r="J406">
        <v>17.2</v>
      </c>
      <c r="K406" t="b">
        <f>ISERROR(VLOOKUP(A406,'passengers(base term)_has_optio'!A172:A1007,1,FALSE))</f>
        <v>0</v>
      </c>
      <c r="L406">
        <f t="shared" si="56"/>
        <v>1</v>
      </c>
      <c r="M406">
        <f t="shared" si="54"/>
        <v>1</v>
      </c>
      <c r="N406">
        <f t="shared" si="55"/>
        <v>1</v>
      </c>
      <c r="O406">
        <f>IF(IF(ISERROR(SEARCH("*no*",VLOOKUP(A406,'passengers(base term)_has_optio'!A:J,3,FALSE))), 0,1)+IF(ISERROR(SEARCH("*no*",VLOOKUP(A406,'passengers(base term)_has_optio'!A:J,34,FALSE))), 0,1)+IF(ISERROR(SEARCH("*no*",VLOOKUP(A406,'passengers(base term)_has_optio'!A:J,5,FALSE))), 0,1)+IF(ISERROR(SEARCH("*no*",VLOOKUP(A406,'passengers(base term)_has_optio'!A:J,6,FALSE))), 0,1)+IF(ISERROR(SEARCH("*no*",VLOOKUP(A406,'passengers(base term)_has_optio'!A:J,7,FALSE))), 0,1)+IF(ISERROR(SEARCH("*no*",VLOOKUP(A406,'passengers(base term)_has_optio'!A:J,8,FALSE))), 0,1)+IF(ISERROR(SEARCH("*no*",VLOOKUP(A406,'passengers(base term)_has_optio'!A:J,9,FALSE))), 0,1)=7,1,0)</f>
        <v>0</v>
      </c>
      <c r="P406">
        <f>IF(ISNUMBER(VLOOKUP(A406,'passengers(base term)_has_optio'!A:J,10)),1,0)</f>
        <v>1</v>
      </c>
      <c r="Q406">
        <f t="shared" si="57"/>
        <v>0</v>
      </c>
      <c r="R406">
        <f t="shared" si="58"/>
        <v>1</v>
      </c>
      <c r="S406">
        <f t="shared" si="59"/>
        <v>0</v>
      </c>
      <c r="T406">
        <f t="shared" si="60"/>
        <v>0</v>
      </c>
      <c r="U406">
        <f t="shared" si="61"/>
        <v>0</v>
      </c>
      <c r="V406">
        <f t="shared" si="62"/>
        <v>0</v>
      </c>
    </row>
    <row r="407" spans="1:22">
      <c r="A407" t="s">
        <v>1117</v>
      </c>
      <c r="B407" t="s">
        <v>1418</v>
      </c>
      <c r="C407" t="s">
        <v>1407</v>
      </c>
      <c r="D407" t="s">
        <v>1407</v>
      </c>
      <c r="E407" t="s">
        <v>1407</v>
      </c>
      <c r="F407" t="s">
        <v>1407</v>
      </c>
      <c r="G407" t="s">
        <v>1407</v>
      </c>
      <c r="H407" t="s">
        <v>1407</v>
      </c>
      <c r="I407" t="s">
        <v>1407</v>
      </c>
      <c r="J407">
        <v>17</v>
      </c>
      <c r="K407" t="b">
        <f>ISERROR(VLOOKUP(A407,'passengers(base term)_has_optio'!A173:A1008,1,FALSE))</f>
        <v>0</v>
      </c>
      <c r="L407">
        <f t="shared" si="56"/>
        <v>1</v>
      </c>
      <c r="M407">
        <f t="shared" si="54"/>
        <v>1</v>
      </c>
      <c r="N407">
        <f t="shared" si="55"/>
        <v>1</v>
      </c>
      <c r="O407">
        <f>IF(IF(ISERROR(SEARCH("*no*",VLOOKUP(A407,'passengers(base term)_has_optio'!A:J,3,FALSE))), 0,1)+IF(ISERROR(SEARCH("*no*",VLOOKUP(A407,'passengers(base term)_has_optio'!A:J,34,FALSE))), 0,1)+IF(ISERROR(SEARCH("*no*",VLOOKUP(A407,'passengers(base term)_has_optio'!A:J,5,FALSE))), 0,1)+IF(ISERROR(SEARCH("*no*",VLOOKUP(A407,'passengers(base term)_has_optio'!A:J,6,FALSE))), 0,1)+IF(ISERROR(SEARCH("*no*",VLOOKUP(A407,'passengers(base term)_has_optio'!A:J,7,FALSE))), 0,1)+IF(ISERROR(SEARCH("*no*",VLOOKUP(A407,'passengers(base term)_has_optio'!A:J,8,FALSE))), 0,1)+IF(ISERROR(SEARCH("*no*",VLOOKUP(A407,'passengers(base term)_has_optio'!A:J,9,FALSE))), 0,1)=7,1,0)</f>
        <v>0</v>
      </c>
      <c r="P407">
        <f>IF(ISNUMBER(VLOOKUP(A407,'passengers(base term)_has_optio'!A:J,10)),1,0)</f>
        <v>1</v>
      </c>
      <c r="Q407">
        <f t="shared" si="57"/>
        <v>0</v>
      </c>
      <c r="R407">
        <f t="shared" si="58"/>
        <v>1</v>
      </c>
      <c r="S407">
        <f t="shared" si="59"/>
        <v>0</v>
      </c>
      <c r="T407">
        <f t="shared" si="60"/>
        <v>0</v>
      </c>
      <c r="U407">
        <f t="shared" si="61"/>
        <v>0</v>
      </c>
      <c r="V407">
        <f t="shared" si="62"/>
        <v>0</v>
      </c>
    </row>
    <row r="408" spans="1:22">
      <c r="A408" t="s">
        <v>1115</v>
      </c>
      <c r="B408" t="s">
        <v>1418</v>
      </c>
      <c r="C408" t="s">
        <v>1407</v>
      </c>
      <c r="D408" t="s">
        <v>1407</v>
      </c>
      <c r="E408" t="s">
        <v>1407</v>
      </c>
      <c r="F408" t="s">
        <v>1407</v>
      </c>
      <c r="G408" t="s">
        <v>1407</v>
      </c>
      <c r="H408" t="s">
        <v>1407</v>
      </c>
      <c r="I408" t="s">
        <v>1407</v>
      </c>
      <c r="J408">
        <v>0.1</v>
      </c>
      <c r="K408" t="b">
        <f>ISERROR(VLOOKUP(A408,'passengers(base term)_has_optio'!A175:A1010,1,FALSE))</f>
        <v>0</v>
      </c>
      <c r="L408">
        <f t="shared" si="56"/>
        <v>1</v>
      </c>
      <c r="M408">
        <f t="shared" si="54"/>
        <v>1</v>
      </c>
      <c r="N408">
        <f t="shared" si="55"/>
        <v>1</v>
      </c>
      <c r="O408">
        <f>IF(IF(ISERROR(SEARCH("*no*",VLOOKUP(A408,'passengers(base term)_has_optio'!A:J,3,FALSE))), 0,1)+IF(ISERROR(SEARCH("*no*",VLOOKUP(A408,'passengers(base term)_has_optio'!A:J,34,FALSE))), 0,1)+IF(ISERROR(SEARCH("*no*",VLOOKUP(A408,'passengers(base term)_has_optio'!A:J,5,FALSE))), 0,1)+IF(ISERROR(SEARCH("*no*",VLOOKUP(A408,'passengers(base term)_has_optio'!A:J,6,FALSE))), 0,1)+IF(ISERROR(SEARCH("*no*",VLOOKUP(A408,'passengers(base term)_has_optio'!A:J,7,FALSE))), 0,1)+IF(ISERROR(SEARCH("*no*",VLOOKUP(A408,'passengers(base term)_has_optio'!A:J,8,FALSE))), 0,1)+IF(ISERROR(SEARCH("*no*",VLOOKUP(A408,'passengers(base term)_has_optio'!A:J,9,FALSE))), 0,1)=7,1,0)</f>
        <v>0</v>
      </c>
      <c r="P408">
        <f>IF(ISNUMBER(VLOOKUP(A408,'passengers(base term)_has_optio'!A:J,10)),1,0)</f>
        <v>1</v>
      </c>
      <c r="Q408">
        <f t="shared" si="57"/>
        <v>0</v>
      </c>
      <c r="R408">
        <f t="shared" si="58"/>
        <v>1</v>
      </c>
      <c r="S408">
        <f t="shared" si="59"/>
        <v>0</v>
      </c>
      <c r="T408">
        <f t="shared" si="60"/>
        <v>0</v>
      </c>
      <c r="U408">
        <f t="shared" si="61"/>
        <v>0</v>
      </c>
      <c r="V408">
        <f t="shared" si="62"/>
        <v>0</v>
      </c>
    </row>
    <row r="409" spans="1:22">
      <c r="A409" t="s">
        <v>1111</v>
      </c>
      <c r="B409" t="s">
        <v>1418</v>
      </c>
      <c r="C409" t="s">
        <v>1407</v>
      </c>
      <c r="D409" t="s">
        <v>1407</v>
      </c>
      <c r="E409" t="s">
        <v>1407</v>
      </c>
      <c r="F409" t="s">
        <v>1407</v>
      </c>
      <c r="G409" t="s">
        <v>1407</v>
      </c>
      <c r="H409" t="s">
        <v>1407</v>
      </c>
      <c r="I409" t="s">
        <v>1407</v>
      </c>
      <c r="J409">
        <v>0.8</v>
      </c>
      <c r="K409" t="b">
        <f>ISERROR(VLOOKUP(A409,'passengers(base term)_has_optio'!A178:A1013,1,FALSE))</f>
        <v>0</v>
      </c>
      <c r="L409">
        <f t="shared" si="56"/>
        <v>1</v>
      </c>
      <c r="M409">
        <f t="shared" si="54"/>
        <v>1</v>
      </c>
      <c r="N409">
        <f t="shared" si="55"/>
        <v>1</v>
      </c>
      <c r="O409">
        <f>IF(IF(ISERROR(SEARCH("*no*",VLOOKUP(A409,'passengers(base term)_has_optio'!A:J,3,FALSE))), 0,1)+IF(ISERROR(SEARCH("*no*",VLOOKUP(A409,'passengers(base term)_has_optio'!A:J,34,FALSE))), 0,1)+IF(ISERROR(SEARCH("*no*",VLOOKUP(A409,'passengers(base term)_has_optio'!A:J,5,FALSE))), 0,1)+IF(ISERROR(SEARCH("*no*",VLOOKUP(A409,'passengers(base term)_has_optio'!A:J,6,FALSE))), 0,1)+IF(ISERROR(SEARCH("*no*",VLOOKUP(A409,'passengers(base term)_has_optio'!A:J,7,FALSE))), 0,1)+IF(ISERROR(SEARCH("*no*",VLOOKUP(A409,'passengers(base term)_has_optio'!A:J,8,FALSE))), 0,1)+IF(ISERROR(SEARCH("*no*",VLOOKUP(A409,'passengers(base term)_has_optio'!A:J,9,FALSE))), 0,1)=7,1,0)</f>
        <v>0</v>
      </c>
      <c r="P409">
        <f>IF(ISNUMBER(VLOOKUP(A409,'passengers(base term)_has_optio'!A:J,10)),1,0)</f>
        <v>1</v>
      </c>
      <c r="Q409">
        <f t="shared" si="57"/>
        <v>0</v>
      </c>
      <c r="R409">
        <f t="shared" si="58"/>
        <v>1</v>
      </c>
      <c r="S409">
        <f t="shared" si="59"/>
        <v>0</v>
      </c>
      <c r="T409">
        <f t="shared" si="60"/>
        <v>0</v>
      </c>
      <c r="U409">
        <f t="shared" si="61"/>
        <v>0</v>
      </c>
      <c r="V409">
        <f t="shared" si="62"/>
        <v>0</v>
      </c>
    </row>
    <row r="410" spans="1:22">
      <c r="A410" t="s">
        <v>1110</v>
      </c>
      <c r="B410" t="s">
        <v>1418</v>
      </c>
      <c r="C410" t="s">
        <v>1407</v>
      </c>
      <c r="D410" t="s">
        <v>1407</v>
      </c>
      <c r="E410" t="s">
        <v>1407</v>
      </c>
      <c r="F410" t="s">
        <v>1407</v>
      </c>
      <c r="G410" t="s">
        <v>1407</v>
      </c>
      <c r="H410" t="s">
        <v>1407</v>
      </c>
      <c r="I410" t="s">
        <v>1407</v>
      </c>
      <c r="J410">
        <v>16.899999999999999</v>
      </c>
      <c r="K410" t="b">
        <f>ISERROR(VLOOKUP(A410,'passengers(base term)_has_optio'!A179:A1014,1,FALSE))</f>
        <v>0</v>
      </c>
      <c r="L410">
        <f t="shared" si="56"/>
        <v>1</v>
      </c>
      <c r="M410">
        <f t="shared" si="54"/>
        <v>1</v>
      </c>
      <c r="N410">
        <f t="shared" si="55"/>
        <v>1</v>
      </c>
      <c r="O410">
        <f>IF(IF(ISERROR(SEARCH("*no*",VLOOKUP(A410,'passengers(base term)_has_optio'!A:J,3,FALSE))), 0,1)+IF(ISERROR(SEARCH("*no*",VLOOKUP(A410,'passengers(base term)_has_optio'!A:J,34,FALSE))), 0,1)+IF(ISERROR(SEARCH("*no*",VLOOKUP(A410,'passengers(base term)_has_optio'!A:J,5,FALSE))), 0,1)+IF(ISERROR(SEARCH("*no*",VLOOKUP(A410,'passengers(base term)_has_optio'!A:J,6,FALSE))), 0,1)+IF(ISERROR(SEARCH("*no*",VLOOKUP(A410,'passengers(base term)_has_optio'!A:J,7,FALSE))), 0,1)+IF(ISERROR(SEARCH("*no*",VLOOKUP(A410,'passengers(base term)_has_optio'!A:J,8,FALSE))), 0,1)+IF(ISERROR(SEARCH("*no*",VLOOKUP(A410,'passengers(base term)_has_optio'!A:J,9,FALSE))), 0,1)=7,1,0)</f>
        <v>0</v>
      </c>
      <c r="P410">
        <f>IF(ISNUMBER(VLOOKUP(A410,'passengers(base term)_has_optio'!A:J,10)),1,0)</f>
        <v>0</v>
      </c>
      <c r="Q410">
        <f t="shared" si="57"/>
        <v>0</v>
      </c>
      <c r="R410">
        <f t="shared" si="58"/>
        <v>1</v>
      </c>
      <c r="S410">
        <f t="shared" si="59"/>
        <v>1</v>
      </c>
      <c r="T410">
        <f t="shared" si="60"/>
        <v>0</v>
      </c>
      <c r="U410">
        <f t="shared" si="61"/>
        <v>0</v>
      </c>
      <c r="V410">
        <f t="shared" si="62"/>
        <v>0</v>
      </c>
    </row>
    <row r="411" spans="1:22">
      <c r="A411" t="s">
        <v>1109</v>
      </c>
      <c r="B411" t="s">
        <v>1418</v>
      </c>
      <c r="C411" t="s">
        <v>1407</v>
      </c>
      <c r="D411" t="s">
        <v>1407</v>
      </c>
      <c r="E411" t="s">
        <v>1407</v>
      </c>
      <c r="F411" t="s">
        <v>1407</v>
      </c>
      <c r="G411" t="s">
        <v>1407</v>
      </c>
      <c r="H411" t="s">
        <v>1407</v>
      </c>
      <c r="I411" t="s">
        <v>1407</v>
      </c>
      <c r="J411">
        <v>16.3</v>
      </c>
      <c r="K411" t="b">
        <f>ISERROR(VLOOKUP(A411,'passengers(base term)_has_optio'!A180:A1015,1,FALSE))</f>
        <v>0</v>
      </c>
      <c r="L411">
        <f t="shared" si="56"/>
        <v>1</v>
      </c>
      <c r="M411">
        <f t="shared" si="54"/>
        <v>1</v>
      </c>
      <c r="N411">
        <f t="shared" si="55"/>
        <v>1</v>
      </c>
      <c r="O411">
        <f>IF(IF(ISERROR(SEARCH("*no*",VLOOKUP(A411,'passengers(base term)_has_optio'!A:J,3,FALSE))), 0,1)+IF(ISERROR(SEARCH("*no*",VLOOKUP(A411,'passengers(base term)_has_optio'!A:J,34,FALSE))), 0,1)+IF(ISERROR(SEARCH("*no*",VLOOKUP(A411,'passengers(base term)_has_optio'!A:J,5,FALSE))), 0,1)+IF(ISERROR(SEARCH("*no*",VLOOKUP(A411,'passengers(base term)_has_optio'!A:J,6,FALSE))), 0,1)+IF(ISERROR(SEARCH("*no*",VLOOKUP(A411,'passengers(base term)_has_optio'!A:J,7,FALSE))), 0,1)+IF(ISERROR(SEARCH("*no*",VLOOKUP(A411,'passengers(base term)_has_optio'!A:J,8,FALSE))), 0,1)+IF(ISERROR(SEARCH("*no*",VLOOKUP(A411,'passengers(base term)_has_optio'!A:J,9,FALSE))), 0,1)=7,1,0)</f>
        <v>0</v>
      </c>
      <c r="P411">
        <f>IF(ISNUMBER(VLOOKUP(A411,'passengers(base term)_has_optio'!A:J,10)),1,0)</f>
        <v>1</v>
      </c>
      <c r="Q411">
        <f t="shared" si="57"/>
        <v>0</v>
      </c>
      <c r="R411">
        <f t="shared" si="58"/>
        <v>1</v>
      </c>
      <c r="S411">
        <f t="shared" si="59"/>
        <v>0</v>
      </c>
      <c r="T411">
        <f t="shared" si="60"/>
        <v>0</v>
      </c>
      <c r="U411">
        <f t="shared" si="61"/>
        <v>0</v>
      </c>
      <c r="V411">
        <f t="shared" si="62"/>
        <v>0</v>
      </c>
    </row>
    <row r="412" spans="1:22">
      <c r="A412" t="s">
        <v>1108</v>
      </c>
      <c r="B412" t="s">
        <v>1418</v>
      </c>
      <c r="C412" t="s">
        <v>1407</v>
      </c>
      <c r="D412" t="s">
        <v>1407</v>
      </c>
      <c r="E412" t="s">
        <v>1407</v>
      </c>
      <c r="F412" t="s">
        <v>1407</v>
      </c>
      <c r="G412" t="s">
        <v>1407</v>
      </c>
      <c r="H412" t="s">
        <v>1407</v>
      </c>
      <c r="I412" t="s">
        <v>1407</v>
      </c>
      <c r="J412">
        <v>17.3</v>
      </c>
      <c r="K412" t="b">
        <f>ISERROR(VLOOKUP(A412,'passengers(base term)_has_optio'!A181:A1016,1,FALSE))</f>
        <v>0</v>
      </c>
      <c r="L412">
        <f t="shared" si="56"/>
        <v>1</v>
      </c>
      <c r="M412">
        <f t="shared" si="54"/>
        <v>1</v>
      </c>
      <c r="N412">
        <f t="shared" si="55"/>
        <v>1</v>
      </c>
      <c r="O412">
        <f>IF(IF(ISERROR(SEARCH("*no*",VLOOKUP(A412,'passengers(base term)_has_optio'!A:J,3,FALSE))), 0,1)+IF(ISERROR(SEARCH("*no*",VLOOKUP(A412,'passengers(base term)_has_optio'!A:J,34,FALSE))), 0,1)+IF(ISERROR(SEARCH("*no*",VLOOKUP(A412,'passengers(base term)_has_optio'!A:J,5,FALSE))), 0,1)+IF(ISERROR(SEARCH("*no*",VLOOKUP(A412,'passengers(base term)_has_optio'!A:J,6,FALSE))), 0,1)+IF(ISERROR(SEARCH("*no*",VLOOKUP(A412,'passengers(base term)_has_optio'!A:J,7,FALSE))), 0,1)+IF(ISERROR(SEARCH("*no*",VLOOKUP(A412,'passengers(base term)_has_optio'!A:J,8,FALSE))), 0,1)+IF(ISERROR(SEARCH("*no*",VLOOKUP(A412,'passengers(base term)_has_optio'!A:J,9,FALSE))), 0,1)=7,1,0)</f>
        <v>0</v>
      </c>
      <c r="P412">
        <f>IF(ISNUMBER(VLOOKUP(A412,'passengers(base term)_has_optio'!A:J,10)),1,0)</f>
        <v>1</v>
      </c>
      <c r="Q412">
        <f t="shared" si="57"/>
        <v>0</v>
      </c>
      <c r="R412">
        <f t="shared" si="58"/>
        <v>1</v>
      </c>
      <c r="S412">
        <f t="shared" si="59"/>
        <v>0</v>
      </c>
      <c r="T412">
        <f t="shared" si="60"/>
        <v>0</v>
      </c>
      <c r="U412">
        <f t="shared" si="61"/>
        <v>0</v>
      </c>
      <c r="V412">
        <f t="shared" si="62"/>
        <v>0</v>
      </c>
    </row>
    <row r="413" spans="1:22">
      <c r="A413" t="s">
        <v>1107</v>
      </c>
      <c r="B413" t="s">
        <v>1418</v>
      </c>
      <c r="C413" t="s">
        <v>1407</v>
      </c>
      <c r="D413" t="s">
        <v>1407</v>
      </c>
      <c r="E413" t="s">
        <v>1407</v>
      </c>
      <c r="F413" t="s">
        <v>1407</v>
      </c>
      <c r="G413" t="s">
        <v>1407</v>
      </c>
      <c r="H413" t="s">
        <v>1407</v>
      </c>
      <c r="I413" t="s">
        <v>1407</v>
      </c>
      <c r="J413">
        <v>16.899999999999999</v>
      </c>
      <c r="K413" t="b">
        <f>ISERROR(VLOOKUP(A413,'passengers(base term)_has_optio'!A182:A1017,1,FALSE))</f>
        <v>0</v>
      </c>
      <c r="L413">
        <f t="shared" si="56"/>
        <v>1</v>
      </c>
      <c r="M413">
        <f t="shared" si="54"/>
        <v>1</v>
      </c>
      <c r="N413">
        <f t="shared" si="55"/>
        <v>1</v>
      </c>
      <c r="O413">
        <f>IF(IF(ISERROR(SEARCH("*no*",VLOOKUP(A413,'passengers(base term)_has_optio'!A:J,3,FALSE))), 0,1)+IF(ISERROR(SEARCH("*no*",VLOOKUP(A413,'passengers(base term)_has_optio'!A:J,34,FALSE))), 0,1)+IF(ISERROR(SEARCH("*no*",VLOOKUP(A413,'passengers(base term)_has_optio'!A:J,5,FALSE))), 0,1)+IF(ISERROR(SEARCH("*no*",VLOOKUP(A413,'passengers(base term)_has_optio'!A:J,6,FALSE))), 0,1)+IF(ISERROR(SEARCH("*no*",VLOOKUP(A413,'passengers(base term)_has_optio'!A:J,7,FALSE))), 0,1)+IF(ISERROR(SEARCH("*no*",VLOOKUP(A413,'passengers(base term)_has_optio'!A:J,8,FALSE))), 0,1)+IF(ISERROR(SEARCH("*no*",VLOOKUP(A413,'passengers(base term)_has_optio'!A:J,9,FALSE))), 0,1)=7,1,0)</f>
        <v>0</v>
      </c>
      <c r="P413">
        <f>IF(ISNUMBER(VLOOKUP(A413,'passengers(base term)_has_optio'!A:J,10)),1,0)</f>
        <v>1</v>
      </c>
      <c r="Q413">
        <f t="shared" si="57"/>
        <v>0</v>
      </c>
      <c r="R413">
        <f t="shared" si="58"/>
        <v>1</v>
      </c>
      <c r="S413">
        <f t="shared" si="59"/>
        <v>0</v>
      </c>
      <c r="T413">
        <f t="shared" si="60"/>
        <v>0</v>
      </c>
      <c r="U413">
        <f t="shared" si="61"/>
        <v>0</v>
      </c>
      <c r="V413">
        <f t="shared" si="62"/>
        <v>0</v>
      </c>
    </row>
    <row r="414" spans="1:22">
      <c r="A414" t="s">
        <v>1106</v>
      </c>
      <c r="B414" t="s">
        <v>1418</v>
      </c>
      <c r="C414" t="s">
        <v>1407</v>
      </c>
      <c r="D414" t="s">
        <v>1407</v>
      </c>
      <c r="E414" t="s">
        <v>1407</v>
      </c>
      <c r="F414" t="s">
        <v>1407</v>
      </c>
      <c r="G414" t="s">
        <v>1407</v>
      </c>
      <c r="H414" t="s">
        <v>1407</v>
      </c>
      <c r="I414" t="s">
        <v>1407</v>
      </c>
      <c r="J414">
        <v>17.3</v>
      </c>
      <c r="K414" t="b">
        <f>ISERROR(VLOOKUP(A414,'passengers(base term)_has_optio'!A183:A1018,1,FALSE))</f>
        <v>0</v>
      </c>
      <c r="L414">
        <f t="shared" si="56"/>
        <v>1</v>
      </c>
      <c r="M414">
        <f t="shared" si="54"/>
        <v>1</v>
      </c>
      <c r="N414">
        <f t="shared" si="55"/>
        <v>1</v>
      </c>
      <c r="O414">
        <f>IF(IF(ISERROR(SEARCH("*no*",VLOOKUP(A414,'passengers(base term)_has_optio'!A:J,3,FALSE))), 0,1)+IF(ISERROR(SEARCH("*no*",VLOOKUP(A414,'passengers(base term)_has_optio'!A:J,34,FALSE))), 0,1)+IF(ISERROR(SEARCH("*no*",VLOOKUP(A414,'passengers(base term)_has_optio'!A:J,5,FALSE))), 0,1)+IF(ISERROR(SEARCH("*no*",VLOOKUP(A414,'passengers(base term)_has_optio'!A:J,6,FALSE))), 0,1)+IF(ISERROR(SEARCH("*no*",VLOOKUP(A414,'passengers(base term)_has_optio'!A:J,7,FALSE))), 0,1)+IF(ISERROR(SEARCH("*no*",VLOOKUP(A414,'passengers(base term)_has_optio'!A:J,8,FALSE))), 0,1)+IF(ISERROR(SEARCH("*no*",VLOOKUP(A414,'passengers(base term)_has_optio'!A:J,9,FALSE))), 0,1)=7,1,0)</f>
        <v>0</v>
      </c>
      <c r="P414">
        <f>IF(ISNUMBER(VLOOKUP(A414,'passengers(base term)_has_optio'!A:J,10)),1,0)</f>
        <v>1</v>
      </c>
      <c r="Q414">
        <f t="shared" si="57"/>
        <v>0</v>
      </c>
      <c r="R414">
        <f t="shared" si="58"/>
        <v>1</v>
      </c>
      <c r="S414">
        <f t="shared" si="59"/>
        <v>0</v>
      </c>
      <c r="T414">
        <f t="shared" si="60"/>
        <v>0</v>
      </c>
      <c r="U414">
        <f t="shared" si="61"/>
        <v>0</v>
      </c>
      <c r="V414">
        <f t="shared" si="62"/>
        <v>0</v>
      </c>
    </row>
    <row r="415" spans="1:22">
      <c r="A415" t="s">
        <v>1105</v>
      </c>
      <c r="B415" t="s">
        <v>1418</v>
      </c>
      <c r="C415" t="s">
        <v>1407</v>
      </c>
      <c r="D415" t="s">
        <v>1407</v>
      </c>
      <c r="E415" t="s">
        <v>1407</v>
      </c>
      <c r="F415" t="s">
        <v>1407</v>
      </c>
      <c r="G415" t="s">
        <v>1407</v>
      </c>
      <c r="H415" t="s">
        <v>1407</v>
      </c>
      <c r="I415" t="s">
        <v>1407</v>
      </c>
      <c r="J415">
        <v>16.5</v>
      </c>
      <c r="K415" t="b">
        <f>ISERROR(VLOOKUP(A415,'passengers(base term)_has_optio'!A184:A1019,1,FALSE))</f>
        <v>0</v>
      </c>
      <c r="L415">
        <f t="shared" si="56"/>
        <v>1</v>
      </c>
      <c r="M415">
        <f t="shared" si="54"/>
        <v>1</v>
      </c>
      <c r="N415">
        <f t="shared" si="55"/>
        <v>1</v>
      </c>
      <c r="O415">
        <f>IF(IF(ISERROR(SEARCH("*no*",VLOOKUP(A415,'passengers(base term)_has_optio'!A:J,3,FALSE))), 0,1)+IF(ISERROR(SEARCH("*no*",VLOOKUP(A415,'passengers(base term)_has_optio'!A:J,34,FALSE))), 0,1)+IF(ISERROR(SEARCH("*no*",VLOOKUP(A415,'passengers(base term)_has_optio'!A:J,5,FALSE))), 0,1)+IF(ISERROR(SEARCH("*no*",VLOOKUP(A415,'passengers(base term)_has_optio'!A:J,6,FALSE))), 0,1)+IF(ISERROR(SEARCH("*no*",VLOOKUP(A415,'passengers(base term)_has_optio'!A:J,7,FALSE))), 0,1)+IF(ISERROR(SEARCH("*no*",VLOOKUP(A415,'passengers(base term)_has_optio'!A:J,8,FALSE))), 0,1)+IF(ISERROR(SEARCH("*no*",VLOOKUP(A415,'passengers(base term)_has_optio'!A:J,9,FALSE))), 0,1)=7,1,0)</f>
        <v>0</v>
      </c>
      <c r="P415">
        <f>IF(ISNUMBER(VLOOKUP(A415,'passengers(base term)_has_optio'!A:J,10)),1,0)</f>
        <v>1</v>
      </c>
      <c r="Q415">
        <f t="shared" si="57"/>
        <v>0</v>
      </c>
      <c r="R415">
        <f t="shared" si="58"/>
        <v>1</v>
      </c>
      <c r="S415">
        <f t="shared" si="59"/>
        <v>0</v>
      </c>
      <c r="T415">
        <f t="shared" si="60"/>
        <v>0</v>
      </c>
      <c r="U415">
        <f t="shared" si="61"/>
        <v>0</v>
      </c>
      <c r="V415">
        <f t="shared" si="62"/>
        <v>0</v>
      </c>
    </row>
    <row r="416" spans="1:22">
      <c r="A416" t="s">
        <v>1104</v>
      </c>
      <c r="B416" t="s">
        <v>1418</v>
      </c>
      <c r="C416" t="s">
        <v>1407</v>
      </c>
      <c r="D416" t="s">
        <v>1407</v>
      </c>
      <c r="E416" t="s">
        <v>1407</v>
      </c>
      <c r="F416" t="s">
        <v>1407</v>
      </c>
      <c r="G416" t="s">
        <v>1407</v>
      </c>
      <c r="H416" t="s">
        <v>1407</v>
      </c>
      <c r="I416" t="s">
        <v>1407</v>
      </c>
      <c r="J416">
        <v>15.8</v>
      </c>
      <c r="K416" t="b">
        <f>ISERROR(VLOOKUP(A416,'passengers(base term)_has_optio'!A185:A1020,1,FALSE))</f>
        <v>0</v>
      </c>
      <c r="L416">
        <f t="shared" si="56"/>
        <v>1</v>
      </c>
      <c r="M416">
        <f t="shared" si="54"/>
        <v>1</v>
      </c>
      <c r="N416">
        <f t="shared" si="55"/>
        <v>1</v>
      </c>
      <c r="O416">
        <f>IF(IF(ISERROR(SEARCH("*no*",VLOOKUP(A416,'passengers(base term)_has_optio'!A:J,3,FALSE))), 0,1)+IF(ISERROR(SEARCH("*no*",VLOOKUP(A416,'passengers(base term)_has_optio'!A:J,34,FALSE))), 0,1)+IF(ISERROR(SEARCH("*no*",VLOOKUP(A416,'passengers(base term)_has_optio'!A:J,5,FALSE))), 0,1)+IF(ISERROR(SEARCH("*no*",VLOOKUP(A416,'passengers(base term)_has_optio'!A:J,6,FALSE))), 0,1)+IF(ISERROR(SEARCH("*no*",VLOOKUP(A416,'passengers(base term)_has_optio'!A:J,7,FALSE))), 0,1)+IF(ISERROR(SEARCH("*no*",VLOOKUP(A416,'passengers(base term)_has_optio'!A:J,8,FALSE))), 0,1)+IF(ISERROR(SEARCH("*no*",VLOOKUP(A416,'passengers(base term)_has_optio'!A:J,9,FALSE))), 0,1)=7,1,0)</f>
        <v>0</v>
      </c>
      <c r="P416">
        <f>IF(ISNUMBER(VLOOKUP(A416,'passengers(base term)_has_optio'!A:J,10)),1,0)</f>
        <v>1</v>
      </c>
      <c r="Q416">
        <f t="shared" si="57"/>
        <v>0</v>
      </c>
      <c r="R416">
        <f t="shared" si="58"/>
        <v>1</v>
      </c>
      <c r="S416">
        <f t="shared" si="59"/>
        <v>0</v>
      </c>
      <c r="T416">
        <f t="shared" si="60"/>
        <v>0</v>
      </c>
      <c r="U416">
        <f t="shared" si="61"/>
        <v>0</v>
      </c>
      <c r="V416">
        <f t="shared" si="62"/>
        <v>0</v>
      </c>
    </row>
    <row r="417" spans="1:22">
      <c r="A417" t="s">
        <v>1103</v>
      </c>
      <c r="B417" t="s">
        <v>1418</v>
      </c>
      <c r="C417" t="s">
        <v>1407</v>
      </c>
      <c r="D417" t="s">
        <v>1407</v>
      </c>
      <c r="E417" t="s">
        <v>1407</v>
      </c>
      <c r="F417" t="s">
        <v>1407</v>
      </c>
      <c r="G417" t="s">
        <v>1407</v>
      </c>
      <c r="H417" t="s">
        <v>1407</v>
      </c>
      <c r="I417" t="s">
        <v>1407</v>
      </c>
      <c r="J417">
        <v>18</v>
      </c>
      <c r="K417" t="b">
        <f>ISERROR(VLOOKUP(A417,'passengers(base term)_has_optio'!A186:A1021,1,FALSE))</f>
        <v>0</v>
      </c>
      <c r="L417">
        <f t="shared" si="56"/>
        <v>1</v>
      </c>
      <c r="M417">
        <f t="shared" si="54"/>
        <v>1</v>
      </c>
      <c r="N417">
        <f t="shared" si="55"/>
        <v>1</v>
      </c>
      <c r="O417">
        <f>IF(IF(ISERROR(SEARCH("*no*",VLOOKUP(A417,'passengers(base term)_has_optio'!A:J,3,FALSE))), 0,1)+IF(ISERROR(SEARCH("*no*",VLOOKUP(A417,'passengers(base term)_has_optio'!A:J,34,FALSE))), 0,1)+IF(ISERROR(SEARCH("*no*",VLOOKUP(A417,'passengers(base term)_has_optio'!A:J,5,FALSE))), 0,1)+IF(ISERROR(SEARCH("*no*",VLOOKUP(A417,'passengers(base term)_has_optio'!A:J,6,FALSE))), 0,1)+IF(ISERROR(SEARCH("*no*",VLOOKUP(A417,'passengers(base term)_has_optio'!A:J,7,FALSE))), 0,1)+IF(ISERROR(SEARCH("*no*",VLOOKUP(A417,'passengers(base term)_has_optio'!A:J,8,FALSE))), 0,1)+IF(ISERROR(SEARCH("*no*",VLOOKUP(A417,'passengers(base term)_has_optio'!A:J,9,FALSE))), 0,1)=7,1,0)</f>
        <v>0</v>
      </c>
      <c r="P417">
        <f>IF(ISNUMBER(VLOOKUP(A417,'passengers(base term)_has_optio'!A:J,10)),1,0)</f>
        <v>1</v>
      </c>
      <c r="Q417">
        <f t="shared" si="57"/>
        <v>0</v>
      </c>
      <c r="R417">
        <f t="shared" si="58"/>
        <v>1</v>
      </c>
      <c r="S417">
        <f t="shared" si="59"/>
        <v>0</v>
      </c>
      <c r="T417">
        <f t="shared" si="60"/>
        <v>0</v>
      </c>
      <c r="U417">
        <f t="shared" si="61"/>
        <v>0</v>
      </c>
      <c r="V417">
        <f t="shared" si="62"/>
        <v>0</v>
      </c>
    </row>
    <row r="418" spans="1:22">
      <c r="A418" t="s">
        <v>1102</v>
      </c>
      <c r="B418" t="s">
        <v>1418</v>
      </c>
      <c r="C418" t="s">
        <v>1407</v>
      </c>
      <c r="D418" t="s">
        <v>1407</v>
      </c>
      <c r="E418" t="s">
        <v>1407</v>
      </c>
      <c r="F418" t="s">
        <v>1407</v>
      </c>
      <c r="G418" t="s">
        <v>1407</v>
      </c>
      <c r="H418" t="s">
        <v>1407</v>
      </c>
      <c r="I418" t="s">
        <v>1407</v>
      </c>
      <c r="J418">
        <v>18.5</v>
      </c>
      <c r="K418" t="b">
        <f>ISERROR(VLOOKUP(A418,'passengers(base term)_has_optio'!A187:A1022,1,FALSE))</f>
        <v>0</v>
      </c>
      <c r="L418">
        <f t="shared" si="56"/>
        <v>1</v>
      </c>
      <c r="M418">
        <f t="shared" si="54"/>
        <v>1</v>
      </c>
      <c r="N418">
        <f t="shared" si="55"/>
        <v>1</v>
      </c>
      <c r="O418">
        <f>IF(IF(ISERROR(SEARCH("*no*",VLOOKUP(A418,'passengers(base term)_has_optio'!A:J,3,FALSE))), 0,1)+IF(ISERROR(SEARCH("*no*",VLOOKUP(A418,'passengers(base term)_has_optio'!A:J,34,FALSE))), 0,1)+IF(ISERROR(SEARCH("*no*",VLOOKUP(A418,'passengers(base term)_has_optio'!A:J,5,FALSE))), 0,1)+IF(ISERROR(SEARCH("*no*",VLOOKUP(A418,'passengers(base term)_has_optio'!A:J,6,FALSE))), 0,1)+IF(ISERROR(SEARCH("*no*",VLOOKUP(A418,'passengers(base term)_has_optio'!A:J,7,FALSE))), 0,1)+IF(ISERROR(SEARCH("*no*",VLOOKUP(A418,'passengers(base term)_has_optio'!A:J,8,FALSE))), 0,1)+IF(ISERROR(SEARCH("*no*",VLOOKUP(A418,'passengers(base term)_has_optio'!A:J,9,FALSE))), 0,1)=7,1,0)</f>
        <v>0</v>
      </c>
      <c r="P418">
        <f>IF(ISNUMBER(VLOOKUP(A418,'passengers(base term)_has_optio'!A:J,10)),1,0)</f>
        <v>1</v>
      </c>
      <c r="Q418">
        <f t="shared" si="57"/>
        <v>0</v>
      </c>
      <c r="R418">
        <f t="shared" si="58"/>
        <v>1</v>
      </c>
      <c r="S418">
        <f t="shared" si="59"/>
        <v>0</v>
      </c>
      <c r="T418">
        <f t="shared" si="60"/>
        <v>0</v>
      </c>
      <c r="U418">
        <f t="shared" si="61"/>
        <v>0</v>
      </c>
      <c r="V418">
        <f t="shared" si="62"/>
        <v>0</v>
      </c>
    </row>
    <row r="419" spans="1:22">
      <c r="A419" t="s">
        <v>1100</v>
      </c>
      <c r="B419" t="s">
        <v>1418</v>
      </c>
      <c r="C419" t="s">
        <v>1407</v>
      </c>
      <c r="D419" t="s">
        <v>1407</v>
      </c>
      <c r="E419" t="s">
        <v>1407</v>
      </c>
      <c r="F419" t="s">
        <v>1407</v>
      </c>
      <c r="G419" t="s">
        <v>1407</v>
      </c>
      <c r="H419" t="s">
        <v>1407</v>
      </c>
      <c r="I419" t="s">
        <v>1407</v>
      </c>
      <c r="J419">
        <v>1.1000000000000001</v>
      </c>
      <c r="K419" t="b">
        <f>ISERROR(VLOOKUP(A419,'passengers(base term)_has_optio'!A189:A1024,1,FALSE))</f>
        <v>0</v>
      </c>
      <c r="L419">
        <f t="shared" si="56"/>
        <v>1</v>
      </c>
      <c r="M419">
        <f t="shared" si="54"/>
        <v>1</v>
      </c>
      <c r="N419">
        <f t="shared" si="55"/>
        <v>1</v>
      </c>
      <c r="O419">
        <f>IF(IF(ISERROR(SEARCH("*no*",VLOOKUP(A419,'passengers(base term)_has_optio'!A:J,3,FALSE))), 0,1)+IF(ISERROR(SEARCH("*no*",VLOOKUP(A419,'passengers(base term)_has_optio'!A:J,34,FALSE))), 0,1)+IF(ISERROR(SEARCH("*no*",VLOOKUP(A419,'passengers(base term)_has_optio'!A:J,5,FALSE))), 0,1)+IF(ISERROR(SEARCH("*no*",VLOOKUP(A419,'passengers(base term)_has_optio'!A:J,6,FALSE))), 0,1)+IF(ISERROR(SEARCH("*no*",VLOOKUP(A419,'passengers(base term)_has_optio'!A:J,7,FALSE))), 0,1)+IF(ISERROR(SEARCH("*no*",VLOOKUP(A419,'passengers(base term)_has_optio'!A:J,8,FALSE))), 0,1)+IF(ISERROR(SEARCH("*no*",VLOOKUP(A419,'passengers(base term)_has_optio'!A:J,9,FALSE))), 0,1)=7,1,0)</f>
        <v>0</v>
      </c>
      <c r="P419">
        <f>IF(ISNUMBER(VLOOKUP(A419,'passengers(base term)_has_optio'!A:J,10)),1,0)</f>
        <v>1</v>
      </c>
      <c r="Q419">
        <f t="shared" si="57"/>
        <v>0</v>
      </c>
      <c r="R419">
        <f t="shared" si="58"/>
        <v>1</v>
      </c>
      <c r="S419">
        <f t="shared" si="59"/>
        <v>0</v>
      </c>
      <c r="T419">
        <f t="shared" si="60"/>
        <v>0</v>
      </c>
      <c r="U419">
        <f t="shared" si="61"/>
        <v>0</v>
      </c>
      <c r="V419">
        <f t="shared" si="62"/>
        <v>0</v>
      </c>
    </row>
    <row r="420" spans="1:22">
      <c r="A420" t="s">
        <v>1098</v>
      </c>
      <c r="B420" t="s">
        <v>1418</v>
      </c>
      <c r="C420" t="s">
        <v>1407</v>
      </c>
      <c r="D420" t="s">
        <v>1407</v>
      </c>
      <c r="E420" t="s">
        <v>1407</v>
      </c>
      <c r="F420" t="s">
        <v>1407</v>
      </c>
      <c r="G420" t="s">
        <v>1407</v>
      </c>
      <c r="H420" t="s">
        <v>1407</v>
      </c>
      <c r="I420" t="s">
        <v>1407</v>
      </c>
      <c r="J420">
        <v>2.2000000000000002</v>
      </c>
      <c r="K420" t="b">
        <f>ISERROR(VLOOKUP(A420,'passengers(base term)_has_optio'!A191:A1026,1,FALSE))</f>
        <v>0</v>
      </c>
      <c r="L420">
        <f t="shared" si="56"/>
        <v>1</v>
      </c>
      <c r="M420">
        <f t="shared" si="54"/>
        <v>1</v>
      </c>
      <c r="N420">
        <f t="shared" si="55"/>
        <v>1</v>
      </c>
      <c r="O420">
        <f>IF(IF(ISERROR(SEARCH("*no*",VLOOKUP(A420,'passengers(base term)_has_optio'!A:J,3,FALSE))), 0,1)+IF(ISERROR(SEARCH("*no*",VLOOKUP(A420,'passengers(base term)_has_optio'!A:J,34,FALSE))), 0,1)+IF(ISERROR(SEARCH("*no*",VLOOKUP(A420,'passengers(base term)_has_optio'!A:J,5,FALSE))), 0,1)+IF(ISERROR(SEARCH("*no*",VLOOKUP(A420,'passengers(base term)_has_optio'!A:J,6,FALSE))), 0,1)+IF(ISERROR(SEARCH("*no*",VLOOKUP(A420,'passengers(base term)_has_optio'!A:J,7,FALSE))), 0,1)+IF(ISERROR(SEARCH("*no*",VLOOKUP(A420,'passengers(base term)_has_optio'!A:J,8,FALSE))), 0,1)+IF(ISERROR(SEARCH("*no*",VLOOKUP(A420,'passengers(base term)_has_optio'!A:J,9,FALSE))), 0,1)=7,1,0)</f>
        <v>0</v>
      </c>
      <c r="P420">
        <f>IF(ISNUMBER(VLOOKUP(A420,'passengers(base term)_has_optio'!A:J,10)),1,0)</f>
        <v>1</v>
      </c>
      <c r="Q420">
        <f t="shared" si="57"/>
        <v>0</v>
      </c>
      <c r="R420">
        <f t="shared" si="58"/>
        <v>1</v>
      </c>
      <c r="S420">
        <f t="shared" si="59"/>
        <v>0</v>
      </c>
      <c r="T420">
        <f t="shared" si="60"/>
        <v>0</v>
      </c>
      <c r="U420">
        <f t="shared" si="61"/>
        <v>0</v>
      </c>
      <c r="V420">
        <f t="shared" si="62"/>
        <v>0</v>
      </c>
    </row>
    <row r="421" spans="1:22">
      <c r="A421" t="s">
        <v>1096</v>
      </c>
      <c r="B421" t="s">
        <v>1418</v>
      </c>
      <c r="C421" t="s">
        <v>1407</v>
      </c>
      <c r="D421" t="s">
        <v>1407</v>
      </c>
      <c r="E421" t="s">
        <v>1407</v>
      </c>
      <c r="F421" t="s">
        <v>1407</v>
      </c>
      <c r="G421" t="s">
        <v>1407</v>
      </c>
      <c r="H421" t="s">
        <v>1407</v>
      </c>
      <c r="I421" t="s">
        <v>1407</v>
      </c>
      <c r="J421">
        <v>4.0999999999999996</v>
      </c>
      <c r="K421" t="b">
        <f>ISERROR(VLOOKUP(A421,'passengers(base term)_has_optio'!A193:A1028,1,FALSE))</f>
        <v>0</v>
      </c>
      <c r="L421">
        <f t="shared" si="56"/>
        <v>1</v>
      </c>
      <c r="M421">
        <f t="shared" si="54"/>
        <v>1</v>
      </c>
      <c r="N421">
        <f t="shared" si="55"/>
        <v>1</v>
      </c>
      <c r="O421">
        <f>IF(IF(ISERROR(SEARCH("*no*",VLOOKUP(A421,'passengers(base term)_has_optio'!A:J,3,FALSE))), 0,1)+IF(ISERROR(SEARCH("*no*",VLOOKUP(A421,'passengers(base term)_has_optio'!A:J,34,FALSE))), 0,1)+IF(ISERROR(SEARCH("*no*",VLOOKUP(A421,'passengers(base term)_has_optio'!A:J,5,FALSE))), 0,1)+IF(ISERROR(SEARCH("*no*",VLOOKUP(A421,'passengers(base term)_has_optio'!A:J,6,FALSE))), 0,1)+IF(ISERROR(SEARCH("*no*",VLOOKUP(A421,'passengers(base term)_has_optio'!A:J,7,FALSE))), 0,1)+IF(ISERROR(SEARCH("*no*",VLOOKUP(A421,'passengers(base term)_has_optio'!A:J,8,FALSE))), 0,1)+IF(ISERROR(SEARCH("*no*",VLOOKUP(A421,'passengers(base term)_has_optio'!A:J,9,FALSE))), 0,1)=7,1,0)</f>
        <v>0</v>
      </c>
      <c r="P421">
        <f>IF(ISNUMBER(VLOOKUP(A421,'passengers(base term)_has_optio'!A:J,10)),1,0)</f>
        <v>1</v>
      </c>
      <c r="Q421">
        <f t="shared" si="57"/>
        <v>0</v>
      </c>
      <c r="R421">
        <f t="shared" si="58"/>
        <v>1</v>
      </c>
      <c r="S421">
        <f t="shared" si="59"/>
        <v>0</v>
      </c>
      <c r="T421">
        <f t="shared" si="60"/>
        <v>0</v>
      </c>
      <c r="U421">
        <f t="shared" si="61"/>
        <v>0</v>
      </c>
      <c r="V421">
        <f t="shared" si="62"/>
        <v>0</v>
      </c>
    </row>
    <row r="422" spans="1:22">
      <c r="A422" t="s">
        <v>1094</v>
      </c>
      <c r="B422" t="s">
        <v>1418</v>
      </c>
      <c r="C422" t="s">
        <v>1407</v>
      </c>
      <c r="D422" t="s">
        <v>1407</v>
      </c>
      <c r="E422" t="s">
        <v>1407</v>
      </c>
      <c r="F422" t="s">
        <v>1407</v>
      </c>
      <c r="G422" t="s">
        <v>1407</v>
      </c>
      <c r="H422" t="s">
        <v>1407</v>
      </c>
      <c r="I422" t="s">
        <v>1407</v>
      </c>
      <c r="J422">
        <v>1.5</v>
      </c>
      <c r="K422" t="b">
        <f>ISERROR(VLOOKUP(A422,'passengers(base term)_has_optio'!A195:A1030,1,FALSE))</f>
        <v>0</v>
      </c>
      <c r="L422">
        <f t="shared" si="56"/>
        <v>1</v>
      </c>
      <c r="M422">
        <f t="shared" si="54"/>
        <v>1</v>
      </c>
      <c r="N422">
        <f t="shared" si="55"/>
        <v>1</v>
      </c>
      <c r="O422">
        <f>IF(IF(ISERROR(SEARCH("*no*",VLOOKUP(A422,'passengers(base term)_has_optio'!A:J,3,FALSE))), 0,1)+IF(ISERROR(SEARCH("*no*",VLOOKUP(A422,'passengers(base term)_has_optio'!A:J,34,FALSE))), 0,1)+IF(ISERROR(SEARCH("*no*",VLOOKUP(A422,'passengers(base term)_has_optio'!A:J,5,FALSE))), 0,1)+IF(ISERROR(SEARCH("*no*",VLOOKUP(A422,'passengers(base term)_has_optio'!A:J,6,FALSE))), 0,1)+IF(ISERROR(SEARCH("*no*",VLOOKUP(A422,'passengers(base term)_has_optio'!A:J,7,FALSE))), 0,1)+IF(ISERROR(SEARCH("*no*",VLOOKUP(A422,'passengers(base term)_has_optio'!A:J,8,FALSE))), 0,1)+IF(ISERROR(SEARCH("*no*",VLOOKUP(A422,'passengers(base term)_has_optio'!A:J,9,FALSE))), 0,1)=7,1,0)</f>
        <v>0</v>
      </c>
      <c r="P422">
        <f>IF(ISNUMBER(VLOOKUP(A422,'passengers(base term)_has_optio'!A:J,10)),1,0)</f>
        <v>1</v>
      </c>
      <c r="Q422">
        <f t="shared" si="57"/>
        <v>0</v>
      </c>
      <c r="R422">
        <f t="shared" si="58"/>
        <v>1</v>
      </c>
      <c r="S422">
        <f t="shared" si="59"/>
        <v>0</v>
      </c>
      <c r="T422">
        <f t="shared" si="60"/>
        <v>0</v>
      </c>
      <c r="U422">
        <f t="shared" si="61"/>
        <v>0</v>
      </c>
      <c r="V422">
        <f t="shared" si="62"/>
        <v>0</v>
      </c>
    </row>
    <row r="423" spans="1:22">
      <c r="A423" t="s">
        <v>1092</v>
      </c>
      <c r="B423" t="s">
        <v>1418</v>
      </c>
      <c r="C423" t="s">
        <v>1407</v>
      </c>
      <c r="D423" t="s">
        <v>1407</v>
      </c>
      <c r="E423" t="s">
        <v>1407</v>
      </c>
      <c r="F423" t="s">
        <v>1407</v>
      </c>
      <c r="G423" t="s">
        <v>1407</v>
      </c>
      <c r="H423" t="s">
        <v>1407</v>
      </c>
      <c r="I423" t="s">
        <v>1407</v>
      </c>
      <c r="J423">
        <v>1.7</v>
      </c>
      <c r="K423" t="b">
        <f>ISERROR(VLOOKUP(A423,'passengers(base term)_has_optio'!A197:A1032,1,FALSE))</f>
        <v>0</v>
      </c>
      <c r="L423">
        <f t="shared" si="56"/>
        <v>1</v>
      </c>
      <c r="M423">
        <f t="shared" si="54"/>
        <v>1</v>
      </c>
      <c r="N423">
        <f t="shared" si="55"/>
        <v>1</v>
      </c>
      <c r="O423">
        <f>IF(IF(ISERROR(SEARCH("*no*",VLOOKUP(A423,'passengers(base term)_has_optio'!A:J,3,FALSE))), 0,1)+IF(ISERROR(SEARCH("*no*",VLOOKUP(A423,'passengers(base term)_has_optio'!A:J,34,FALSE))), 0,1)+IF(ISERROR(SEARCH("*no*",VLOOKUP(A423,'passengers(base term)_has_optio'!A:J,5,FALSE))), 0,1)+IF(ISERROR(SEARCH("*no*",VLOOKUP(A423,'passengers(base term)_has_optio'!A:J,6,FALSE))), 0,1)+IF(ISERROR(SEARCH("*no*",VLOOKUP(A423,'passengers(base term)_has_optio'!A:J,7,FALSE))), 0,1)+IF(ISERROR(SEARCH("*no*",VLOOKUP(A423,'passengers(base term)_has_optio'!A:J,8,FALSE))), 0,1)+IF(ISERROR(SEARCH("*no*",VLOOKUP(A423,'passengers(base term)_has_optio'!A:J,9,FALSE))), 0,1)=7,1,0)</f>
        <v>0</v>
      </c>
      <c r="P423">
        <f>IF(ISNUMBER(VLOOKUP(A423,'passengers(base term)_has_optio'!A:J,10)),1,0)</f>
        <v>0</v>
      </c>
      <c r="Q423">
        <f t="shared" si="57"/>
        <v>0</v>
      </c>
      <c r="R423">
        <f t="shared" si="58"/>
        <v>1</v>
      </c>
      <c r="S423">
        <f t="shared" si="59"/>
        <v>1</v>
      </c>
      <c r="T423">
        <f t="shared" si="60"/>
        <v>0</v>
      </c>
      <c r="U423">
        <f t="shared" si="61"/>
        <v>0</v>
      </c>
      <c r="V423">
        <f t="shared" si="62"/>
        <v>0</v>
      </c>
    </row>
    <row r="424" spans="1:22">
      <c r="A424" t="s">
        <v>1088</v>
      </c>
      <c r="B424" t="s">
        <v>1418</v>
      </c>
      <c r="C424" t="s">
        <v>1407</v>
      </c>
      <c r="D424" t="s">
        <v>1407</v>
      </c>
      <c r="E424" t="s">
        <v>1407</v>
      </c>
      <c r="F424" t="s">
        <v>1407</v>
      </c>
      <c r="G424" t="s">
        <v>1407</v>
      </c>
      <c r="H424" t="s">
        <v>1407</v>
      </c>
      <c r="I424" t="s">
        <v>1407</v>
      </c>
      <c r="J424">
        <v>1.2</v>
      </c>
      <c r="K424" t="b">
        <f>ISERROR(VLOOKUP(A424,'passengers(base term)_has_optio'!A200:A1035,1,FALSE))</f>
        <v>0</v>
      </c>
      <c r="L424">
        <f t="shared" si="56"/>
        <v>1</v>
      </c>
      <c r="M424">
        <f t="shared" si="54"/>
        <v>1</v>
      </c>
      <c r="N424">
        <f t="shared" si="55"/>
        <v>1</v>
      </c>
      <c r="O424">
        <f>IF(IF(ISERROR(SEARCH("*no*",VLOOKUP(A424,'passengers(base term)_has_optio'!A:J,3,FALSE))), 0,1)+IF(ISERROR(SEARCH("*no*",VLOOKUP(A424,'passengers(base term)_has_optio'!A:J,34,FALSE))), 0,1)+IF(ISERROR(SEARCH("*no*",VLOOKUP(A424,'passengers(base term)_has_optio'!A:J,5,FALSE))), 0,1)+IF(ISERROR(SEARCH("*no*",VLOOKUP(A424,'passengers(base term)_has_optio'!A:J,6,FALSE))), 0,1)+IF(ISERROR(SEARCH("*no*",VLOOKUP(A424,'passengers(base term)_has_optio'!A:J,7,FALSE))), 0,1)+IF(ISERROR(SEARCH("*no*",VLOOKUP(A424,'passengers(base term)_has_optio'!A:J,8,FALSE))), 0,1)+IF(ISERROR(SEARCH("*no*",VLOOKUP(A424,'passengers(base term)_has_optio'!A:J,9,FALSE))), 0,1)=7,1,0)</f>
        <v>0</v>
      </c>
      <c r="P424">
        <f>IF(ISNUMBER(VLOOKUP(A424,'passengers(base term)_has_optio'!A:J,10)),1,0)</f>
        <v>1</v>
      </c>
      <c r="Q424">
        <f t="shared" si="57"/>
        <v>0</v>
      </c>
      <c r="R424">
        <f t="shared" si="58"/>
        <v>1</v>
      </c>
      <c r="S424">
        <f t="shared" si="59"/>
        <v>0</v>
      </c>
      <c r="T424">
        <f t="shared" si="60"/>
        <v>0</v>
      </c>
      <c r="U424">
        <f t="shared" si="61"/>
        <v>0</v>
      </c>
      <c r="V424">
        <f t="shared" si="62"/>
        <v>0</v>
      </c>
    </row>
    <row r="425" spans="1:22">
      <c r="A425" t="s">
        <v>1086</v>
      </c>
      <c r="B425" t="s">
        <v>1418</v>
      </c>
      <c r="C425" t="s">
        <v>1407</v>
      </c>
      <c r="D425" t="s">
        <v>1407</v>
      </c>
      <c r="E425" t="s">
        <v>1407</v>
      </c>
      <c r="F425" t="s">
        <v>1407</v>
      </c>
      <c r="G425" t="s">
        <v>1407</v>
      </c>
      <c r="H425" t="s">
        <v>1407</v>
      </c>
      <c r="I425" t="s">
        <v>1407</v>
      </c>
      <c r="J425">
        <v>0.9</v>
      </c>
      <c r="K425" t="b">
        <f>ISERROR(VLOOKUP(A425,'passengers(base term)_has_optio'!A202:A1037,1,FALSE))</f>
        <v>0</v>
      </c>
      <c r="L425">
        <f t="shared" si="56"/>
        <v>1</v>
      </c>
      <c r="M425">
        <f t="shared" si="54"/>
        <v>1</v>
      </c>
      <c r="N425">
        <f t="shared" si="55"/>
        <v>1</v>
      </c>
      <c r="O425">
        <f>IF(IF(ISERROR(SEARCH("*no*",VLOOKUP(A425,'passengers(base term)_has_optio'!A:J,3,FALSE))), 0,1)+IF(ISERROR(SEARCH("*no*",VLOOKUP(A425,'passengers(base term)_has_optio'!A:J,34,FALSE))), 0,1)+IF(ISERROR(SEARCH("*no*",VLOOKUP(A425,'passengers(base term)_has_optio'!A:J,5,FALSE))), 0,1)+IF(ISERROR(SEARCH("*no*",VLOOKUP(A425,'passengers(base term)_has_optio'!A:J,6,FALSE))), 0,1)+IF(ISERROR(SEARCH("*no*",VLOOKUP(A425,'passengers(base term)_has_optio'!A:J,7,FALSE))), 0,1)+IF(ISERROR(SEARCH("*no*",VLOOKUP(A425,'passengers(base term)_has_optio'!A:J,8,FALSE))), 0,1)+IF(ISERROR(SEARCH("*no*",VLOOKUP(A425,'passengers(base term)_has_optio'!A:J,9,FALSE))), 0,1)=7,1,0)</f>
        <v>0</v>
      </c>
      <c r="P425">
        <f>IF(ISNUMBER(VLOOKUP(A425,'passengers(base term)_has_optio'!A:J,10)),1,0)</f>
        <v>1</v>
      </c>
      <c r="Q425">
        <f t="shared" si="57"/>
        <v>0</v>
      </c>
      <c r="R425">
        <f t="shared" si="58"/>
        <v>1</v>
      </c>
      <c r="S425">
        <f t="shared" si="59"/>
        <v>0</v>
      </c>
      <c r="T425">
        <f t="shared" si="60"/>
        <v>0</v>
      </c>
      <c r="U425">
        <f t="shared" si="61"/>
        <v>0</v>
      </c>
      <c r="V425">
        <f t="shared" si="62"/>
        <v>0</v>
      </c>
    </row>
    <row r="426" spans="1:22">
      <c r="A426" t="s">
        <v>1084</v>
      </c>
      <c r="B426" t="s">
        <v>1418</v>
      </c>
      <c r="C426" t="s">
        <v>1407</v>
      </c>
      <c r="D426" t="s">
        <v>1407</v>
      </c>
      <c r="E426" t="s">
        <v>1407</v>
      </c>
      <c r="F426" t="s">
        <v>1407</v>
      </c>
      <c r="G426" t="s">
        <v>1407</v>
      </c>
      <c r="H426" t="s">
        <v>1407</v>
      </c>
      <c r="I426" t="s">
        <v>1407</v>
      </c>
      <c r="J426">
        <v>1.3</v>
      </c>
      <c r="K426" t="b">
        <f>ISERROR(VLOOKUP(A426,'passengers(base term)_has_optio'!A204:A1039,1,FALSE))</f>
        <v>0</v>
      </c>
      <c r="L426">
        <f t="shared" si="56"/>
        <v>1</v>
      </c>
      <c r="M426">
        <f t="shared" si="54"/>
        <v>1</v>
      </c>
      <c r="N426">
        <f t="shared" si="55"/>
        <v>1</v>
      </c>
      <c r="O426">
        <f>IF(IF(ISERROR(SEARCH("*no*",VLOOKUP(A426,'passengers(base term)_has_optio'!A:J,3,FALSE))), 0,1)+IF(ISERROR(SEARCH("*no*",VLOOKUP(A426,'passengers(base term)_has_optio'!A:J,34,FALSE))), 0,1)+IF(ISERROR(SEARCH("*no*",VLOOKUP(A426,'passengers(base term)_has_optio'!A:J,5,FALSE))), 0,1)+IF(ISERROR(SEARCH("*no*",VLOOKUP(A426,'passengers(base term)_has_optio'!A:J,6,FALSE))), 0,1)+IF(ISERROR(SEARCH("*no*",VLOOKUP(A426,'passengers(base term)_has_optio'!A:J,7,FALSE))), 0,1)+IF(ISERROR(SEARCH("*no*",VLOOKUP(A426,'passengers(base term)_has_optio'!A:J,8,FALSE))), 0,1)+IF(ISERROR(SEARCH("*no*",VLOOKUP(A426,'passengers(base term)_has_optio'!A:J,9,FALSE))), 0,1)=7,1,0)</f>
        <v>0</v>
      </c>
      <c r="P426">
        <f>IF(ISNUMBER(VLOOKUP(A426,'passengers(base term)_has_optio'!A:J,10)),1,0)</f>
        <v>1</v>
      </c>
      <c r="Q426">
        <f t="shared" si="57"/>
        <v>0</v>
      </c>
      <c r="R426">
        <f t="shared" si="58"/>
        <v>1</v>
      </c>
      <c r="S426">
        <f t="shared" si="59"/>
        <v>0</v>
      </c>
      <c r="T426">
        <f t="shared" si="60"/>
        <v>0</v>
      </c>
      <c r="U426">
        <f t="shared" si="61"/>
        <v>0</v>
      </c>
      <c r="V426">
        <f t="shared" si="62"/>
        <v>0</v>
      </c>
    </row>
    <row r="427" spans="1:22">
      <c r="A427" t="s">
        <v>1082</v>
      </c>
      <c r="B427" t="s">
        <v>1418</v>
      </c>
      <c r="C427" t="s">
        <v>1407</v>
      </c>
      <c r="D427" t="s">
        <v>1407</v>
      </c>
      <c r="E427" t="s">
        <v>1407</v>
      </c>
      <c r="F427" t="s">
        <v>1407</v>
      </c>
      <c r="G427" t="s">
        <v>1407</v>
      </c>
      <c r="H427" t="s">
        <v>1407</v>
      </c>
      <c r="I427" t="s">
        <v>1407</v>
      </c>
      <c r="J427">
        <v>1.7</v>
      </c>
      <c r="K427" t="b">
        <f>ISERROR(VLOOKUP(A427,'passengers(base term)_has_optio'!A206:A1041,1,FALSE))</f>
        <v>0</v>
      </c>
      <c r="L427">
        <f t="shared" si="56"/>
        <v>1</v>
      </c>
      <c r="M427">
        <f t="shared" si="54"/>
        <v>1</v>
      </c>
      <c r="N427">
        <f t="shared" si="55"/>
        <v>1</v>
      </c>
      <c r="O427">
        <f>IF(IF(ISERROR(SEARCH("*no*",VLOOKUP(A427,'passengers(base term)_has_optio'!A:J,3,FALSE))), 0,1)+IF(ISERROR(SEARCH("*no*",VLOOKUP(A427,'passengers(base term)_has_optio'!A:J,34,FALSE))), 0,1)+IF(ISERROR(SEARCH("*no*",VLOOKUP(A427,'passengers(base term)_has_optio'!A:J,5,FALSE))), 0,1)+IF(ISERROR(SEARCH("*no*",VLOOKUP(A427,'passengers(base term)_has_optio'!A:J,6,FALSE))), 0,1)+IF(ISERROR(SEARCH("*no*",VLOOKUP(A427,'passengers(base term)_has_optio'!A:J,7,FALSE))), 0,1)+IF(ISERROR(SEARCH("*no*",VLOOKUP(A427,'passengers(base term)_has_optio'!A:J,8,FALSE))), 0,1)+IF(ISERROR(SEARCH("*no*",VLOOKUP(A427,'passengers(base term)_has_optio'!A:J,9,FALSE))), 0,1)=7,1,0)</f>
        <v>0</v>
      </c>
      <c r="P427">
        <f>IF(ISNUMBER(VLOOKUP(A427,'passengers(base term)_has_optio'!A:J,10)),1,0)</f>
        <v>0</v>
      </c>
      <c r="Q427">
        <f t="shared" si="57"/>
        <v>0</v>
      </c>
      <c r="R427">
        <f t="shared" si="58"/>
        <v>1</v>
      </c>
      <c r="S427">
        <f t="shared" si="59"/>
        <v>1</v>
      </c>
      <c r="T427">
        <f t="shared" si="60"/>
        <v>0</v>
      </c>
      <c r="U427">
        <f t="shared" si="61"/>
        <v>0</v>
      </c>
      <c r="V427">
        <f t="shared" si="62"/>
        <v>0</v>
      </c>
    </row>
    <row r="428" spans="1:22">
      <c r="A428" t="s">
        <v>1080</v>
      </c>
      <c r="B428" t="s">
        <v>1418</v>
      </c>
      <c r="C428" t="s">
        <v>1407</v>
      </c>
      <c r="D428" t="s">
        <v>1407</v>
      </c>
      <c r="E428" t="s">
        <v>1407</v>
      </c>
      <c r="F428" t="s">
        <v>1407</v>
      </c>
      <c r="G428" t="s">
        <v>1407</v>
      </c>
      <c r="H428" t="s">
        <v>1407</v>
      </c>
      <c r="I428" t="s">
        <v>1407</v>
      </c>
      <c r="J428">
        <v>1.2</v>
      </c>
      <c r="K428" t="b">
        <f>ISERROR(VLOOKUP(A428,'passengers(base term)_has_optio'!A208:A1043,1,FALSE))</f>
        <v>0</v>
      </c>
      <c r="L428">
        <f t="shared" si="56"/>
        <v>1</v>
      </c>
      <c r="M428">
        <f t="shared" si="54"/>
        <v>1</v>
      </c>
      <c r="N428">
        <f t="shared" si="55"/>
        <v>1</v>
      </c>
      <c r="O428">
        <f>IF(IF(ISERROR(SEARCH("*no*",VLOOKUP(A428,'passengers(base term)_has_optio'!A:J,3,FALSE))), 0,1)+IF(ISERROR(SEARCH("*no*",VLOOKUP(A428,'passengers(base term)_has_optio'!A:J,34,FALSE))), 0,1)+IF(ISERROR(SEARCH("*no*",VLOOKUP(A428,'passengers(base term)_has_optio'!A:J,5,FALSE))), 0,1)+IF(ISERROR(SEARCH("*no*",VLOOKUP(A428,'passengers(base term)_has_optio'!A:J,6,FALSE))), 0,1)+IF(ISERROR(SEARCH("*no*",VLOOKUP(A428,'passengers(base term)_has_optio'!A:J,7,FALSE))), 0,1)+IF(ISERROR(SEARCH("*no*",VLOOKUP(A428,'passengers(base term)_has_optio'!A:J,8,FALSE))), 0,1)+IF(ISERROR(SEARCH("*no*",VLOOKUP(A428,'passengers(base term)_has_optio'!A:J,9,FALSE))), 0,1)=7,1,0)</f>
        <v>0</v>
      </c>
      <c r="P428">
        <f>IF(ISNUMBER(VLOOKUP(A428,'passengers(base term)_has_optio'!A:J,10)),1,0)</f>
        <v>0</v>
      </c>
      <c r="Q428">
        <f t="shared" si="57"/>
        <v>0</v>
      </c>
      <c r="R428">
        <f t="shared" si="58"/>
        <v>1</v>
      </c>
      <c r="S428">
        <f t="shared" si="59"/>
        <v>1</v>
      </c>
      <c r="T428">
        <f t="shared" si="60"/>
        <v>0</v>
      </c>
      <c r="U428">
        <f t="shared" si="61"/>
        <v>0</v>
      </c>
      <c r="V428">
        <f t="shared" si="62"/>
        <v>0</v>
      </c>
    </row>
    <row r="429" spans="1:22">
      <c r="A429" t="s">
        <v>1078</v>
      </c>
      <c r="B429" t="s">
        <v>1418</v>
      </c>
      <c r="C429" t="s">
        <v>1407</v>
      </c>
      <c r="D429" t="s">
        <v>1407</v>
      </c>
      <c r="E429" t="s">
        <v>1407</v>
      </c>
      <c r="F429" t="s">
        <v>1407</v>
      </c>
      <c r="G429" t="s">
        <v>1407</v>
      </c>
      <c r="H429" t="s">
        <v>1407</v>
      </c>
      <c r="I429" t="s">
        <v>1407</v>
      </c>
      <c r="J429">
        <v>2</v>
      </c>
      <c r="K429" t="b">
        <f>ISERROR(VLOOKUP(A429,'passengers(base term)_has_optio'!A210:A1045,1,FALSE))</f>
        <v>0</v>
      </c>
      <c r="L429">
        <f t="shared" si="56"/>
        <v>1</v>
      </c>
      <c r="M429">
        <f t="shared" si="54"/>
        <v>1</v>
      </c>
      <c r="N429">
        <f t="shared" si="55"/>
        <v>1</v>
      </c>
      <c r="O429">
        <f>IF(IF(ISERROR(SEARCH("*no*",VLOOKUP(A429,'passengers(base term)_has_optio'!A:J,3,FALSE))), 0,1)+IF(ISERROR(SEARCH("*no*",VLOOKUP(A429,'passengers(base term)_has_optio'!A:J,34,FALSE))), 0,1)+IF(ISERROR(SEARCH("*no*",VLOOKUP(A429,'passengers(base term)_has_optio'!A:J,5,FALSE))), 0,1)+IF(ISERROR(SEARCH("*no*",VLOOKUP(A429,'passengers(base term)_has_optio'!A:J,6,FALSE))), 0,1)+IF(ISERROR(SEARCH("*no*",VLOOKUP(A429,'passengers(base term)_has_optio'!A:J,7,FALSE))), 0,1)+IF(ISERROR(SEARCH("*no*",VLOOKUP(A429,'passengers(base term)_has_optio'!A:J,8,FALSE))), 0,1)+IF(ISERROR(SEARCH("*no*",VLOOKUP(A429,'passengers(base term)_has_optio'!A:J,9,FALSE))), 0,1)=7,1,0)</f>
        <v>0</v>
      </c>
      <c r="P429">
        <f>IF(ISNUMBER(VLOOKUP(A429,'passengers(base term)_has_optio'!A:J,10)),1,0)</f>
        <v>0</v>
      </c>
      <c r="Q429">
        <f t="shared" si="57"/>
        <v>0</v>
      </c>
      <c r="R429">
        <f t="shared" si="58"/>
        <v>1</v>
      </c>
      <c r="S429">
        <f t="shared" si="59"/>
        <v>1</v>
      </c>
      <c r="T429">
        <f t="shared" si="60"/>
        <v>0</v>
      </c>
      <c r="U429">
        <f t="shared" si="61"/>
        <v>0</v>
      </c>
      <c r="V429">
        <f t="shared" si="62"/>
        <v>0</v>
      </c>
    </row>
    <row r="430" spans="1:22">
      <c r="A430" t="s">
        <v>1075</v>
      </c>
      <c r="B430" t="s">
        <v>1418</v>
      </c>
      <c r="C430" t="s">
        <v>1407</v>
      </c>
      <c r="D430" t="s">
        <v>1407</v>
      </c>
      <c r="E430" t="s">
        <v>1407</v>
      </c>
      <c r="F430" t="s">
        <v>1407</v>
      </c>
      <c r="G430" t="s">
        <v>1407</v>
      </c>
      <c r="H430" t="s">
        <v>1407</v>
      </c>
      <c r="I430" t="s">
        <v>1407</v>
      </c>
      <c r="J430">
        <v>1</v>
      </c>
      <c r="K430" t="b">
        <f>ISERROR(VLOOKUP(A430,'passengers(base term)_has_optio'!A213:A1048,1,FALSE))</f>
        <v>0</v>
      </c>
      <c r="L430">
        <f t="shared" si="56"/>
        <v>1</v>
      </c>
      <c r="M430">
        <f t="shared" si="54"/>
        <v>1</v>
      </c>
      <c r="N430">
        <f t="shared" si="55"/>
        <v>1</v>
      </c>
      <c r="O430">
        <f>IF(IF(ISERROR(SEARCH("*no*",VLOOKUP(A430,'passengers(base term)_has_optio'!A:J,3,FALSE))), 0,1)+IF(ISERROR(SEARCH("*no*",VLOOKUP(A430,'passengers(base term)_has_optio'!A:J,34,FALSE))), 0,1)+IF(ISERROR(SEARCH("*no*",VLOOKUP(A430,'passengers(base term)_has_optio'!A:J,5,FALSE))), 0,1)+IF(ISERROR(SEARCH("*no*",VLOOKUP(A430,'passengers(base term)_has_optio'!A:J,6,FALSE))), 0,1)+IF(ISERROR(SEARCH("*no*",VLOOKUP(A430,'passengers(base term)_has_optio'!A:J,7,FALSE))), 0,1)+IF(ISERROR(SEARCH("*no*",VLOOKUP(A430,'passengers(base term)_has_optio'!A:J,8,FALSE))), 0,1)+IF(ISERROR(SEARCH("*no*",VLOOKUP(A430,'passengers(base term)_has_optio'!A:J,9,FALSE))), 0,1)=7,1,0)</f>
        <v>0</v>
      </c>
      <c r="P430">
        <f>IF(ISNUMBER(VLOOKUP(A430,'passengers(base term)_has_optio'!A:J,10)),1,0)</f>
        <v>1</v>
      </c>
      <c r="Q430">
        <f t="shared" si="57"/>
        <v>0</v>
      </c>
      <c r="R430">
        <f t="shared" si="58"/>
        <v>1</v>
      </c>
      <c r="S430">
        <f t="shared" si="59"/>
        <v>0</v>
      </c>
      <c r="T430">
        <f t="shared" si="60"/>
        <v>0</v>
      </c>
      <c r="U430">
        <f t="shared" si="61"/>
        <v>0</v>
      </c>
      <c r="V430">
        <f t="shared" si="62"/>
        <v>0</v>
      </c>
    </row>
    <row r="431" spans="1:22">
      <c r="A431" t="s">
        <v>1073</v>
      </c>
      <c r="B431" t="s">
        <v>1418</v>
      </c>
      <c r="C431" t="s">
        <v>1407</v>
      </c>
      <c r="D431" t="s">
        <v>1407</v>
      </c>
      <c r="E431" t="s">
        <v>1407</v>
      </c>
      <c r="F431" t="s">
        <v>1407</v>
      </c>
      <c r="G431" t="s">
        <v>1407</v>
      </c>
      <c r="H431" t="s">
        <v>1407</v>
      </c>
      <c r="I431" t="s">
        <v>1407</v>
      </c>
      <c r="J431">
        <v>1.2</v>
      </c>
      <c r="K431" t="b">
        <f>ISERROR(VLOOKUP(A431,'passengers(base term)_has_optio'!A215:A1050,1,FALSE))</f>
        <v>0</v>
      </c>
      <c r="L431">
        <f t="shared" si="56"/>
        <v>1</v>
      </c>
      <c r="M431">
        <f t="shared" si="54"/>
        <v>1</v>
      </c>
      <c r="N431">
        <f t="shared" si="55"/>
        <v>1</v>
      </c>
      <c r="O431">
        <f>IF(IF(ISERROR(SEARCH("*no*",VLOOKUP(A431,'passengers(base term)_has_optio'!A:J,3,FALSE))), 0,1)+IF(ISERROR(SEARCH("*no*",VLOOKUP(A431,'passengers(base term)_has_optio'!A:J,34,FALSE))), 0,1)+IF(ISERROR(SEARCH("*no*",VLOOKUP(A431,'passengers(base term)_has_optio'!A:J,5,FALSE))), 0,1)+IF(ISERROR(SEARCH("*no*",VLOOKUP(A431,'passengers(base term)_has_optio'!A:J,6,FALSE))), 0,1)+IF(ISERROR(SEARCH("*no*",VLOOKUP(A431,'passengers(base term)_has_optio'!A:J,7,FALSE))), 0,1)+IF(ISERROR(SEARCH("*no*",VLOOKUP(A431,'passengers(base term)_has_optio'!A:J,8,FALSE))), 0,1)+IF(ISERROR(SEARCH("*no*",VLOOKUP(A431,'passengers(base term)_has_optio'!A:J,9,FALSE))), 0,1)=7,1,0)</f>
        <v>0</v>
      </c>
      <c r="P431">
        <f>IF(ISNUMBER(VLOOKUP(A431,'passengers(base term)_has_optio'!A:J,10)),1,0)</f>
        <v>1</v>
      </c>
      <c r="Q431">
        <f t="shared" si="57"/>
        <v>0</v>
      </c>
      <c r="R431">
        <f t="shared" si="58"/>
        <v>1</v>
      </c>
      <c r="S431">
        <f t="shared" si="59"/>
        <v>0</v>
      </c>
      <c r="T431">
        <f t="shared" si="60"/>
        <v>0</v>
      </c>
      <c r="U431">
        <f t="shared" si="61"/>
        <v>0</v>
      </c>
      <c r="V431">
        <f t="shared" si="62"/>
        <v>0</v>
      </c>
    </row>
    <row r="432" spans="1:22">
      <c r="A432" t="s">
        <v>1071</v>
      </c>
      <c r="B432" t="s">
        <v>1418</v>
      </c>
      <c r="C432" t="s">
        <v>1407</v>
      </c>
      <c r="D432" t="s">
        <v>1407</v>
      </c>
      <c r="E432" t="s">
        <v>1407</v>
      </c>
      <c r="F432" t="s">
        <v>1407</v>
      </c>
      <c r="G432" t="s">
        <v>1407</v>
      </c>
      <c r="H432" t="s">
        <v>1407</v>
      </c>
      <c r="I432" t="s">
        <v>1407</v>
      </c>
      <c r="J432">
        <v>1.5</v>
      </c>
      <c r="K432" t="b">
        <f>ISERROR(VLOOKUP(A432,'passengers(base term)_has_optio'!A217:A1052,1,FALSE))</f>
        <v>0</v>
      </c>
      <c r="L432">
        <f t="shared" si="56"/>
        <v>1</v>
      </c>
      <c r="M432">
        <f t="shared" si="54"/>
        <v>1</v>
      </c>
      <c r="N432">
        <f t="shared" si="55"/>
        <v>1</v>
      </c>
      <c r="O432">
        <f>IF(IF(ISERROR(SEARCH("*no*",VLOOKUP(A432,'passengers(base term)_has_optio'!A:J,3,FALSE))), 0,1)+IF(ISERROR(SEARCH("*no*",VLOOKUP(A432,'passengers(base term)_has_optio'!A:J,34,FALSE))), 0,1)+IF(ISERROR(SEARCH("*no*",VLOOKUP(A432,'passengers(base term)_has_optio'!A:J,5,FALSE))), 0,1)+IF(ISERROR(SEARCH("*no*",VLOOKUP(A432,'passengers(base term)_has_optio'!A:J,6,FALSE))), 0,1)+IF(ISERROR(SEARCH("*no*",VLOOKUP(A432,'passengers(base term)_has_optio'!A:J,7,FALSE))), 0,1)+IF(ISERROR(SEARCH("*no*",VLOOKUP(A432,'passengers(base term)_has_optio'!A:J,8,FALSE))), 0,1)+IF(ISERROR(SEARCH("*no*",VLOOKUP(A432,'passengers(base term)_has_optio'!A:J,9,FALSE))), 0,1)=7,1,0)</f>
        <v>0</v>
      </c>
      <c r="P432">
        <f>IF(ISNUMBER(VLOOKUP(A432,'passengers(base term)_has_optio'!A:J,10)),1,0)</f>
        <v>1</v>
      </c>
      <c r="Q432">
        <f t="shared" si="57"/>
        <v>0</v>
      </c>
      <c r="R432">
        <f t="shared" si="58"/>
        <v>1</v>
      </c>
      <c r="S432">
        <f t="shared" si="59"/>
        <v>0</v>
      </c>
      <c r="T432">
        <f t="shared" si="60"/>
        <v>0</v>
      </c>
      <c r="U432">
        <f t="shared" si="61"/>
        <v>0</v>
      </c>
      <c r="V432">
        <f t="shared" si="62"/>
        <v>0</v>
      </c>
    </row>
    <row r="433" spans="1:22">
      <c r="A433" t="s">
        <v>1069</v>
      </c>
      <c r="B433" t="s">
        <v>1418</v>
      </c>
      <c r="C433" t="s">
        <v>1407</v>
      </c>
      <c r="D433" t="s">
        <v>1407</v>
      </c>
      <c r="E433" t="s">
        <v>1407</v>
      </c>
      <c r="F433" t="s">
        <v>1407</v>
      </c>
      <c r="G433" t="s">
        <v>1407</v>
      </c>
      <c r="H433" t="s">
        <v>1407</v>
      </c>
      <c r="I433" t="s">
        <v>1407</v>
      </c>
      <c r="J433">
        <v>1.3</v>
      </c>
      <c r="K433" t="b">
        <f>ISERROR(VLOOKUP(A433,'passengers(base term)_has_optio'!A219:A1054,1,FALSE))</f>
        <v>0</v>
      </c>
      <c r="L433">
        <f t="shared" si="56"/>
        <v>1</v>
      </c>
      <c r="M433">
        <f t="shared" si="54"/>
        <v>1</v>
      </c>
      <c r="N433">
        <f t="shared" si="55"/>
        <v>1</v>
      </c>
      <c r="O433">
        <f>IF(IF(ISERROR(SEARCH("*no*",VLOOKUP(A433,'passengers(base term)_has_optio'!A:J,3,FALSE))), 0,1)+IF(ISERROR(SEARCH("*no*",VLOOKUP(A433,'passengers(base term)_has_optio'!A:J,34,FALSE))), 0,1)+IF(ISERROR(SEARCH("*no*",VLOOKUP(A433,'passengers(base term)_has_optio'!A:J,5,FALSE))), 0,1)+IF(ISERROR(SEARCH("*no*",VLOOKUP(A433,'passengers(base term)_has_optio'!A:J,6,FALSE))), 0,1)+IF(ISERROR(SEARCH("*no*",VLOOKUP(A433,'passengers(base term)_has_optio'!A:J,7,FALSE))), 0,1)+IF(ISERROR(SEARCH("*no*",VLOOKUP(A433,'passengers(base term)_has_optio'!A:J,8,FALSE))), 0,1)+IF(ISERROR(SEARCH("*no*",VLOOKUP(A433,'passengers(base term)_has_optio'!A:J,9,FALSE))), 0,1)=7,1,0)</f>
        <v>0</v>
      </c>
      <c r="P433">
        <f>IF(ISNUMBER(VLOOKUP(A433,'passengers(base term)_has_optio'!A:J,10)),1,0)</f>
        <v>1</v>
      </c>
      <c r="Q433">
        <f t="shared" si="57"/>
        <v>0</v>
      </c>
      <c r="R433">
        <f t="shared" si="58"/>
        <v>1</v>
      </c>
      <c r="S433">
        <f t="shared" si="59"/>
        <v>0</v>
      </c>
      <c r="T433">
        <f t="shared" si="60"/>
        <v>0</v>
      </c>
      <c r="U433">
        <f t="shared" si="61"/>
        <v>0</v>
      </c>
      <c r="V433">
        <f t="shared" si="62"/>
        <v>0</v>
      </c>
    </row>
    <row r="434" spans="1:22">
      <c r="A434" t="s">
        <v>1065</v>
      </c>
      <c r="B434" t="s">
        <v>1418</v>
      </c>
      <c r="C434" t="s">
        <v>1407</v>
      </c>
      <c r="D434" t="s">
        <v>1407</v>
      </c>
      <c r="E434" t="s">
        <v>1407</v>
      </c>
      <c r="F434" t="s">
        <v>1407</v>
      </c>
      <c r="G434" t="s">
        <v>1407</v>
      </c>
      <c r="H434" t="s">
        <v>1407</v>
      </c>
      <c r="I434" t="s">
        <v>1407</v>
      </c>
      <c r="J434">
        <v>1</v>
      </c>
      <c r="K434" t="b">
        <f>ISERROR(VLOOKUP(A434,'passengers(base term)_has_optio'!A222:A1057,1,FALSE))</f>
        <v>0</v>
      </c>
      <c r="L434">
        <f t="shared" si="56"/>
        <v>1</v>
      </c>
      <c r="M434">
        <f t="shared" si="54"/>
        <v>1</v>
      </c>
      <c r="N434">
        <f t="shared" si="55"/>
        <v>1</v>
      </c>
      <c r="O434">
        <f>IF(IF(ISERROR(SEARCH("*no*",VLOOKUP(A434,'passengers(base term)_has_optio'!A:J,3,FALSE))), 0,1)+IF(ISERROR(SEARCH("*no*",VLOOKUP(A434,'passengers(base term)_has_optio'!A:J,34,FALSE))), 0,1)+IF(ISERROR(SEARCH("*no*",VLOOKUP(A434,'passengers(base term)_has_optio'!A:J,5,FALSE))), 0,1)+IF(ISERROR(SEARCH("*no*",VLOOKUP(A434,'passengers(base term)_has_optio'!A:J,6,FALSE))), 0,1)+IF(ISERROR(SEARCH("*no*",VLOOKUP(A434,'passengers(base term)_has_optio'!A:J,7,FALSE))), 0,1)+IF(ISERROR(SEARCH("*no*",VLOOKUP(A434,'passengers(base term)_has_optio'!A:J,8,FALSE))), 0,1)+IF(ISERROR(SEARCH("*no*",VLOOKUP(A434,'passengers(base term)_has_optio'!A:J,9,FALSE))), 0,1)=7,1,0)</f>
        <v>0</v>
      </c>
      <c r="P434">
        <f>IF(ISNUMBER(VLOOKUP(A434,'passengers(base term)_has_optio'!A:J,10)),1,0)</f>
        <v>1</v>
      </c>
      <c r="Q434">
        <f t="shared" si="57"/>
        <v>0</v>
      </c>
      <c r="R434">
        <f t="shared" si="58"/>
        <v>1</v>
      </c>
      <c r="S434">
        <f t="shared" si="59"/>
        <v>0</v>
      </c>
      <c r="T434">
        <f t="shared" si="60"/>
        <v>0</v>
      </c>
      <c r="U434">
        <f t="shared" si="61"/>
        <v>0</v>
      </c>
      <c r="V434">
        <f t="shared" si="62"/>
        <v>0</v>
      </c>
    </row>
    <row r="435" spans="1:22">
      <c r="A435" t="s">
        <v>1063</v>
      </c>
      <c r="B435" t="s">
        <v>1418</v>
      </c>
      <c r="C435" t="s">
        <v>1407</v>
      </c>
      <c r="D435" t="s">
        <v>1407</v>
      </c>
      <c r="E435" t="s">
        <v>1407</v>
      </c>
      <c r="F435" t="s">
        <v>1407</v>
      </c>
      <c r="G435" t="s">
        <v>1407</v>
      </c>
      <c r="H435" t="s">
        <v>1407</v>
      </c>
      <c r="I435" t="s">
        <v>1407</v>
      </c>
      <c r="J435">
        <v>0.8</v>
      </c>
      <c r="K435" t="b">
        <f>ISERROR(VLOOKUP(A435,'passengers(base term)_has_optio'!A224:A1059,1,FALSE))</f>
        <v>0</v>
      </c>
      <c r="L435">
        <f t="shared" si="56"/>
        <v>1</v>
      </c>
      <c r="M435">
        <f t="shared" si="54"/>
        <v>1</v>
      </c>
      <c r="N435">
        <f t="shared" si="55"/>
        <v>1</v>
      </c>
      <c r="O435">
        <f>IF(IF(ISERROR(SEARCH("*no*",VLOOKUP(A435,'passengers(base term)_has_optio'!A:J,3,FALSE))), 0,1)+IF(ISERROR(SEARCH("*no*",VLOOKUP(A435,'passengers(base term)_has_optio'!A:J,34,FALSE))), 0,1)+IF(ISERROR(SEARCH("*no*",VLOOKUP(A435,'passengers(base term)_has_optio'!A:J,5,FALSE))), 0,1)+IF(ISERROR(SEARCH("*no*",VLOOKUP(A435,'passengers(base term)_has_optio'!A:J,6,FALSE))), 0,1)+IF(ISERROR(SEARCH("*no*",VLOOKUP(A435,'passengers(base term)_has_optio'!A:J,7,FALSE))), 0,1)+IF(ISERROR(SEARCH("*no*",VLOOKUP(A435,'passengers(base term)_has_optio'!A:J,8,FALSE))), 0,1)+IF(ISERROR(SEARCH("*no*",VLOOKUP(A435,'passengers(base term)_has_optio'!A:J,9,FALSE))), 0,1)=7,1,0)</f>
        <v>0</v>
      </c>
      <c r="P435">
        <f>IF(ISNUMBER(VLOOKUP(A435,'passengers(base term)_has_optio'!A:J,10)),1,0)</f>
        <v>1</v>
      </c>
      <c r="Q435">
        <f t="shared" si="57"/>
        <v>0</v>
      </c>
      <c r="R435">
        <f t="shared" si="58"/>
        <v>1</v>
      </c>
      <c r="S435">
        <f t="shared" si="59"/>
        <v>0</v>
      </c>
      <c r="T435">
        <f t="shared" si="60"/>
        <v>0</v>
      </c>
      <c r="U435">
        <f t="shared" si="61"/>
        <v>0</v>
      </c>
      <c r="V435">
        <f t="shared" si="62"/>
        <v>0</v>
      </c>
    </row>
    <row r="436" spans="1:22">
      <c r="A436" t="s">
        <v>1061</v>
      </c>
      <c r="B436" t="s">
        <v>1418</v>
      </c>
      <c r="C436" t="s">
        <v>1407</v>
      </c>
      <c r="D436" t="s">
        <v>1407</v>
      </c>
      <c r="E436" t="s">
        <v>1407</v>
      </c>
      <c r="F436" t="s">
        <v>1407</v>
      </c>
      <c r="G436" t="s">
        <v>1407</v>
      </c>
      <c r="H436" t="s">
        <v>1407</v>
      </c>
      <c r="I436" t="s">
        <v>1407</v>
      </c>
      <c r="J436">
        <v>1.7</v>
      </c>
      <c r="K436" t="b">
        <f>ISERROR(VLOOKUP(A436,'passengers(base term)_has_optio'!A226:A1061,1,FALSE))</f>
        <v>0</v>
      </c>
      <c r="L436">
        <f t="shared" si="56"/>
        <v>1</v>
      </c>
      <c r="M436">
        <f t="shared" si="54"/>
        <v>1</v>
      </c>
      <c r="N436">
        <f t="shared" si="55"/>
        <v>1</v>
      </c>
      <c r="O436">
        <f>IF(IF(ISERROR(SEARCH("*no*",VLOOKUP(A436,'passengers(base term)_has_optio'!A:J,3,FALSE))), 0,1)+IF(ISERROR(SEARCH("*no*",VLOOKUP(A436,'passengers(base term)_has_optio'!A:J,34,FALSE))), 0,1)+IF(ISERROR(SEARCH("*no*",VLOOKUP(A436,'passengers(base term)_has_optio'!A:J,5,FALSE))), 0,1)+IF(ISERROR(SEARCH("*no*",VLOOKUP(A436,'passengers(base term)_has_optio'!A:J,6,FALSE))), 0,1)+IF(ISERROR(SEARCH("*no*",VLOOKUP(A436,'passengers(base term)_has_optio'!A:J,7,FALSE))), 0,1)+IF(ISERROR(SEARCH("*no*",VLOOKUP(A436,'passengers(base term)_has_optio'!A:J,8,FALSE))), 0,1)+IF(ISERROR(SEARCH("*no*",VLOOKUP(A436,'passengers(base term)_has_optio'!A:J,9,FALSE))), 0,1)=7,1,0)</f>
        <v>0</v>
      </c>
      <c r="P436">
        <f>IF(ISNUMBER(VLOOKUP(A436,'passengers(base term)_has_optio'!A:J,10)),1,0)</f>
        <v>0</v>
      </c>
      <c r="Q436">
        <f t="shared" si="57"/>
        <v>0</v>
      </c>
      <c r="R436">
        <f t="shared" si="58"/>
        <v>1</v>
      </c>
      <c r="S436">
        <f t="shared" si="59"/>
        <v>1</v>
      </c>
      <c r="T436">
        <f t="shared" si="60"/>
        <v>0</v>
      </c>
      <c r="U436">
        <f t="shared" si="61"/>
        <v>0</v>
      </c>
      <c r="V436">
        <f t="shared" si="62"/>
        <v>0</v>
      </c>
    </row>
    <row r="437" spans="1:22">
      <c r="A437" t="s">
        <v>1059</v>
      </c>
      <c r="B437" t="s">
        <v>1418</v>
      </c>
      <c r="C437" t="s">
        <v>1407</v>
      </c>
      <c r="D437" t="s">
        <v>1407</v>
      </c>
      <c r="E437" t="s">
        <v>1407</v>
      </c>
      <c r="F437" t="s">
        <v>1407</v>
      </c>
      <c r="G437" t="s">
        <v>1407</v>
      </c>
      <c r="H437" t="s">
        <v>1407</v>
      </c>
      <c r="I437" t="s">
        <v>1407</v>
      </c>
      <c r="J437">
        <v>1.7</v>
      </c>
      <c r="K437" t="b">
        <f>ISERROR(VLOOKUP(A437,'passengers(base term)_has_optio'!A228:A1063,1,FALSE))</f>
        <v>0</v>
      </c>
      <c r="L437">
        <f t="shared" si="56"/>
        <v>1</v>
      </c>
      <c r="M437">
        <f t="shared" si="54"/>
        <v>1</v>
      </c>
      <c r="N437">
        <f t="shared" si="55"/>
        <v>1</v>
      </c>
      <c r="O437">
        <f>IF(IF(ISERROR(SEARCH("*no*",VLOOKUP(A437,'passengers(base term)_has_optio'!A:J,3,FALSE))), 0,1)+IF(ISERROR(SEARCH("*no*",VLOOKUP(A437,'passengers(base term)_has_optio'!A:J,34,FALSE))), 0,1)+IF(ISERROR(SEARCH("*no*",VLOOKUP(A437,'passengers(base term)_has_optio'!A:J,5,FALSE))), 0,1)+IF(ISERROR(SEARCH("*no*",VLOOKUP(A437,'passengers(base term)_has_optio'!A:J,6,FALSE))), 0,1)+IF(ISERROR(SEARCH("*no*",VLOOKUP(A437,'passengers(base term)_has_optio'!A:J,7,FALSE))), 0,1)+IF(ISERROR(SEARCH("*no*",VLOOKUP(A437,'passengers(base term)_has_optio'!A:J,8,FALSE))), 0,1)+IF(ISERROR(SEARCH("*no*",VLOOKUP(A437,'passengers(base term)_has_optio'!A:J,9,FALSE))), 0,1)=7,1,0)</f>
        <v>0</v>
      </c>
      <c r="P437">
        <f>IF(ISNUMBER(VLOOKUP(A437,'passengers(base term)_has_optio'!A:J,10)),1,0)</f>
        <v>1</v>
      </c>
      <c r="Q437">
        <f t="shared" si="57"/>
        <v>0</v>
      </c>
      <c r="R437">
        <f t="shared" si="58"/>
        <v>1</v>
      </c>
      <c r="S437">
        <f t="shared" si="59"/>
        <v>0</v>
      </c>
      <c r="T437">
        <f t="shared" si="60"/>
        <v>0</v>
      </c>
      <c r="U437">
        <f t="shared" si="61"/>
        <v>0</v>
      </c>
      <c r="V437">
        <f t="shared" si="62"/>
        <v>0</v>
      </c>
    </row>
    <row r="438" spans="1:22">
      <c r="A438" t="s">
        <v>1055</v>
      </c>
      <c r="B438" t="s">
        <v>1418</v>
      </c>
      <c r="C438" t="s">
        <v>1407</v>
      </c>
      <c r="D438" t="s">
        <v>1407</v>
      </c>
      <c r="E438" t="s">
        <v>1407</v>
      </c>
      <c r="F438" t="s">
        <v>1407</v>
      </c>
      <c r="G438" t="s">
        <v>1407</v>
      </c>
      <c r="H438" t="s">
        <v>1407</v>
      </c>
      <c r="I438" t="s">
        <v>1407</v>
      </c>
      <c r="J438">
        <v>1.5</v>
      </c>
      <c r="K438" t="b">
        <f>ISERROR(VLOOKUP(A438,'passengers(base term)_has_optio'!A231:A1066,1,FALSE))</f>
        <v>0</v>
      </c>
      <c r="L438">
        <f t="shared" si="56"/>
        <v>1</v>
      </c>
      <c r="M438">
        <f t="shared" si="54"/>
        <v>1</v>
      </c>
      <c r="N438">
        <f t="shared" si="55"/>
        <v>1</v>
      </c>
      <c r="O438">
        <f>IF(IF(ISERROR(SEARCH("*no*",VLOOKUP(A438,'passengers(base term)_has_optio'!A:J,3,FALSE))), 0,1)+IF(ISERROR(SEARCH("*no*",VLOOKUP(A438,'passengers(base term)_has_optio'!A:J,34,FALSE))), 0,1)+IF(ISERROR(SEARCH("*no*",VLOOKUP(A438,'passengers(base term)_has_optio'!A:J,5,FALSE))), 0,1)+IF(ISERROR(SEARCH("*no*",VLOOKUP(A438,'passengers(base term)_has_optio'!A:J,6,FALSE))), 0,1)+IF(ISERROR(SEARCH("*no*",VLOOKUP(A438,'passengers(base term)_has_optio'!A:J,7,FALSE))), 0,1)+IF(ISERROR(SEARCH("*no*",VLOOKUP(A438,'passengers(base term)_has_optio'!A:J,8,FALSE))), 0,1)+IF(ISERROR(SEARCH("*no*",VLOOKUP(A438,'passengers(base term)_has_optio'!A:J,9,FALSE))), 0,1)=7,1,0)</f>
        <v>0</v>
      </c>
      <c r="P438">
        <f>IF(ISNUMBER(VLOOKUP(A438,'passengers(base term)_has_optio'!A:J,10)),1,0)</f>
        <v>1</v>
      </c>
      <c r="Q438">
        <f t="shared" si="57"/>
        <v>0</v>
      </c>
      <c r="R438">
        <f t="shared" si="58"/>
        <v>1</v>
      </c>
      <c r="S438">
        <f t="shared" si="59"/>
        <v>0</v>
      </c>
      <c r="T438">
        <f t="shared" si="60"/>
        <v>0</v>
      </c>
      <c r="U438">
        <f t="shared" si="61"/>
        <v>0</v>
      </c>
      <c r="V438">
        <f t="shared" si="62"/>
        <v>0</v>
      </c>
    </row>
    <row r="439" spans="1:22">
      <c r="A439" t="s">
        <v>1053</v>
      </c>
      <c r="B439" t="s">
        <v>1418</v>
      </c>
      <c r="C439" t="s">
        <v>1407</v>
      </c>
      <c r="D439" t="s">
        <v>1407</v>
      </c>
      <c r="E439" t="s">
        <v>1407</v>
      </c>
      <c r="F439" t="s">
        <v>1407</v>
      </c>
      <c r="G439" t="s">
        <v>1407</v>
      </c>
      <c r="H439" t="s">
        <v>1407</v>
      </c>
      <c r="I439" t="s">
        <v>1407</v>
      </c>
      <c r="J439">
        <v>1.8</v>
      </c>
      <c r="K439" t="b">
        <f>ISERROR(VLOOKUP(A439,'passengers(base term)_has_optio'!A233:A1068,1,FALSE))</f>
        <v>0</v>
      </c>
      <c r="L439">
        <f t="shared" si="56"/>
        <v>1</v>
      </c>
      <c r="M439">
        <f t="shared" si="54"/>
        <v>1</v>
      </c>
      <c r="N439">
        <f t="shared" si="55"/>
        <v>1</v>
      </c>
      <c r="O439">
        <f>IF(IF(ISERROR(SEARCH("*no*",VLOOKUP(A439,'passengers(base term)_has_optio'!A:J,3,FALSE))), 0,1)+IF(ISERROR(SEARCH("*no*",VLOOKUP(A439,'passengers(base term)_has_optio'!A:J,34,FALSE))), 0,1)+IF(ISERROR(SEARCH("*no*",VLOOKUP(A439,'passengers(base term)_has_optio'!A:J,5,FALSE))), 0,1)+IF(ISERROR(SEARCH("*no*",VLOOKUP(A439,'passengers(base term)_has_optio'!A:J,6,FALSE))), 0,1)+IF(ISERROR(SEARCH("*no*",VLOOKUP(A439,'passengers(base term)_has_optio'!A:J,7,FALSE))), 0,1)+IF(ISERROR(SEARCH("*no*",VLOOKUP(A439,'passengers(base term)_has_optio'!A:J,8,FALSE))), 0,1)+IF(ISERROR(SEARCH("*no*",VLOOKUP(A439,'passengers(base term)_has_optio'!A:J,9,FALSE))), 0,1)=7,1,0)</f>
        <v>0</v>
      </c>
      <c r="P439">
        <f>IF(ISNUMBER(VLOOKUP(A439,'passengers(base term)_has_optio'!A:J,10)),1,0)</f>
        <v>1</v>
      </c>
      <c r="Q439">
        <f t="shared" si="57"/>
        <v>0</v>
      </c>
      <c r="R439">
        <f t="shared" si="58"/>
        <v>1</v>
      </c>
      <c r="S439">
        <f t="shared" si="59"/>
        <v>0</v>
      </c>
      <c r="T439">
        <f t="shared" si="60"/>
        <v>0</v>
      </c>
      <c r="U439">
        <f t="shared" si="61"/>
        <v>0</v>
      </c>
      <c r="V439">
        <f t="shared" si="62"/>
        <v>0</v>
      </c>
    </row>
    <row r="440" spans="1:22">
      <c r="A440" t="s">
        <v>1051</v>
      </c>
      <c r="B440" t="s">
        <v>1418</v>
      </c>
      <c r="C440" t="s">
        <v>1407</v>
      </c>
      <c r="D440" t="s">
        <v>1407</v>
      </c>
      <c r="E440" t="s">
        <v>1407</v>
      </c>
      <c r="F440" t="s">
        <v>1407</v>
      </c>
      <c r="G440" t="s">
        <v>1407</v>
      </c>
      <c r="H440" t="s">
        <v>1407</v>
      </c>
      <c r="I440" t="s">
        <v>1407</v>
      </c>
      <c r="J440">
        <v>0.8</v>
      </c>
      <c r="K440" t="b">
        <f>ISERROR(VLOOKUP(A440,'passengers(base term)_has_optio'!A235:A1070,1,FALSE))</f>
        <v>0</v>
      </c>
      <c r="L440">
        <f t="shared" si="56"/>
        <v>1</v>
      </c>
      <c r="M440">
        <f t="shared" si="54"/>
        <v>1</v>
      </c>
      <c r="N440">
        <f t="shared" si="55"/>
        <v>1</v>
      </c>
      <c r="O440">
        <f>IF(IF(ISERROR(SEARCH("*no*",VLOOKUP(A440,'passengers(base term)_has_optio'!A:J,3,FALSE))), 0,1)+IF(ISERROR(SEARCH("*no*",VLOOKUP(A440,'passengers(base term)_has_optio'!A:J,34,FALSE))), 0,1)+IF(ISERROR(SEARCH("*no*",VLOOKUP(A440,'passengers(base term)_has_optio'!A:J,5,FALSE))), 0,1)+IF(ISERROR(SEARCH("*no*",VLOOKUP(A440,'passengers(base term)_has_optio'!A:J,6,FALSE))), 0,1)+IF(ISERROR(SEARCH("*no*",VLOOKUP(A440,'passengers(base term)_has_optio'!A:J,7,FALSE))), 0,1)+IF(ISERROR(SEARCH("*no*",VLOOKUP(A440,'passengers(base term)_has_optio'!A:J,8,FALSE))), 0,1)+IF(ISERROR(SEARCH("*no*",VLOOKUP(A440,'passengers(base term)_has_optio'!A:J,9,FALSE))), 0,1)=7,1,0)</f>
        <v>0</v>
      </c>
      <c r="P440">
        <f>IF(ISNUMBER(VLOOKUP(A440,'passengers(base term)_has_optio'!A:J,10)),1,0)</f>
        <v>0</v>
      </c>
      <c r="Q440">
        <f t="shared" si="57"/>
        <v>0</v>
      </c>
      <c r="R440">
        <f t="shared" si="58"/>
        <v>1</v>
      </c>
      <c r="S440">
        <f t="shared" si="59"/>
        <v>1</v>
      </c>
      <c r="T440">
        <f t="shared" si="60"/>
        <v>0</v>
      </c>
      <c r="U440">
        <f t="shared" si="61"/>
        <v>0</v>
      </c>
      <c r="V440">
        <f t="shared" si="62"/>
        <v>0</v>
      </c>
    </row>
    <row r="441" spans="1:22">
      <c r="A441" t="s">
        <v>1045</v>
      </c>
      <c r="B441" t="s">
        <v>1418</v>
      </c>
      <c r="C441" t="s">
        <v>1407</v>
      </c>
      <c r="D441" t="s">
        <v>1407</v>
      </c>
      <c r="E441" t="s">
        <v>1407</v>
      </c>
      <c r="F441" t="s">
        <v>1407</v>
      </c>
      <c r="G441" t="s">
        <v>1407</v>
      </c>
      <c r="H441" t="s">
        <v>1407</v>
      </c>
      <c r="I441" t="s">
        <v>1407</v>
      </c>
      <c r="J441">
        <v>1</v>
      </c>
      <c r="K441" t="b">
        <f>ISERROR(VLOOKUP(A441,'passengers(base term)_has_optio'!A240:A1075,1,FALSE))</f>
        <v>0</v>
      </c>
      <c r="L441">
        <f t="shared" si="56"/>
        <v>1</v>
      </c>
      <c r="M441">
        <f t="shared" si="54"/>
        <v>1</v>
      </c>
      <c r="N441">
        <f t="shared" si="55"/>
        <v>1</v>
      </c>
      <c r="O441">
        <f>IF(IF(ISERROR(SEARCH("*no*",VLOOKUP(A441,'passengers(base term)_has_optio'!A:J,3,FALSE))), 0,1)+IF(ISERROR(SEARCH("*no*",VLOOKUP(A441,'passengers(base term)_has_optio'!A:J,34,FALSE))), 0,1)+IF(ISERROR(SEARCH("*no*",VLOOKUP(A441,'passengers(base term)_has_optio'!A:J,5,FALSE))), 0,1)+IF(ISERROR(SEARCH("*no*",VLOOKUP(A441,'passengers(base term)_has_optio'!A:J,6,FALSE))), 0,1)+IF(ISERROR(SEARCH("*no*",VLOOKUP(A441,'passengers(base term)_has_optio'!A:J,7,FALSE))), 0,1)+IF(ISERROR(SEARCH("*no*",VLOOKUP(A441,'passengers(base term)_has_optio'!A:J,8,FALSE))), 0,1)+IF(ISERROR(SEARCH("*no*",VLOOKUP(A441,'passengers(base term)_has_optio'!A:J,9,FALSE))), 0,1)=7,1,0)</f>
        <v>0</v>
      </c>
      <c r="P441">
        <f>IF(ISNUMBER(VLOOKUP(A441,'passengers(base term)_has_optio'!A:J,10)),1,0)</f>
        <v>1</v>
      </c>
      <c r="Q441">
        <f t="shared" si="57"/>
        <v>0</v>
      </c>
      <c r="R441">
        <f t="shared" si="58"/>
        <v>1</v>
      </c>
      <c r="S441">
        <f t="shared" si="59"/>
        <v>0</v>
      </c>
      <c r="T441">
        <f t="shared" si="60"/>
        <v>0</v>
      </c>
      <c r="U441">
        <f t="shared" si="61"/>
        <v>0</v>
      </c>
      <c r="V441">
        <f t="shared" si="62"/>
        <v>0</v>
      </c>
    </row>
    <row r="442" spans="1:22">
      <c r="A442" t="s">
        <v>1043</v>
      </c>
      <c r="B442" t="s">
        <v>1418</v>
      </c>
      <c r="C442" t="s">
        <v>1407</v>
      </c>
      <c r="D442" t="s">
        <v>1407</v>
      </c>
      <c r="E442" t="s">
        <v>1407</v>
      </c>
      <c r="F442" t="s">
        <v>1407</v>
      </c>
      <c r="G442" t="s">
        <v>1407</v>
      </c>
      <c r="H442" t="s">
        <v>1407</v>
      </c>
      <c r="I442" t="s">
        <v>1407</v>
      </c>
      <c r="J442">
        <v>1.7</v>
      </c>
      <c r="K442" t="b">
        <f>ISERROR(VLOOKUP(A442,'passengers(base term)_has_optio'!A242:A1077,1,FALSE))</f>
        <v>0</v>
      </c>
      <c r="L442">
        <f t="shared" si="56"/>
        <v>1</v>
      </c>
      <c r="M442">
        <f t="shared" si="54"/>
        <v>1</v>
      </c>
      <c r="N442">
        <f t="shared" si="55"/>
        <v>1</v>
      </c>
      <c r="O442">
        <f>IF(IF(ISERROR(SEARCH("*no*",VLOOKUP(A442,'passengers(base term)_has_optio'!A:J,3,FALSE))), 0,1)+IF(ISERROR(SEARCH("*no*",VLOOKUP(A442,'passengers(base term)_has_optio'!A:J,34,FALSE))), 0,1)+IF(ISERROR(SEARCH("*no*",VLOOKUP(A442,'passengers(base term)_has_optio'!A:J,5,FALSE))), 0,1)+IF(ISERROR(SEARCH("*no*",VLOOKUP(A442,'passengers(base term)_has_optio'!A:J,6,FALSE))), 0,1)+IF(ISERROR(SEARCH("*no*",VLOOKUP(A442,'passengers(base term)_has_optio'!A:J,7,FALSE))), 0,1)+IF(ISERROR(SEARCH("*no*",VLOOKUP(A442,'passengers(base term)_has_optio'!A:J,8,FALSE))), 0,1)+IF(ISERROR(SEARCH("*no*",VLOOKUP(A442,'passengers(base term)_has_optio'!A:J,9,FALSE))), 0,1)=7,1,0)</f>
        <v>0</v>
      </c>
      <c r="P442">
        <f>IF(ISNUMBER(VLOOKUP(A442,'passengers(base term)_has_optio'!A:J,10)),1,0)</f>
        <v>1</v>
      </c>
      <c r="Q442">
        <f t="shared" si="57"/>
        <v>0</v>
      </c>
      <c r="R442">
        <f t="shared" si="58"/>
        <v>1</v>
      </c>
      <c r="S442">
        <f t="shared" si="59"/>
        <v>0</v>
      </c>
      <c r="T442">
        <f t="shared" si="60"/>
        <v>0</v>
      </c>
      <c r="U442">
        <f t="shared" si="61"/>
        <v>0</v>
      </c>
      <c r="V442">
        <f t="shared" si="62"/>
        <v>0</v>
      </c>
    </row>
    <row r="443" spans="1:22">
      <c r="A443" t="s">
        <v>1041</v>
      </c>
      <c r="B443" t="s">
        <v>1418</v>
      </c>
      <c r="C443" t="s">
        <v>1407</v>
      </c>
      <c r="D443" t="s">
        <v>1407</v>
      </c>
      <c r="E443" t="s">
        <v>1407</v>
      </c>
      <c r="F443" t="s">
        <v>1407</v>
      </c>
      <c r="G443" t="s">
        <v>1407</v>
      </c>
      <c r="H443" t="s">
        <v>1407</v>
      </c>
      <c r="I443" t="s">
        <v>1407</v>
      </c>
      <c r="J443">
        <v>0.7</v>
      </c>
      <c r="K443" t="b">
        <f>ISERROR(VLOOKUP(A443,'passengers(base term)_has_optio'!A244:A1079,1,FALSE))</f>
        <v>0</v>
      </c>
      <c r="L443">
        <f t="shared" si="56"/>
        <v>1</v>
      </c>
      <c r="M443">
        <f t="shared" si="54"/>
        <v>1</v>
      </c>
      <c r="N443">
        <f t="shared" si="55"/>
        <v>1</v>
      </c>
      <c r="O443">
        <f>IF(IF(ISERROR(SEARCH("*no*",VLOOKUP(A443,'passengers(base term)_has_optio'!A:J,3,FALSE))), 0,1)+IF(ISERROR(SEARCH("*no*",VLOOKUP(A443,'passengers(base term)_has_optio'!A:J,34,FALSE))), 0,1)+IF(ISERROR(SEARCH("*no*",VLOOKUP(A443,'passengers(base term)_has_optio'!A:J,5,FALSE))), 0,1)+IF(ISERROR(SEARCH("*no*",VLOOKUP(A443,'passengers(base term)_has_optio'!A:J,6,FALSE))), 0,1)+IF(ISERROR(SEARCH("*no*",VLOOKUP(A443,'passengers(base term)_has_optio'!A:J,7,FALSE))), 0,1)+IF(ISERROR(SEARCH("*no*",VLOOKUP(A443,'passengers(base term)_has_optio'!A:J,8,FALSE))), 0,1)+IF(ISERROR(SEARCH("*no*",VLOOKUP(A443,'passengers(base term)_has_optio'!A:J,9,FALSE))), 0,1)=7,1,0)</f>
        <v>0</v>
      </c>
      <c r="P443">
        <f>IF(ISNUMBER(VLOOKUP(A443,'passengers(base term)_has_optio'!A:J,10)),1,0)</f>
        <v>1</v>
      </c>
      <c r="Q443">
        <f t="shared" si="57"/>
        <v>0</v>
      </c>
      <c r="R443">
        <f t="shared" si="58"/>
        <v>1</v>
      </c>
      <c r="S443">
        <f t="shared" si="59"/>
        <v>0</v>
      </c>
      <c r="T443">
        <f t="shared" si="60"/>
        <v>0</v>
      </c>
      <c r="U443">
        <f t="shared" si="61"/>
        <v>0</v>
      </c>
      <c r="V443">
        <f t="shared" si="62"/>
        <v>0</v>
      </c>
    </row>
    <row r="444" spans="1:22">
      <c r="A444" t="s">
        <v>1037</v>
      </c>
      <c r="B444" t="s">
        <v>1418</v>
      </c>
      <c r="C444" t="s">
        <v>1407</v>
      </c>
      <c r="D444" t="s">
        <v>1407</v>
      </c>
      <c r="E444" t="s">
        <v>1407</v>
      </c>
      <c r="F444" t="s">
        <v>1407</v>
      </c>
      <c r="G444" t="s">
        <v>1407</v>
      </c>
      <c r="H444" t="s">
        <v>1407</v>
      </c>
      <c r="I444" t="s">
        <v>1407</v>
      </c>
      <c r="J444">
        <v>1.6</v>
      </c>
      <c r="K444" t="b">
        <f>ISERROR(VLOOKUP(A444,'passengers(base term)_has_optio'!A247:A1082,1,FALSE))</f>
        <v>0</v>
      </c>
      <c r="L444">
        <f t="shared" si="56"/>
        <v>1</v>
      </c>
      <c r="M444">
        <f t="shared" si="54"/>
        <v>1</v>
      </c>
      <c r="N444">
        <f t="shared" si="55"/>
        <v>1</v>
      </c>
      <c r="O444">
        <f>IF(IF(ISERROR(SEARCH("*no*",VLOOKUP(A444,'passengers(base term)_has_optio'!A:J,3,FALSE))), 0,1)+IF(ISERROR(SEARCH("*no*",VLOOKUP(A444,'passengers(base term)_has_optio'!A:J,34,FALSE))), 0,1)+IF(ISERROR(SEARCH("*no*",VLOOKUP(A444,'passengers(base term)_has_optio'!A:J,5,FALSE))), 0,1)+IF(ISERROR(SEARCH("*no*",VLOOKUP(A444,'passengers(base term)_has_optio'!A:J,6,FALSE))), 0,1)+IF(ISERROR(SEARCH("*no*",VLOOKUP(A444,'passengers(base term)_has_optio'!A:J,7,FALSE))), 0,1)+IF(ISERROR(SEARCH("*no*",VLOOKUP(A444,'passengers(base term)_has_optio'!A:J,8,FALSE))), 0,1)+IF(ISERROR(SEARCH("*no*",VLOOKUP(A444,'passengers(base term)_has_optio'!A:J,9,FALSE))), 0,1)=7,1,0)</f>
        <v>0</v>
      </c>
      <c r="P444">
        <f>IF(ISNUMBER(VLOOKUP(A444,'passengers(base term)_has_optio'!A:J,10)),1,0)</f>
        <v>1</v>
      </c>
      <c r="Q444">
        <f t="shared" si="57"/>
        <v>0</v>
      </c>
      <c r="R444">
        <f t="shared" si="58"/>
        <v>1</v>
      </c>
      <c r="S444">
        <f t="shared" si="59"/>
        <v>0</v>
      </c>
      <c r="T444">
        <f t="shared" si="60"/>
        <v>0</v>
      </c>
      <c r="U444">
        <f t="shared" si="61"/>
        <v>0</v>
      </c>
      <c r="V444">
        <f t="shared" si="62"/>
        <v>0</v>
      </c>
    </row>
    <row r="445" spans="1:22">
      <c r="A445" t="s">
        <v>1035</v>
      </c>
      <c r="B445" t="s">
        <v>1418</v>
      </c>
      <c r="C445" t="s">
        <v>1407</v>
      </c>
      <c r="D445" t="s">
        <v>1407</v>
      </c>
      <c r="E445" t="s">
        <v>1407</v>
      </c>
      <c r="F445" t="s">
        <v>1407</v>
      </c>
      <c r="G445" t="s">
        <v>1407</v>
      </c>
      <c r="H445" t="s">
        <v>1407</v>
      </c>
      <c r="I445" t="s">
        <v>1407</v>
      </c>
      <c r="J445">
        <v>1</v>
      </c>
      <c r="K445" t="b">
        <f>ISERROR(VLOOKUP(A445,'passengers(base term)_has_optio'!A249:A1084,1,FALSE))</f>
        <v>0</v>
      </c>
      <c r="L445">
        <f t="shared" si="56"/>
        <v>1</v>
      </c>
      <c r="M445">
        <f t="shared" si="54"/>
        <v>1</v>
      </c>
      <c r="N445">
        <f t="shared" si="55"/>
        <v>1</v>
      </c>
      <c r="O445">
        <f>IF(IF(ISERROR(SEARCH("*no*",VLOOKUP(A445,'passengers(base term)_has_optio'!A:J,3,FALSE))), 0,1)+IF(ISERROR(SEARCH("*no*",VLOOKUP(A445,'passengers(base term)_has_optio'!A:J,34,FALSE))), 0,1)+IF(ISERROR(SEARCH("*no*",VLOOKUP(A445,'passengers(base term)_has_optio'!A:J,5,FALSE))), 0,1)+IF(ISERROR(SEARCH("*no*",VLOOKUP(A445,'passengers(base term)_has_optio'!A:J,6,FALSE))), 0,1)+IF(ISERROR(SEARCH("*no*",VLOOKUP(A445,'passengers(base term)_has_optio'!A:J,7,FALSE))), 0,1)+IF(ISERROR(SEARCH("*no*",VLOOKUP(A445,'passengers(base term)_has_optio'!A:J,8,FALSE))), 0,1)+IF(ISERROR(SEARCH("*no*",VLOOKUP(A445,'passengers(base term)_has_optio'!A:J,9,FALSE))), 0,1)=7,1,0)</f>
        <v>0</v>
      </c>
      <c r="P445">
        <f>IF(ISNUMBER(VLOOKUP(A445,'passengers(base term)_has_optio'!A:J,10)),1,0)</f>
        <v>1</v>
      </c>
      <c r="Q445">
        <f t="shared" si="57"/>
        <v>0</v>
      </c>
      <c r="R445">
        <f t="shared" si="58"/>
        <v>1</v>
      </c>
      <c r="S445">
        <f t="shared" si="59"/>
        <v>0</v>
      </c>
      <c r="T445">
        <f t="shared" si="60"/>
        <v>0</v>
      </c>
      <c r="U445">
        <f t="shared" si="61"/>
        <v>0</v>
      </c>
      <c r="V445">
        <f t="shared" si="62"/>
        <v>0</v>
      </c>
    </row>
    <row r="446" spans="1:22">
      <c r="A446" t="s">
        <v>1033</v>
      </c>
      <c r="B446" t="s">
        <v>1418</v>
      </c>
      <c r="C446" t="s">
        <v>1407</v>
      </c>
      <c r="D446" t="s">
        <v>1407</v>
      </c>
      <c r="E446" t="s">
        <v>1407</v>
      </c>
      <c r="F446" t="s">
        <v>1407</v>
      </c>
      <c r="G446" t="s">
        <v>1407</v>
      </c>
      <c r="H446" t="s">
        <v>1407</v>
      </c>
      <c r="I446" t="s">
        <v>1407</v>
      </c>
      <c r="J446">
        <v>1.5</v>
      </c>
      <c r="K446" t="b">
        <f>ISERROR(VLOOKUP(A446,'passengers(base term)_has_optio'!A251:A1086,1,FALSE))</f>
        <v>0</v>
      </c>
      <c r="L446">
        <f t="shared" si="56"/>
        <v>1</v>
      </c>
      <c r="M446">
        <f t="shared" si="54"/>
        <v>1</v>
      </c>
      <c r="N446">
        <f t="shared" si="55"/>
        <v>1</v>
      </c>
      <c r="O446">
        <f>IF(IF(ISERROR(SEARCH("*no*",VLOOKUP(A446,'passengers(base term)_has_optio'!A:J,3,FALSE))), 0,1)+IF(ISERROR(SEARCH("*no*",VLOOKUP(A446,'passengers(base term)_has_optio'!A:J,34,FALSE))), 0,1)+IF(ISERROR(SEARCH("*no*",VLOOKUP(A446,'passengers(base term)_has_optio'!A:J,5,FALSE))), 0,1)+IF(ISERROR(SEARCH("*no*",VLOOKUP(A446,'passengers(base term)_has_optio'!A:J,6,FALSE))), 0,1)+IF(ISERROR(SEARCH("*no*",VLOOKUP(A446,'passengers(base term)_has_optio'!A:J,7,FALSE))), 0,1)+IF(ISERROR(SEARCH("*no*",VLOOKUP(A446,'passengers(base term)_has_optio'!A:J,8,FALSE))), 0,1)+IF(ISERROR(SEARCH("*no*",VLOOKUP(A446,'passengers(base term)_has_optio'!A:J,9,FALSE))), 0,1)=7,1,0)</f>
        <v>0</v>
      </c>
      <c r="P446">
        <f>IF(ISNUMBER(VLOOKUP(A446,'passengers(base term)_has_optio'!A:J,10)),1,0)</f>
        <v>1</v>
      </c>
      <c r="Q446">
        <f t="shared" si="57"/>
        <v>0</v>
      </c>
      <c r="R446">
        <f t="shared" si="58"/>
        <v>1</v>
      </c>
      <c r="S446">
        <f t="shared" si="59"/>
        <v>0</v>
      </c>
      <c r="T446">
        <f t="shared" si="60"/>
        <v>0</v>
      </c>
      <c r="U446">
        <f t="shared" si="61"/>
        <v>0</v>
      </c>
      <c r="V446">
        <f t="shared" si="62"/>
        <v>0</v>
      </c>
    </row>
    <row r="447" spans="1:22">
      <c r="A447" t="s">
        <v>1031</v>
      </c>
      <c r="B447" t="s">
        <v>1418</v>
      </c>
      <c r="C447" t="s">
        <v>1407</v>
      </c>
      <c r="D447" t="s">
        <v>1407</v>
      </c>
      <c r="E447" t="s">
        <v>1407</v>
      </c>
      <c r="F447" t="s">
        <v>1407</v>
      </c>
      <c r="G447" t="s">
        <v>1407</v>
      </c>
      <c r="H447" t="s">
        <v>1407</v>
      </c>
      <c r="I447" t="s">
        <v>1407</v>
      </c>
      <c r="J447">
        <v>1</v>
      </c>
      <c r="K447" t="b">
        <f>ISERROR(VLOOKUP(A447,'passengers(base term)_has_optio'!A253:A1088,1,FALSE))</f>
        <v>0</v>
      </c>
      <c r="L447">
        <f t="shared" si="56"/>
        <v>1</v>
      </c>
      <c r="M447">
        <f t="shared" si="54"/>
        <v>1</v>
      </c>
      <c r="N447">
        <f t="shared" si="55"/>
        <v>1</v>
      </c>
      <c r="O447">
        <f>IF(IF(ISERROR(SEARCH("*no*",VLOOKUP(A447,'passengers(base term)_has_optio'!A:J,3,FALSE))), 0,1)+IF(ISERROR(SEARCH("*no*",VLOOKUP(A447,'passengers(base term)_has_optio'!A:J,34,FALSE))), 0,1)+IF(ISERROR(SEARCH("*no*",VLOOKUP(A447,'passengers(base term)_has_optio'!A:J,5,FALSE))), 0,1)+IF(ISERROR(SEARCH("*no*",VLOOKUP(A447,'passengers(base term)_has_optio'!A:J,6,FALSE))), 0,1)+IF(ISERROR(SEARCH("*no*",VLOOKUP(A447,'passengers(base term)_has_optio'!A:J,7,FALSE))), 0,1)+IF(ISERROR(SEARCH("*no*",VLOOKUP(A447,'passengers(base term)_has_optio'!A:J,8,FALSE))), 0,1)+IF(ISERROR(SEARCH("*no*",VLOOKUP(A447,'passengers(base term)_has_optio'!A:J,9,FALSE))), 0,1)=7,1,0)</f>
        <v>0</v>
      </c>
      <c r="P447">
        <f>IF(ISNUMBER(VLOOKUP(A447,'passengers(base term)_has_optio'!A:J,10)),1,0)</f>
        <v>0</v>
      </c>
      <c r="Q447">
        <f t="shared" si="57"/>
        <v>0</v>
      </c>
      <c r="R447">
        <f t="shared" si="58"/>
        <v>1</v>
      </c>
      <c r="S447">
        <f t="shared" si="59"/>
        <v>1</v>
      </c>
      <c r="T447">
        <f t="shared" si="60"/>
        <v>0</v>
      </c>
      <c r="U447">
        <f t="shared" si="61"/>
        <v>0</v>
      </c>
      <c r="V447">
        <f t="shared" si="62"/>
        <v>0</v>
      </c>
    </row>
    <row r="448" spans="1:22">
      <c r="A448" t="s">
        <v>1029</v>
      </c>
      <c r="B448" t="s">
        <v>1418</v>
      </c>
      <c r="C448" t="s">
        <v>1407</v>
      </c>
      <c r="D448" t="s">
        <v>1407</v>
      </c>
      <c r="E448" t="s">
        <v>1407</v>
      </c>
      <c r="F448" t="s">
        <v>1407</v>
      </c>
      <c r="G448" t="s">
        <v>1407</v>
      </c>
      <c r="H448" t="s">
        <v>1407</v>
      </c>
      <c r="I448" t="s">
        <v>1407</v>
      </c>
      <c r="J448">
        <v>1.6</v>
      </c>
      <c r="K448" t="b">
        <f>ISERROR(VLOOKUP(A448,'passengers(base term)_has_optio'!A255:A1090,1,FALSE))</f>
        <v>0</v>
      </c>
      <c r="L448">
        <f t="shared" si="56"/>
        <v>1</v>
      </c>
      <c r="M448">
        <f t="shared" si="54"/>
        <v>1</v>
      </c>
      <c r="N448">
        <f t="shared" si="55"/>
        <v>1</v>
      </c>
      <c r="O448">
        <f>IF(IF(ISERROR(SEARCH("*no*",VLOOKUP(A448,'passengers(base term)_has_optio'!A:J,3,FALSE))), 0,1)+IF(ISERROR(SEARCH("*no*",VLOOKUP(A448,'passengers(base term)_has_optio'!A:J,34,FALSE))), 0,1)+IF(ISERROR(SEARCH("*no*",VLOOKUP(A448,'passengers(base term)_has_optio'!A:J,5,FALSE))), 0,1)+IF(ISERROR(SEARCH("*no*",VLOOKUP(A448,'passengers(base term)_has_optio'!A:J,6,FALSE))), 0,1)+IF(ISERROR(SEARCH("*no*",VLOOKUP(A448,'passengers(base term)_has_optio'!A:J,7,FALSE))), 0,1)+IF(ISERROR(SEARCH("*no*",VLOOKUP(A448,'passengers(base term)_has_optio'!A:J,8,FALSE))), 0,1)+IF(ISERROR(SEARCH("*no*",VLOOKUP(A448,'passengers(base term)_has_optio'!A:J,9,FALSE))), 0,1)=7,1,0)</f>
        <v>0</v>
      </c>
      <c r="P448">
        <f>IF(ISNUMBER(VLOOKUP(A448,'passengers(base term)_has_optio'!A:J,10)),1,0)</f>
        <v>1</v>
      </c>
      <c r="Q448">
        <f t="shared" si="57"/>
        <v>0</v>
      </c>
      <c r="R448">
        <f t="shared" si="58"/>
        <v>1</v>
      </c>
      <c r="S448">
        <f t="shared" si="59"/>
        <v>0</v>
      </c>
      <c r="T448">
        <f t="shared" si="60"/>
        <v>0</v>
      </c>
      <c r="U448">
        <f t="shared" si="61"/>
        <v>0</v>
      </c>
      <c r="V448">
        <f t="shared" si="62"/>
        <v>0</v>
      </c>
    </row>
    <row r="449" spans="1:22">
      <c r="A449" t="s">
        <v>1027</v>
      </c>
      <c r="B449" t="s">
        <v>1418</v>
      </c>
      <c r="C449" t="s">
        <v>1407</v>
      </c>
      <c r="D449" t="s">
        <v>1407</v>
      </c>
      <c r="E449" t="s">
        <v>1407</v>
      </c>
      <c r="F449" t="s">
        <v>1407</v>
      </c>
      <c r="G449" t="s">
        <v>1407</v>
      </c>
      <c r="H449" t="s">
        <v>1407</v>
      </c>
      <c r="I449" t="s">
        <v>1407</v>
      </c>
      <c r="J449">
        <v>0.8</v>
      </c>
      <c r="K449" t="b">
        <f>ISERROR(VLOOKUP(A449,'passengers(base term)_has_optio'!A257:A1092,1,FALSE))</f>
        <v>0</v>
      </c>
      <c r="L449">
        <f t="shared" si="56"/>
        <v>1</v>
      </c>
      <c r="M449">
        <f t="shared" si="54"/>
        <v>1</v>
      </c>
      <c r="N449">
        <f t="shared" si="55"/>
        <v>1</v>
      </c>
      <c r="O449">
        <f>IF(IF(ISERROR(SEARCH("*no*",VLOOKUP(A449,'passengers(base term)_has_optio'!A:J,3,FALSE))), 0,1)+IF(ISERROR(SEARCH("*no*",VLOOKUP(A449,'passengers(base term)_has_optio'!A:J,34,FALSE))), 0,1)+IF(ISERROR(SEARCH("*no*",VLOOKUP(A449,'passengers(base term)_has_optio'!A:J,5,FALSE))), 0,1)+IF(ISERROR(SEARCH("*no*",VLOOKUP(A449,'passengers(base term)_has_optio'!A:J,6,FALSE))), 0,1)+IF(ISERROR(SEARCH("*no*",VLOOKUP(A449,'passengers(base term)_has_optio'!A:J,7,FALSE))), 0,1)+IF(ISERROR(SEARCH("*no*",VLOOKUP(A449,'passengers(base term)_has_optio'!A:J,8,FALSE))), 0,1)+IF(ISERROR(SEARCH("*no*",VLOOKUP(A449,'passengers(base term)_has_optio'!A:J,9,FALSE))), 0,1)=7,1,0)</f>
        <v>0</v>
      </c>
      <c r="P449">
        <f>IF(ISNUMBER(VLOOKUP(A449,'passengers(base term)_has_optio'!A:J,10)),1,0)</f>
        <v>1</v>
      </c>
      <c r="Q449">
        <f t="shared" si="57"/>
        <v>0</v>
      </c>
      <c r="R449">
        <f t="shared" si="58"/>
        <v>1</v>
      </c>
      <c r="S449">
        <f t="shared" si="59"/>
        <v>0</v>
      </c>
      <c r="T449">
        <f t="shared" si="60"/>
        <v>0</v>
      </c>
      <c r="U449">
        <f t="shared" si="61"/>
        <v>0</v>
      </c>
      <c r="V449">
        <f t="shared" si="62"/>
        <v>0</v>
      </c>
    </row>
    <row r="450" spans="1:22">
      <c r="A450" t="s">
        <v>1023</v>
      </c>
      <c r="B450" t="s">
        <v>1418</v>
      </c>
      <c r="C450" t="s">
        <v>1407</v>
      </c>
      <c r="D450" t="s">
        <v>1407</v>
      </c>
      <c r="E450" t="s">
        <v>1407</v>
      </c>
      <c r="F450" t="s">
        <v>1407</v>
      </c>
      <c r="G450" t="s">
        <v>1407</v>
      </c>
      <c r="H450" t="s">
        <v>1407</v>
      </c>
      <c r="I450" t="s">
        <v>1407</v>
      </c>
      <c r="J450">
        <v>1.7</v>
      </c>
      <c r="K450" t="b">
        <f>ISERROR(VLOOKUP(A450,'passengers(base term)_has_optio'!A260:A1095,1,FALSE))</f>
        <v>0</v>
      </c>
      <c r="L450">
        <f t="shared" si="56"/>
        <v>1</v>
      </c>
      <c r="M450">
        <f t="shared" ref="M450:M513" si="63">IF(ISNUMBER(J450),1,0)</f>
        <v>1</v>
      </c>
      <c r="N450">
        <f t="shared" ref="N450:N513" si="64">L450*M450</f>
        <v>1</v>
      </c>
      <c r="O450">
        <f>IF(IF(ISERROR(SEARCH("*no*",VLOOKUP(A450,'passengers(base term)_has_optio'!A:J,3,FALSE))), 0,1)+IF(ISERROR(SEARCH("*no*",VLOOKUP(A450,'passengers(base term)_has_optio'!A:J,34,FALSE))), 0,1)+IF(ISERROR(SEARCH("*no*",VLOOKUP(A450,'passengers(base term)_has_optio'!A:J,5,FALSE))), 0,1)+IF(ISERROR(SEARCH("*no*",VLOOKUP(A450,'passengers(base term)_has_optio'!A:J,6,FALSE))), 0,1)+IF(ISERROR(SEARCH("*no*",VLOOKUP(A450,'passengers(base term)_has_optio'!A:J,7,FALSE))), 0,1)+IF(ISERROR(SEARCH("*no*",VLOOKUP(A450,'passengers(base term)_has_optio'!A:J,8,FALSE))), 0,1)+IF(ISERROR(SEARCH("*no*",VLOOKUP(A450,'passengers(base term)_has_optio'!A:J,9,FALSE))), 0,1)=7,1,0)</f>
        <v>0</v>
      </c>
      <c r="P450">
        <f>IF(ISNUMBER(VLOOKUP(A450,'passengers(base term)_has_optio'!A:J,10)),1,0)</f>
        <v>1</v>
      </c>
      <c r="Q450">
        <f t="shared" si="57"/>
        <v>0</v>
      </c>
      <c r="R450">
        <f t="shared" si="58"/>
        <v>1</v>
      </c>
      <c r="S450">
        <f t="shared" si="59"/>
        <v>0</v>
      </c>
      <c r="T450">
        <f t="shared" si="60"/>
        <v>0</v>
      </c>
      <c r="U450">
        <f t="shared" si="61"/>
        <v>0</v>
      </c>
      <c r="V450">
        <f t="shared" si="62"/>
        <v>0</v>
      </c>
    </row>
    <row r="451" spans="1:22">
      <c r="A451" t="s">
        <v>1021</v>
      </c>
      <c r="B451" t="s">
        <v>1418</v>
      </c>
      <c r="C451" t="s">
        <v>1407</v>
      </c>
      <c r="D451" t="s">
        <v>1407</v>
      </c>
      <c r="E451" t="s">
        <v>1407</v>
      </c>
      <c r="F451" t="s">
        <v>1407</v>
      </c>
      <c r="G451" t="s">
        <v>1407</v>
      </c>
      <c r="H451" t="s">
        <v>1407</v>
      </c>
      <c r="I451" t="s">
        <v>1407</v>
      </c>
      <c r="J451">
        <v>1.1000000000000001</v>
      </c>
      <c r="K451" t="b">
        <f>ISERROR(VLOOKUP(A451,'passengers(base term)_has_optio'!A262:A1097,1,FALSE))</f>
        <v>0</v>
      </c>
      <c r="L451">
        <f t="shared" ref="L451:L514" si="65">IF(IF(ISERROR(SEARCH("*no*",C451)), 0,1)+IF(ISERROR(SEARCH("*no*",D451)), 0,1)+IF(ISERROR(SEARCH("*no*",E451)), 0,1)+IF(ISERROR(SEARCH("*no*",F451)), 0,1)+IF(ISERROR(SEARCH("*no*",G451)), 0,1)+IF(ISERROR(SEARCH("*no*",H451)), 0,1)+IF(ISERROR(SEARCH("*no*",I451)), 0,1)=7,1,0)</f>
        <v>1</v>
      </c>
      <c r="M451">
        <f t="shared" si="63"/>
        <v>1</v>
      </c>
      <c r="N451">
        <f t="shared" si="64"/>
        <v>1</v>
      </c>
      <c r="O451">
        <f>IF(IF(ISERROR(SEARCH("*no*",VLOOKUP(A451,'passengers(base term)_has_optio'!A:J,3,FALSE))), 0,1)+IF(ISERROR(SEARCH("*no*",VLOOKUP(A451,'passengers(base term)_has_optio'!A:J,34,FALSE))), 0,1)+IF(ISERROR(SEARCH("*no*",VLOOKUP(A451,'passengers(base term)_has_optio'!A:J,5,FALSE))), 0,1)+IF(ISERROR(SEARCH("*no*",VLOOKUP(A451,'passengers(base term)_has_optio'!A:J,6,FALSE))), 0,1)+IF(ISERROR(SEARCH("*no*",VLOOKUP(A451,'passengers(base term)_has_optio'!A:J,7,FALSE))), 0,1)+IF(ISERROR(SEARCH("*no*",VLOOKUP(A451,'passengers(base term)_has_optio'!A:J,8,FALSE))), 0,1)+IF(ISERROR(SEARCH("*no*",VLOOKUP(A451,'passengers(base term)_has_optio'!A:J,9,FALSE))), 0,1)=7,1,0)</f>
        <v>0</v>
      </c>
      <c r="P451">
        <f>IF(ISNUMBER(VLOOKUP(A451,'passengers(base term)_has_optio'!A:J,10)),1,0)</f>
        <v>0</v>
      </c>
      <c r="Q451">
        <f t="shared" ref="Q451:Q514" si="66">O451*P451</f>
        <v>0</v>
      </c>
      <c r="R451">
        <f t="shared" ref="R451:R514" si="67">IF(L451=O451,0,1)</f>
        <v>1</v>
      </c>
      <c r="S451">
        <f t="shared" ref="S451:S514" si="68">IF(M451=P451,0,1)</f>
        <v>1</v>
      </c>
      <c r="T451">
        <f t="shared" ref="T451:T514" si="69">N451*Q451</f>
        <v>0</v>
      </c>
      <c r="U451">
        <f t="shared" ref="U451:U514" si="70">IF(AND(L451 =0,M451=0,O451=0,P451=0),1,0)</f>
        <v>0</v>
      </c>
      <c r="V451">
        <f t="shared" ref="V451:V514" si="71">IF(AND(L451=0,M451=0),1,0)</f>
        <v>0</v>
      </c>
    </row>
    <row r="452" spans="1:22">
      <c r="A452" t="s">
        <v>1019</v>
      </c>
      <c r="B452" t="s">
        <v>1418</v>
      </c>
      <c r="C452" t="s">
        <v>1407</v>
      </c>
      <c r="D452" t="s">
        <v>1407</v>
      </c>
      <c r="E452" t="s">
        <v>1407</v>
      </c>
      <c r="F452" t="s">
        <v>1407</v>
      </c>
      <c r="G452" t="s">
        <v>1407</v>
      </c>
      <c r="H452" t="s">
        <v>1407</v>
      </c>
      <c r="I452" t="s">
        <v>1407</v>
      </c>
      <c r="J452">
        <v>1.1000000000000001</v>
      </c>
      <c r="K452" t="b">
        <f>ISERROR(VLOOKUP(A452,'passengers(base term)_has_optio'!A264:A1099,1,FALSE))</f>
        <v>0</v>
      </c>
      <c r="L452">
        <f t="shared" si="65"/>
        <v>1</v>
      </c>
      <c r="M452">
        <f t="shared" si="63"/>
        <v>1</v>
      </c>
      <c r="N452">
        <f t="shared" si="64"/>
        <v>1</v>
      </c>
      <c r="O452">
        <f>IF(IF(ISERROR(SEARCH("*no*",VLOOKUP(A452,'passengers(base term)_has_optio'!A:J,3,FALSE))), 0,1)+IF(ISERROR(SEARCH("*no*",VLOOKUP(A452,'passengers(base term)_has_optio'!A:J,34,FALSE))), 0,1)+IF(ISERROR(SEARCH("*no*",VLOOKUP(A452,'passengers(base term)_has_optio'!A:J,5,FALSE))), 0,1)+IF(ISERROR(SEARCH("*no*",VLOOKUP(A452,'passengers(base term)_has_optio'!A:J,6,FALSE))), 0,1)+IF(ISERROR(SEARCH("*no*",VLOOKUP(A452,'passengers(base term)_has_optio'!A:J,7,FALSE))), 0,1)+IF(ISERROR(SEARCH("*no*",VLOOKUP(A452,'passengers(base term)_has_optio'!A:J,8,FALSE))), 0,1)+IF(ISERROR(SEARCH("*no*",VLOOKUP(A452,'passengers(base term)_has_optio'!A:J,9,FALSE))), 0,1)=7,1,0)</f>
        <v>0</v>
      </c>
      <c r="P452">
        <f>IF(ISNUMBER(VLOOKUP(A452,'passengers(base term)_has_optio'!A:J,10)),1,0)</f>
        <v>0</v>
      </c>
      <c r="Q452">
        <f t="shared" si="66"/>
        <v>0</v>
      </c>
      <c r="R452">
        <f t="shared" si="67"/>
        <v>1</v>
      </c>
      <c r="S452">
        <f t="shared" si="68"/>
        <v>1</v>
      </c>
      <c r="T452">
        <f t="shared" si="69"/>
        <v>0</v>
      </c>
      <c r="U452">
        <f t="shared" si="70"/>
        <v>0</v>
      </c>
      <c r="V452">
        <f t="shared" si="71"/>
        <v>0</v>
      </c>
    </row>
    <row r="453" spans="1:22">
      <c r="A453" t="s">
        <v>1015</v>
      </c>
      <c r="B453" t="s">
        <v>1418</v>
      </c>
      <c r="C453" t="s">
        <v>1407</v>
      </c>
      <c r="D453" t="s">
        <v>1407</v>
      </c>
      <c r="E453" t="s">
        <v>1407</v>
      </c>
      <c r="F453" t="s">
        <v>1407</v>
      </c>
      <c r="G453" t="s">
        <v>1407</v>
      </c>
      <c r="H453" t="s">
        <v>1407</v>
      </c>
      <c r="I453" t="s">
        <v>1407</v>
      </c>
      <c r="J453">
        <v>0.8</v>
      </c>
      <c r="K453" t="b">
        <f>ISERROR(VLOOKUP(A453,'passengers(base term)_has_optio'!A267:A1102,1,FALSE))</f>
        <v>0</v>
      </c>
      <c r="L453">
        <f t="shared" si="65"/>
        <v>1</v>
      </c>
      <c r="M453">
        <f t="shared" si="63"/>
        <v>1</v>
      </c>
      <c r="N453">
        <f t="shared" si="64"/>
        <v>1</v>
      </c>
      <c r="O453">
        <f>IF(IF(ISERROR(SEARCH("*no*",VLOOKUP(A453,'passengers(base term)_has_optio'!A:J,3,FALSE))), 0,1)+IF(ISERROR(SEARCH("*no*",VLOOKUP(A453,'passengers(base term)_has_optio'!A:J,34,FALSE))), 0,1)+IF(ISERROR(SEARCH("*no*",VLOOKUP(A453,'passengers(base term)_has_optio'!A:J,5,FALSE))), 0,1)+IF(ISERROR(SEARCH("*no*",VLOOKUP(A453,'passengers(base term)_has_optio'!A:J,6,FALSE))), 0,1)+IF(ISERROR(SEARCH("*no*",VLOOKUP(A453,'passengers(base term)_has_optio'!A:J,7,FALSE))), 0,1)+IF(ISERROR(SEARCH("*no*",VLOOKUP(A453,'passengers(base term)_has_optio'!A:J,8,FALSE))), 0,1)+IF(ISERROR(SEARCH("*no*",VLOOKUP(A453,'passengers(base term)_has_optio'!A:J,9,FALSE))), 0,1)=7,1,0)</f>
        <v>0</v>
      </c>
      <c r="P453">
        <f>IF(ISNUMBER(VLOOKUP(A453,'passengers(base term)_has_optio'!A:J,10)),1,0)</f>
        <v>1</v>
      </c>
      <c r="Q453">
        <f t="shared" si="66"/>
        <v>0</v>
      </c>
      <c r="R453">
        <f t="shared" si="67"/>
        <v>1</v>
      </c>
      <c r="S453">
        <f t="shared" si="68"/>
        <v>0</v>
      </c>
      <c r="T453">
        <f t="shared" si="69"/>
        <v>0</v>
      </c>
      <c r="U453">
        <f t="shared" si="70"/>
        <v>0</v>
      </c>
      <c r="V453">
        <f t="shared" si="71"/>
        <v>0</v>
      </c>
    </row>
    <row r="454" spans="1:22">
      <c r="A454" t="s">
        <v>1013</v>
      </c>
      <c r="B454" t="s">
        <v>1418</v>
      </c>
      <c r="C454" t="s">
        <v>1407</v>
      </c>
      <c r="D454" t="s">
        <v>1407</v>
      </c>
      <c r="E454" t="s">
        <v>1407</v>
      </c>
      <c r="F454" t="s">
        <v>1407</v>
      </c>
      <c r="G454" t="s">
        <v>1407</v>
      </c>
      <c r="H454" t="s">
        <v>1407</v>
      </c>
      <c r="I454" t="s">
        <v>1407</v>
      </c>
      <c r="J454">
        <v>0.8</v>
      </c>
      <c r="K454" t="b">
        <f>ISERROR(VLOOKUP(A454,'passengers(base term)_has_optio'!A269:A1104,1,FALSE))</f>
        <v>0</v>
      </c>
      <c r="L454">
        <f t="shared" si="65"/>
        <v>1</v>
      </c>
      <c r="M454">
        <f t="shared" si="63"/>
        <v>1</v>
      </c>
      <c r="N454">
        <f t="shared" si="64"/>
        <v>1</v>
      </c>
      <c r="O454">
        <f>IF(IF(ISERROR(SEARCH("*no*",VLOOKUP(A454,'passengers(base term)_has_optio'!A:J,3,FALSE))), 0,1)+IF(ISERROR(SEARCH("*no*",VLOOKUP(A454,'passengers(base term)_has_optio'!A:J,34,FALSE))), 0,1)+IF(ISERROR(SEARCH("*no*",VLOOKUP(A454,'passengers(base term)_has_optio'!A:J,5,FALSE))), 0,1)+IF(ISERROR(SEARCH("*no*",VLOOKUP(A454,'passengers(base term)_has_optio'!A:J,6,FALSE))), 0,1)+IF(ISERROR(SEARCH("*no*",VLOOKUP(A454,'passengers(base term)_has_optio'!A:J,7,FALSE))), 0,1)+IF(ISERROR(SEARCH("*no*",VLOOKUP(A454,'passengers(base term)_has_optio'!A:J,8,FALSE))), 0,1)+IF(ISERROR(SEARCH("*no*",VLOOKUP(A454,'passengers(base term)_has_optio'!A:J,9,FALSE))), 0,1)=7,1,0)</f>
        <v>0</v>
      </c>
      <c r="P454">
        <f>IF(ISNUMBER(VLOOKUP(A454,'passengers(base term)_has_optio'!A:J,10)),1,0)</f>
        <v>1</v>
      </c>
      <c r="Q454">
        <f t="shared" si="66"/>
        <v>0</v>
      </c>
      <c r="R454">
        <f t="shared" si="67"/>
        <v>1</v>
      </c>
      <c r="S454">
        <f t="shared" si="68"/>
        <v>0</v>
      </c>
      <c r="T454">
        <f t="shared" si="69"/>
        <v>0</v>
      </c>
      <c r="U454">
        <f t="shared" si="70"/>
        <v>0</v>
      </c>
      <c r="V454">
        <f t="shared" si="71"/>
        <v>0</v>
      </c>
    </row>
    <row r="455" spans="1:22">
      <c r="A455" t="s">
        <v>1011</v>
      </c>
      <c r="B455" t="s">
        <v>1418</v>
      </c>
      <c r="C455" t="s">
        <v>1407</v>
      </c>
      <c r="D455" t="s">
        <v>1407</v>
      </c>
      <c r="E455" t="s">
        <v>1407</v>
      </c>
      <c r="F455" t="s">
        <v>1407</v>
      </c>
      <c r="G455" t="s">
        <v>1407</v>
      </c>
      <c r="H455" t="s">
        <v>1407</v>
      </c>
      <c r="I455" t="s">
        <v>1407</v>
      </c>
      <c r="J455">
        <v>1.7</v>
      </c>
      <c r="K455" t="b">
        <f>ISERROR(VLOOKUP(A455,'passengers(base term)_has_optio'!A271:A1106,1,FALSE))</f>
        <v>0</v>
      </c>
      <c r="L455">
        <f t="shared" si="65"/>
        <v>1</v>
      </c>
      <c r="M455">
        <f t="shared" si="63"/>
        <v>1</v>
      </c>
      <c r="N455">
        <f t="shared" si="64"/>
        <v>1</v>
      </c>
      <c r="O455">
        <f>IF(IF(ISERROR(SEARCH("*no*",VLOOKUP(A455,'passengers(base term)_has_optio'!A:J,3,FALSE))), 0,1)+IF(ISERROR(SEARCH("*no*",VLOOKUP(A455,'passengers(base term)_has_optio'!A:J,34,FALSE))), 0,1)+IF(ISERROR(SEARCH("*no*",VLOOKUP(A455,'passengers(base term)_has_optio'!A:J,5,FALSE))), 0,1)+IF(ISERROR(SEARCH("*no*",VLOOKUP(A455,'passengers(base term)_has_optio'!A:J,6,FALSE))), 0,1)+IF(ISERROR(SEARCH("*no*",VLOOKUP(A455,'passengers(base term)_has_optio'!A:J,7,FALSE))), 0,1)+IF(ISERROR(SEARCH("*no*",VLOOKUP(A455,'passengers(base term)_has_optio'!A:J,8,FALSE))), 0,1)+IF(ISERROR(SEARCH("*no*",VLOOKUP(A455,'passengers(base term)_has_optio'!A:J,9,FALSE))), 0,1)=7,1,0)</f>
        <v>0</v>
      </c>
      <c r="P455">
        <f>IF(ISNUMBER(VLOOKUP(A455,'passengers(base term)_has_optio'!A:J,10)),1,0)</f>
        <v>1</v>
      </c>
      <c r="Q455">
        <f t="shared" si="66"/>
        <v>0</v>
      </c>
      <c r="R455">
        <f t="shared" si="67"/>
        <v>1</v>
      </c>
      <c r="S455">
        <f t="shared" si="68"/>
        <v>0</v>
      </c>
      <c r="T455">
        <f t="shared" si="69"/>
        <v>0</v>
      </c>
      <c r="U455">
        <f t="shared" si="70"/>
        <v>0</v>
      </c>
      <c r="V455">
        <f t="shared" si="71"/>
        <v>0</v>
      </c>
    </row>
    <row r="456" spans="1:22">
      <c r="A456" t="s">
        <v>1009</v>
      </c>
      <c r="B456" t="s">
        <v>1418</v>
      </c>
      <c r="C456" t="s">
        <v>1407</v>
      </c>
      <c r="D456" t="s">
        <v>1407</v>
      </c>
      <c r="E456" t="s">
        <v>1407</v>
      </c>
      <c r="F456" t="s">
        <v>1407</v>
      </c>
      <c r="G456" t="s">
        <v>1407</v>
      </c>
      <c r="H456" t="s">
        <v>1407</v>
      </c>
      <c r="I456" t="s">
        <v>1407</v>
      </c>
      <c r="J456">
        <v>2</v>
      </c>
      <c r="K456" t="b">
        <f>ISERROR(VLOOKUP(A456,'passengers(base term)_has_optio'!A273:A1108,1,FALSE))</f>
        <v>0</v>
      </c>
      <c r="L456">
        <f t="shared" si="65"/>
        <v>1</v>
      </c>
      <c r="M456">
        <f t="shared" si="63"/>
        <v>1</v>
      </c>
      <c r="N456">
        <f t="shared" si="64"/>
        <v>1</v>
      </c>
      <c r="O456">
        <f>IF(IF(ISERROR(SEARCH("*no*",VLOOKUP(A456,'passengers(base term)_has_optio'!A:J,3,FALSE))), 0,1)+IF(ISERROR(SEARCH("*no*",VLOOKUP(A456,'passengers(base term)_has_optio'!A:J,34,FALSE))), 0,1)+IF(ISERROR(SEARCH("*no*",VLOOKUP(A456,'passengers(base term)_has_optio'!A:J,5,FALSE))), 0,1)+IF(ISERROR(SEARCH("*no*",VLOOKUP(A456,'passengers(base term)_has_optio'!A:J,6,FALSE))), 0,1)+IF(ISERROR(SEARCH("*no*",VLOOKUP(A456,'passengers(base term)_has_optio'!A:J,7,FALSE))), 0,1)+IF(ISERROR(SEARCH("*no*",VLOOKUP(A456,'passengers(base term)_has_optio'!A:J,8,FALSE))), 0,1)+IF(ISERROR(SEARCH("*no*",VLOOKUP(A456,'passengers(base term)_has_optio'!A:J,9,FALSE))), 0,1)=7,1,0)</f>
        <v>0</v>
      </c>
      <c r="P456">
        <f>IF(ISNUMBER(VLOOKUP(A456,'passengers(base term)_has_optio'!A:J,10)),1,0)</f>
        <v>1</v>
      </c>
      <c r="Q456">
        <f t="shared" si="66"/>
        <v>0</v>
      </c>
      <c r="R456">
        <f t="shared" si="67"/>
        <v>1</v>
      </c>
      <c r="S456">
        <f t="shared" si="68"/>
        <v>0</v>
      </c>
      <c r="T456">
        <f t="shared" si="69"/>
        <v>0</v>
      </c>
      <c r="U456">
        <f t="shared" si="70"/>
        <v>0</v>
      </c>
      <c r="V456">
        <f t="shared" si="71"/>
        <v>0</v>
      </c>
    </row>
    <row r="457" spans="1:22">
      <c r="A457" t="s">
        <v>1007</v>
      </c>
      <c r="B457" t="s">
        <v>1418</v>
      </c>
      <c r="C457" t="s">
        <v>1407</v>
      </c>
      <c r="D457" t="s">
        <v>1407</v>
      </c>
      <c r="E457" t="s">
        <v>1407</v>
      </c>
      <c r="F457" t="s">
        <v>1407</v>
      </c>
      <c r="G457" t="s">
        <v>1407</v>
      </c>
      <c r="H457" t="s">
        <v>1407</v>
      </c>
      <c r="I457" t="s">
        <v>1407</v>
      </c>
      <c r="J457">
        <v>1.6</v>
      </c>
      <c r="K457" t="b">
        <f>ISERROR(VLOOKUP(A457,'passengers(base term)_has_optio'!A275:A1110,1,FALSE))</f>
        <v>0</v>
      </c>
      <c r="L457">
        <f t="shared" si="65"/>
        <v>1</v>
      </c>
      <c r="M457">
        <f t="shared" si="63"/>
        <v>1</v>
      </c>
      <c r="N457">
        <f t="shared" si="64"/>
        <v>1</v>
      </c>
      <c r="O457">
        <f>IF(IF(ISERROR(SEARCH("*no*",VLOOKUP(A457,'passengers(base term)_has_optio'!A:J,3,FALSE))), 0,1)+IF(ISERROR(SEARCH("*no*",VLOOKUP(A457,'passengers(base term)_has_optio'!A:J,34,FALSE))), 0,1)+IF(ISERROR(SEARCH("*no*",VLOOKUP(A457,'passengers(base term)_has_optio'!A:J,5,FALSE))), 0,1)+IF(ISERROR(SEARCH("*no*",VLOOKUP(A457,'passengers(base term)_has_optio'!A:J,6,FALSE))), 0,1)+IF(ISERROR(SEARCH("*no*",VLOOKUP(A457,'passengers(base term)_has_optio'!A:J,7,FALSE))), 0,1)+IF(ISERROR(SEARCH("*no*",VLOOKUP(A457,'passengers(base term)_has_optio'!A:J,8,FALSE))), 0,1)+IF(ISERROR(SEARCH("*no*",VLOOKUP(A457,'passengers(base term)_has_optio'!A:J,9,FALSE))), 0,1)=7,1,0)</f>
        <v>0</v>
      </c>
      <c r="P457">
        <f>IF(ISNUMBER(VLOOKUP(A457,'passengers(base term)_has_optio'!A:J,10)),1,0)</f>
        <v>1</v>
      </c>
      <c r="Q457">
        <f t="shared" si="66"/>
        <v>0</v>
      </c>
      <c r="R457">
        <f t="shared" si="67"/>
        <v>1</v>
      </c>
      <c r="S457">
        <f t="shared" si="68"/>
        <v>0</v>
      </c>
      <c r="T457">
        <f t="shared" si="69"/>
        <v>0</v>
      </c>
      <c r="U457">
        <f t="shared" si="70"/>
        <v>0</v>
      </c>
      <c r="V457">
        <f t="shared" si="71"/>
        <v>0</v>
      </c>
    </row>
    <row r="458" spans="1:22">
      <c r="A458" t="s">
        <v>1005</v>
      </c>
      <c r="B458" t="s">
        <v>1418</v>
      </c>
      <c r="C458" t="s">
        <v>1407</v>
      </c>
      <c r="D458" t="s">
        <v>1407</v>
      </c>
      <c r="E458" t="s">
        <v>1407</v>
      </c>
      <c r="F458" t="s">
        <v>1407</v>
      </c>
      <c r="G458" t="s">
        <v>1407</v>
      </c>
      <c r="H458" t="s">
        <v>1407</v>
      </c>
      <c r="I458" t="s">
        <v>1407</v>
      </c>
      <c r="J458">
        <v>1.4</v>
      </c>
      <c r="K458" t="b">
        <f>ISERROR(VLOOKUP(A458,'passengers(base term)_has_optio'!A277:A1112,1,FALSE))</f>
        <v>0</v>
      </c>
      <c r="L458">
        <f t="shared" si="65"/>
        <v>1</v>
      </c>
      <c r="M458">
        <f t="shared" si="63"/>
        <v>1</v>
      </c>
      <c r="N458">
        <f t="shared" si="64"/>
        <v>1</v>
      </c>
      <c r="O458">
        <f>IF(IF(ISERROR(SEARCH("*no*",VLOOKUP(A458,'passengers(base term)_has_optio'!A:J,3,FALSE))), 0,1)+IF(ISERROR(SEARCH("*no*",VLOOKUP(A458,'passengers(base term)_has_optio'!A:J,34,FALSE))), 0,1)+IF(ISERROR(SEARCH("*no*",VLOOKUP(A458,'passengers(base term)_has_optio'!A:J,5,FALSE))), 0,1)+IF(ISERROR(SEARCH("*no*",VLOOKUP(A458,'passengers(base term)_has_optio'!A:J,6,FALSE))), 0,1)+IF(ISERROR(SEARCH("*no*",VLOOKUP(A458,'passengers(base term)_has_optio'!A:J,7,FALSE))), 0,1)+IF(ISERROR(SEARCH("*no*",VLOOKUP(A458,'passengers(base term)_has_optio'!A:J,8,FALSE))), 0,1)+IF(ISERROR(SEARCH("*no*",VLOOKUP(A458,'passengers(base term)_has_optio'!A:J,9,FALSE))), 0,1)=7,1,0)</f>
        <v>0</v>
      </c>
      <c r="P458">
        <f>IF(ISNUMBER(VLOOKUP(A458,'passengers(base term)_has_optio'!A:J,10)),1,0)</f>
        <v>1</v>
      </c>
      <c r="Q458">
        <f t="shared" si="66"/>
        <v>0</v>
      </c>
      <c r="R458">
        <f t="shared" si="67"/>
        <v>1</v>
      </c>
      <c r="S458">
        <f t="shared" si="68"/>
        <v>0</v>
      </c>
      <c r="T458">
        <f t="shared" si="69"/>
        <v>0</v>
      </c>
      <c r="U458">
        <f t="shared" si="70"/>
        <v>0</v>
      </c>
      <c r="V458">
        <f t="shared" si="71"/>
        <v>0</v>
      </c>
    </row>
    <row r="459" spans="1:22">
      <c r="A459" t="s">
        <v>1001</v>
      </c>
      <c r="B459" t="s">
        <v>1418</v>
      </c>
      <c r="C459" t="s">
        <v>1407</v>
      </c>
      <c r="D459" t="s">
        <v>1407</v>
      </c>
      <c r="E459" t="s">
        <v>1407</v>
      </c>
      <c r="F459" t="s">
        <v>1407</v>
      </c>
      <c r="G459" t="s">
        <v>1407</v>
      </c>
      <c r="H459" t="s">
        <v>1407</v>
      </c>
      <c r="I459" t="s">
        <v>1407</v>
      </c>
      <c r="J459">
        <v>0.8</v>
      </c>
      <c r="K459" t="b">
        <f>ISERROR(VLOOKUP(A459,'passengers(base term)_has_optio'!A280:A1115,1,FALSE))</f>
        <v>0</v>
      </c>
      <c r="L459">
        <f t="shared" si="65"/>
        <v>1</v>
      </c>
      <c r="M459">
        <f t="shared" si="63"/>
        <v>1</v>
      </c>
      <c r="N459">
        <f t="shared" si="64"/>
        <v>1</v>
      </c>
      <c r="O459">
        <f>IF(IF(ISERROR(SEARCH("*no*",VLOOKUP(A459,'passengers(base term)_has_optio'!A:J,3,FALSE))), 0,1)+IF(ISERROR(SEARCH("*no*",VLOOKUP(A459,'passengers(base term)_has_optio'!A:J,34,FALSE))), 0,1)+IF(ISERROR(SEARCH("*no*",VLOOKUP(A459,'passengers(base term)_has_optio'!A:J,5,FALSE))), 0,1)+IF(ISERROR(SEARCH("*no*",VLOOKUP(A459,'passengers(base term)_has_optio'!A:J,6,FALSE))), 0,1)+IF(ISERROR(SEARCH("*no*",VLOOKUP(A459,'passengers(base term)_has_optio'!A:J,7,FALSE))), 0,1)+IF(ISERROR(SEARCH("*no*",VLOOKUP(A459,'passengers(base term)_has_optio'!A:J,8,FALSE))), 0,1)+IF(ISERROR(SEARCH("*no*",VLOOKUP(A459,'passengers(base term)_has_optio'!A:J,9,FALSE))), 0,1)=7,1,0)</f>
        <v>0</v>
      </c>
      <c r="P459">
        <f>IF(ISNUMBER(VLOOKUP(A459,'passengers(base term)_has_optio'!A:J,10)),1,0)</f>
        <v>1</v>
      </c>
      <c r="Q459">
        <f t="shared" si="66"/>
        <v>0</v>
      </c>
      <c r="R459">
        <f t="shared" si="67"/>
        <v>1</v>
      </c>
      <c r="S459">
        <f t="shared" si="68"/>
        <v>0</v>
      </c>
      <c r="T459">
        <f t="shared" si="69"/>
        <v>0</v>
      </c>
      <c r="U459">
        <f t="shared" si="70"/>
        <v>0</v>
      </c>
      <c r="V459">
        <f t="shared" si="71"/>
        <v>0</v>
      </c>
    </row>
    <row r="460" spans="1:22">
      <c r="A460" t="s">
        <v>997</v>
      </c>
      <c r="B460" t="s">
        <v>1418</v>
      </c>
      <c r="C460" t="s">
        <v>1407</v>
      </c>
      <c r="D460" t="s">
        <v>1407</v>
      </c>
      <c r="E460" t="s">
        <v>1407</v>
      </c>
      <c r="F460" t="s">
        <v>1407</v>
      </c>
      <c r="G460" t="s">
        <v>1407</v>
      </c>
      <c r="H460" t="s">
        <v>1407</v>
      </c>
      <c r="I460" t="s">
        <v>1407</v>
      </c>
      <c r="J460">
        <v>1.9</v>
      </c>
      <c r="K460" t="b">
        <f>ISERROR(VLOOKUP(A460,'passengers(base term)_has_optio'!A283:A1118,1,FALSE))</f>
        <v>0</v>
      </c>
      <c r="L460">
        <f t="shared" si="65"/>
        <v>1</v>
      </c>
      <c r="M460">
        <f t="shared" si="63"/>
        <v>1</v>
      </c>
      <c r="N460">
        <f t="shared" si="64"/>
        <v>1</v>
      </c>
      <c r="O460">
        <f>IF(IF(ISERROR(SEARCH("*no*",VLOOKUP(A460,'passengers(base term)_has_optio'!A:J,3,FALSE))), 0,1)+IF(ISERROR(SEARCH("*no*",VLOOKUP(A460,'passengers(base term)_has_optio'!A:J,34,FALSE))), 0,1)+IF(ISERROR(SEARCH("*no*",VLOOKUP(A460,'passengers(base term)_has_optio'!A:J,5,FALSE))), 0,1)+IF(ISERROR(SEARCH("*no*",VLOOKUP(A460,'passengers(base term)_has_optio'!A:J,6,FALSE))), 0,1)+IF(ISERROR(SEARCH("*no*",VLOOKUP(A460,'passengers(base term)_has_optio'!A:J,7,FALSE))), 0,1)+IF(ISERROR(SEARCH("*no*",VLOOKUP(A460,'passengers(base term)_has_optio'!A:J,8,FALSE))), 0,1)+IF(ISERROR(SEARCH("*no*",VLOOKUP(A460,'passengers(base term)_has_optio'!A:J,9,FALSE))), 0,1)=7,1,0)</f>
        <v>0</v>
      </c>
      <c r="P460">
        <f>IF(ISNUMBER(VLOOKUP(A460,'passengers(base term)_has_optio'!A:J,10)),1,0)</f>
        <v>1</v>
      </c>
      <c r="Q460">
        <f t="shared" si="66"/>
        <v>0</v>
      </c>
      <c r="R460">
        <f t="shared" si="67"/>
        <v>1</v>
      </c>
      <c r="S460">
        <f t="shared" si="68"/>
        <v>0</v>
      </c>
      <c r="T460">
        <f t="shared" si="69"/>
        <v>0</v>
      </c>
      <c r="U460">
        <f t="shared" si="70"/>
        <v>0</v>
      </c>
      <c r="V460">
        <f t="shared" si="71"/>
        <v>0</v>
      </c>
    </row>
    <row r="461" spans="1:22">
      <c r="A461" t="s">
        <v>995</v>
      </c>
      <c r="B461" t="s">
        <v>1418</v>
      </c>
      <c r="C461" t="s">
        <v>1407</v>
      </c>
      <c r="D461" t="s">
        <v>1407</v>
      </c>
      <c r="E461" t="s">
        <v>1407</v>
      </c>
      <c r="F461" t="s">
        <v>1407</v>
      </c>
      <c r="G461" t="s">
        <v>1407</v>
      </c>
      <c r="H461" t="s">
        <v>1407</v>
      </c>
      <c r="I461" t="s">
        <v>1407</v>
      </c>
      <c r="J461">
        <v>1.1000000000000001</v>
      </c>
      <c r="K461" t="b">
        <f>ISERROR(VLOOKUP(A461,'passengers(base term)_has_optio'!A285:A1120,1,FALSE))</f>
        <v>0</v>
      </c>
      <c r="L461">
        <f t="shared" si="65"/>
        <v>1</v>
      </c>
      <c r="M461">
        <f t="shared" si="63"/>
        <v>1</v>
      </c>
      <c r="N461">
        <f t="shared" si="64"/>
        <v>1</v>
      </c>
      <c r="O461">
        <f>IF(IF(ISERROR(SEARCH("*no*",VLOOKUP(A461,'passengers(base term)_has_optio'!A:J,3,FALSE))), 0,1)+IF(ISERROR(SEARCH("*no*",VLOOKUP(A461,'passengers(base term)_has_optio'!A:J,34,FALSE))), 0,1)+IF(ISERROR(SEARCH("*no*",VLOOKUP(A461,'passengers(base term)_has_optio'!A:J,5,FALSE))), 0,1)+IF(ISERROR(SEARCH("*no*",VLOOKUP(A461,'passengers(base term)_has_optio'!A:J,6,FALSE))), 0,1)+IF(ISERROR(SEARCH("*no*",VLOOKUP(A461,'passengers(base term)_has_optio'!A:J,7,FALSE))), 0,1)+IF(ISERROR(SEARCH("*no*",VLOOKUP(A461,'passengers(base term)_has_optio'!A:J,8,FALSE))), 0,1)+IF(ISERROR(SEARCH("*no*",VLOOKUP(A461,'passengers(base term)_has_optio'!A:J,9,FALSE))), 0,1)=7,1,0)</f>
        <v>0</v>
      </c>
      <c r="P461">
        <f>IF(ISNUMBER(VLOOKUP(A461,'passengers(base term)_has_optio'!A:J,10)),1,0)</f>
        <v>1</v>
      </c>
      <c r="Q461">
        <f t="shared" si="66"/>
        <v>0</v>
      </c>
      <c r="R461">
        <f t="shared" si="67"/>
        <v>1</v>
      </c>
      <c r="S461">
        <f t="shared" si="68"/>
        <v>0</v>
      </c>
      <c r="T461">
        <f t="shared" si="69"/>
        <v>0</v>
      </c>
      <c r="U461">
        <f t="shared" si="70"/>
        <v>0</v>
      </c>
      <c r="V461">
        <f t="shared" si="71"/>
        <v>0</v>
      </c>
    </row>
    <row r="462" spans="1:22">
      <c r="A462" t="s">
        <v>993</v>
      </c>
      <c r="B462" t="s">
        <v>1418</v>
      </c>
      <c r="C462" t="s">
        <v>1407</v>
      </c>
      <c r="D462" t="s">
        <v>1407</v>
      </c>
      <c r="E462" t="s">
        <v>1407</v>
      </c>
      <c r="F462" t="s">
        <v>1407</v>
      </c>
      <c r="G462" t="s">
        <v>1407</v>
      </c>
      <c r="H462" t="s">
        <v>1407</v>
      </c>
      <c r="I462" t="s">
        <v>1407</v>
      </c>
      <c r="J462">
        <v>0.8</v>
      </c>
      <c r="K462" t="b">
        <f>ISERROR(VLOOKUP(A462,'passengers(base term)_has_optio'!A287:A1122,1,FALSE))</f>
        <v>0</v>
      </c>
      <c r="L462">
        <f t="shared" si="65"/>
        <v>1</v>
      </c>
      <c r="M462">
        <f t="shared" si="63"/>
        <v>1</v>
      </c>
      <c r="N462">
        <f t="shared" si="64"/>
        <v>1</v>
      </c>
      <c r="O462">
        <f>IF(IF(ISERROR(SEARCH("*no*",VLOOKUP(A462,'passengers(base term)_has_optio'!A:J,3,FALSE))), 0,1)+IF(ISERROR(SEARCH("*no*",VLOOKUP(A462,'passengers(base term)_has_optio'!A:J,34,FALSE))), 0,1)+IF(ISERROR(SEARCH("*no*",VLOOKUP(A462,'passengers(base term)_has_optio'!A:J,5,FALSE))), 0,1)+IF(ISERROR(SEARCH("*no*",VLOOKUP(A462,'passengers(base term)_has_optio'!A:J,6,FALSE))), 0,1)+IF(ISERROR(SEARCH("*no*",VLOOKUP(A462,'passengers(base term)_has_optio'!A:J,7,FALSE))), 0,1)+IF(ISERROR(SEARCH("*no*",VLOOKUP(A462,'passengers(base term)_has_optio'!A:J,8,FALSE))), 0,1)+IF(ISERROR(SEARCH("*no*",VLOOKUP(A462,'passengers(base term)_has_optio'!A:J,9,FALSE))), 0,1)=7,1,0)</f>
        <v>0</v>
      </c>
      <c r="P462">
        <f>IF(ISNUMBER(VLOOKUP(A462,'passengers(base term)_has_optio'!A:J,10)),1,0)</f>
        <v>1</v>
      </c>
      <c r="Q462">
        <f t="shared" si="66"/>
        <v>0</v>
      </c>
      <c r="R462">
        <f t="shared" si="67"/>
        <v>1</v>
      </c>
      <c r="S462">
        <f t="shared" si="68"/>
        <v>0</v>
      </c>
      <c r="T462">
        <f t="shared" si="69"/>
        <v>0</v>
      </c>
      <c r="U462">
        <f t="shared" si="70"/>
        <v>0</v>
      </c>
      <c r="V462">
        <f t="shared" si="71"/>
        <v>0</v>
      </c>
    </row>
    <row r="463" spans="1:22">
      <c r="A463" t="s">
        <v>991</v>
      </c>
      <c r="B463" t="s">
        <v>1418</v>
      </c>
      <c r="C463" t="s">
        <v>1407</v>
      </c>
      <c r="D463" t="s">
        <v>1407</v>
      </c>
      <c r="E463" t="s">
        <v>1407</v>
      </c>
      <c r="F463" t="s">
        <v>1407</v>
      </c>
      <c r="G463" t="s">
        <v>1407</v>
      </c>
      <c r="H463" t="s">
        <v>1407</v>
      </c>
      <c r="I463" t="s">
        <v>1407</v>
      </c>
      <c r="J463">
        <v>1.7</v>
      </c>
      <c r="K463" t="b">
        <f>ISERROR(VLOOKUP(A463,'passengers(base term)_has_optio'!A289:A1124,1,FALSE))</f>
        <v>0</v>
      </c>
      <c r="L463">
        <f t="shared" si="65"/>
        <v>1</v>
      </c>
      <c r="M463">
        <f t="shared" si="63"/>
        <v>1</v>
      </c>
      <c r="N463">
        <f t="shared" si="64"/>
        <v>1</v>
      </c>
      <c r="O463">
        <f>IF(IF(ISERROR(SEARCH("*no*",VLOOKUP(A463,'passengers(base term)_has_optio'!A:J,3,FALSE))), 0,1)+IF(ISERROR(SEARCH("*no*",VLOOKUP(A463,'passengers(base term)_has_optio'!A:J,34,FALSE))), 0,1)+IF(ISERROR(SEARCH("*no*",VLOOKUP(A463,'passengers(base term)_has_optio'!A:J,5,FALSE))), 0,1)+IF(ISERROR(SEARCH("*no*",VLOOKUP(A463,'passengers(base term)_has_optio'!A:J,6,FALSE))), 0,1)+IF(ISERROR(SEARCH("*no*",VLOOKUP(A463,'passengers(base term)_has_optio'!A:J,7,FALSE))), 0,1)+IF(ISERROR(SEARCH("*no*",VLOOKUP(A463,'passengers(base term)_has_optio'!A:J,8,FALSE))), 0,1)+IF(ISERROR(SEARCH("*no*",VLOOKUP(A463,'passengers(base term)_has_optio'!A:J,9,FALSE))), 0,1)=7,1,0)</f>
        <v>0</v>
      </c>
      <c r="P463">
        <f>IF(ISNUMBER(VLOOKUP(A463,'passengers(base term)_has_optio'!A:J,10)),1,0)</f>
        <v>1</v>
      </c>
      <c r="Q463">
        <f t="shared" si="66"/>
        <v>0</v>
      </c>
      <c r="R463">
        <f t="shared" si="67"/>
        <v>1</v>
      </c>
      <c r="S463">
        <f t="shared" si="68"/>
        <v>0</v>
      </c>
      <c r="T463">
        <f t="shared" si="69"/>
        <v>0</v>
      </c>
      <c r="U463">
        <f t="shared" si="70"/>
        <v>0</v>
      </c>
      <c r="V463">
        <f t="shared" si="71"/>
        <v>0</v>
      </c>
    </row>
    <row r="464" spans="1:22">
      <c r="A464" t="s">
        <v>988</v>
      </c>
      <c r="B464" t="s">
        <v>1418</v>
      </c>
      <c r="C464" t="s">
        <v>1407</v>
      </c>
      <c r="D464" t="s">
        <v>1407</v>
      </c>
      <c r="E464" t="s">
        <v>1407</v>
      </c>
      <c r="F464" t="s">
        <v>1407</v>
      </c>
      <c r="G464" t="s">
        <v>1407</v>
      </c>
      <c r="H464" t="s">
        <v>1407</v>
      </c>
      <c r="I464" t="s">
        <v>1407</v>
      </c>
      <c r="J464">
        <v>1.4</v>
      </c>
      <c r="K464" t="b">
        <f>ISERROR(VLOOKUP(A464,'passengers(base term)_has_optio'!A292:A1127,1,FALSE))</f>
        <v>0</v>
      </c>
      <c r="L464">
        <f t="shared" si="65"/>
        <v>1</v>
      </c>
      <c r="M464">
        <f t="shared" si="63"/>
        <v>1</v>
      </c>
      <c r="N464">
        <f t="shared" si="64"/>
        <v>1</v>
      </c>
      <c r="O464">
        <f>IF(IF(ISERROR(SEARCH("*no*",VLOOKUP(A464,'passengers(base term)_has_optio'!A:J,3,FALSE))), 0,1)+IF(ISERROR(SEARCH("*no*",VLOOKUP(A464,'passengers(base term)_has_optio'!A:J,34,FALSE))), 0,1)+IF(ISERROR(SEARCH("*no*",VLOOKUP(A464,'passengers(base term)_has_optio'!A:J,5,FALSE))), 0,1)+IF(ISERROR(SEARCH("*no*",VLOOKUP(A464,'passengers(base term)_has_optio'!A:J,6,FALSE))), 0,1)+IF(ISERROR(SEARCH("*no*",VLOOKUP(A464,'passengers(base term)_has_optio'!A:J,7,FALSE))), 0,1)+IF(ISERROR(SEARCH("*no*",VLOOKUP(A464,'passengers(base term)_has_optio'!A:J,8,FALSE))), 0,1)+IF(ISERROR(SEARCH("*no*",VLOOKUP(A464,'passengers(base term)_has_optio'!A:J,9,FALSE))), 0,1)=7,1,0)</f>
        <v>0</v>
      </c>
      <c r="P464">
        <f>IF(ISNUMBER(VLOOKUP(A464,'passengers(base term)_has_optio'!A:J,10)),1,0)</f>
        <v>0</v>
      </c>
      <c r="Q464">
        <f t="shared" si="66"/>
        <v>0</v>
      </c>
      <c r="R464">
        <f t="shared" si="67"/>
        <v>1</v>
      </c>
      <c r="S464">
        <f t="shared" si="68"/>
        <v>1</v>
      </c>
      <c r="T464">
        <f t="shared" si="69"/>
        <v>0</v>
      </c>
      <c r="U464">
        <f t="shared" si="70"/>
        <v>0</v>
      </c>
      <c r="V464">
        <f t="shared" si="71"/>
        <v>0</v>
      </c>
    </row>
    <row r="465" spans="1:22">
      <c r="A465" t="s">
        <v>986</v>
      </c>
      <c r="B465" t="s">
        <v>1418</v>
      </c>
      <c r="C465" t="s">
        <v>1407</v>
      </c>
      <c r="D465" t="s">
        <v>1407</v>
      </c>
      <c r="E465" t="s">
        <v>1407</v>
      </c>
      <c r="F465" t="s">
        <v>1407</v>
      </c>
      <c r="G465" t="s">
        <v>1407</v>
      </c>
      <c r="H465" t="s">
        <v>1407</v>
      </c>
      <c r="I465" t="s">
        <v>1407</v>
      </c>
      <c r="J465">
        <v>1.8</v>
      </c>
      <c r="K465" t="b">
        <f>ISERROR(VLOOKUP(A465,'passengers(base term)_has_optio'!A294:A1129,1,FALSE))</f>
        <v>0</v>
      </c>
      <c r="L465">
        <f t="shared" si="65"/>
        <v>1</v>
      </c>
      <c r="M465">
        <f t="shared" si="63"/>
        <v>1</v>
      </c>
      <c r="N465">
        <f t="shared" si="64"/>
        <v>1</v>
      </c>
      <c r="O465">
        <f>IF(IF(ISERROR(SEARCH("*no*",VLOOKUP(A465,'passengers(base term)_has_optio'!A:J,3,FALSE))), 0,1)+IF(ISERROR(SEARCH("*no*",VLOOKUP(A465,'passengers(base term)_has_optio'!A:J,34,FALSE))), 0,1)+IF(ISERROR(SEARCH("*no*",VLOOKUP(A465,'passengers(base term)_has_optio'!A:J,5,FALSE))), 0,1)+IF(ISERROR(SEARCH("*no*",VLOOKUP(A465,'passengers(base term)_has_optio'!A:J,6,FALSE))), 0,1)+IF(ISERROR(SEARCH("*no*",VLOOKUP(A465,'passengers(base term)_has_optio'!A:J,7,FALSE))), 0,1)+IF(ISERROR(SEARCH("*no*",VLOOKUP(A465,'passengers(base term)_has_optio'!A:J,8,FALSE))), 0,1)+IF(ISERROR(SEARCH("*no*",VLOOKUP(A465,'passengers(base term)_has_optio'!A:J,9,FALSE))), 0,1)=7,1,0)</f>
        <v>0</v>
      </c>
      <c r="P465">
        <f>IF(ISNUMBER(VLOOKUP(A465,'passengers(base term)_has_optio'!A:J,10)),1,0)</f>
        <v>0</v>
      </c>
      <c r="Q465">
        <f t="shared" si="66"/>
        <v>0</v>
      </c>
      <c r="R465">
        <f t="shared" si="67"/>
        <v>1</v>
      </c>
      <c r="S465">
        <f t="shared" si="68"/>
        <v>1</v>
      </c>
      <c r="T465">
        <f t="shared" si="69"/>
        <v>0</v>
      </c>
      <c r="U465">
        <f t="shared" si="70"/>
        <v>0</v>
      </c>
      <c r="V465">
        <f t="shared" si="71"/>
        <v>0</v>
      </c>
    </row>
    <row r="466" spans="1:22">
      <c r="A466" t="s">
        <v>984</v>
      </c>
      <c r="B466" t="s">
        <v>1418</v>
      </c>
      <c r="C466" t="s">
        <v>1407</v>
      </c>
      <c r="D466" t="s">
        <v>1407</v>
      </c>
      <c r="E466" t="s">
        <v>1407</v>
      </c>
      <c r="F466" t="s">
        <v>1407</v>
      </c>
      <c r="G466" t="s">
        <v>1407</v>
      </c>
      <c r="H466" t="s">
        <v>1407</v>
      </c>
      <c r="I466" t="s">
        <v>1407</v>
      </c>
      <c r="J466">
        <v>1.7</v>
      </c>
      <c r="K466" t="b">
        <f>ISERROR(VLOOKUP(A466,'passengers(base term)_has_optio'!A296:A1131,1,FALSE))</f>
        <v>0</v>
      </c>
      <c r="L466">
        <f t="shared" si="65"/>
        <v>1</v>
      </c>
      <c r="M466">
        <f t="shared" si="63"/>
        <v>1</v>
      </c>
      <c r="N466">
        <f t="shared" si="64"/>
        <v>1</v>
      </c>
      <c r="O466">
        <f>IF(IF(ISERROR(SEARCH("*no*",VLOOKUP(A466,'passengers(base term)_has_optio'!A:J,3,FALSE))), 0,1)+IF(ISERROR(SEARCH("*no*",VLOOKUP(A466,'passengers(base term)_has_optio'!A:J,34,FALSE))), 0,1)+IF(ISERROR(SEARCH("*no*",VLOOKUP(A466,'passengers(base term)_has_optio'!A:J,5,FALSE))), 0,1)+IF(ISERROR(SEARCH("*no*",VLOOKUP(A466,'passengers(base term)_has_optio'!A:J,6,FALSE))), 0,1)+IF(ISERROR(SEARCH("*no*",VLOOKUP(A466,'passengers(base term)_has_optio'!A:J,7,FALSE))), 0,1)+IF(ISERROR(SEARCH("*no*",VLOOKUP(A466,'passengers(base term)_has_optio'!A:J,8,FALSE))), 0,1)+IF(ISERROR(SEARCH("*no*",VLOOKUP(A466,'passengers(base term)_has_optio'!A:J,9,FALSE))), 0,1)=7,1,0)</f>
        <v>0</v>
      </c>
      <c r="P466">
        <f>IF(ISNUMBER(VLOOKUP(A466,'passengers(base term)_has_optio'!A:J,10)),1,0)</f>
        <v>1</v>
      </c>
      <c r="Q466">
        <f t="shared" si="66"/>
        <v>0</v>
      </c>
      <c r="R466">
        <f t="shared" si="67"/>
        <v>1</v>
      </c>
      <c r="S466">
        <f t="shared" si="68"/>
        <v>0</v>
      </c>
      <c r="T466">
        <f t="shared" si="69"/>
        <v>0</v>
      </c>
      <c r="U466">
        <f t="shared" si="70"/>
        <v>0</v>
      </c>
      <c r="V466">
        <f t="shared" si="71"/>
        <v>0</v>
      </c>
    </row>
    <row r="467" spans="1:22">
      <c r="A467" t="s">
        <v>982</v>
      </c>
      <c r="B467" t="s">
        <v>1418</v>
      </c>
      <c r="C467" t="s">
        <v>1407</v>
      </c>
      <c r="D467" t="s">
        <v>1407</v>
      </c>
      <c r="E467" t="s">
        <v>1407</v>
      </c>
      <c r="F467" t="s">
        <v>1407</v>
      </c>
      <c r="G467" t="s">
        <v>1407</v>
      </c>
      <c r="H467" t="s">
        <v>1407</v>
      </c>
      <c r="I467" t="s">
        <v>1407</v>
      </c>
      <c r="J467">
        <v>2.6</v>
      </c>
      <c r="K467" t="b">
        <f>ISERROR(VLOOKUP(A467,'passengers(base term)_has_optio'!A298:A1133,1,FALSE))</f>
        <v>0</v>
      </c>
      <c r="L467">
        <f t="shared" si="65"/>
        <v>1</v>
      </c>
      <c r="M467">
        <f t="shared" si="63"/>
        <v>1</v>
      </c>
      <c r="N467">
        <f t="shared" si="64"/>
        <v>1</v>
      </c>
      <c r="O467">
        <f>IF(IF(ISERROR(SEARCH("*no*",VLOOKUP(A467,'passengers(base term)_has_optio'!A:J,3,FALSE))), 0,1)+IF(ISERROR(SEARCH("*no*",VLOOKUP(A467,'passengers(base term)_has_optio'!A:J,34,FALSE))), 0,1)+IF(ISERROR(SEARCH("*no*",VLOOKUP(A467,'passengers(base term)_has_optio'!A:J,5,FALSE))), 0,1)+IF(ISERROR(SEARCH("*no*",VLOOKUP(A467,'passengers(base term)_has_optio'!A:J,6,FALSE))), 0,1)+IF(ISERROR(SEARCH("*no*",VLOOKUP(A467,'passengers(base term)_has_optio'!A:J,7,FALSE))), 0,1)+IF(ISERROR(SEARCH("*no*",VLOOKUP(A467,'passengers(base term)_has_optio'!A:J,8,FALSE))), 0,1)+IF(ISERROR(SEARCH("*no*",VLOOKUP(A467,'passengers(base term)_has_optio'!A:J,9,FALSE))), 0,1)=7,1,0)</f>
        <v>0</v>
      </c>
      <c r="P467">
        <f>IF(ISNUMBER(VLOOKUP(A467,'passengers(base term)_has_optio'!A:J,10)),1,0)</f>
        <v>1</v>
      </c>
      <c r="Q467">
        <f t="shared" si="66"/>
        <v>0</v>
      </c>
      <c r="R467">
        <f t="shared" si="67"/>
        <v>1</v>
      </c>
      <c r="S467">
        <f t="shared" si="68"/>
        <v>0</v>
      </c>
      <c r="T467">
        <f t="shared" si="69"/>
        <v>0</v>
      </c>
      <c r="U467">
        <f t="shared" si="70"/>
        <v>0</v>
      </c>
      <c r="V467">
        <f t="shared" si="71"/>
        <v>0</v>
      </c>
    </row>
    <row r="468" spans="1:22">
      <c r="A468" t="s">
        <v>980</v>
      </c>
      <c r="B468" t="s">
        <v>1418</v>
      </c>
      <c r="C468" t="s">
        <v>1407</v>
      </c>
      <c r="D468" t="s">
        <v>1407</v>
      </c>
      <c r="E468" t="s">
        <v>1407</v>
      </c>
      <c r="F468" t="s">
        <v>1407</v>
      </c>
      <c r="G468" t="s">
        <v>1407</v>
      </c>
      <c r="H468" t="s">
        <v>1407</v>
      </c>
      <c r="I468" t="s">
        <v>1407</v>
      </c>
      <c r="J468">
        <v>2.4</v>
      </c>
      <c r="K468" t="b">
        <f>ISERROR(VLOOKUP(A468,'passengers(base term)_has_optio'!A300:A1135,1,FALSE))</f>
        <v>0</v>
      </c>
      <c r="L468">
        <f t="shared" si="65"/>
        <v>1</v>
      </c>
      <c r="M468">
        <f t="shared" si="63"/>
        <v>1</v>
      </c>
      <c r="N468">
        <f t="shared" si="64"/>
        <v>1</v>
      </c>
      <c r="O468">
        <f>IF(IF(ISERROR(SEARCH("*no*",VLOOKUP(A468,'passengers(base term)_has_optio'!A:J,3,FALSE))), 0,1)+IF(ISERROR(SEARCH("*no*",VLOOKUP(A468,'passengers(base term)_has_optio'!A:J,34,FALSE))), 0,1)+IF(ISERROR(SEARCH("*no*",VLOOKUP(A468,'passengers(base term)_has_optio'!A:J,5,FALSE))), 0,1)+IF(ISERROR(SEARCH("*no*",VLOOKUP(A468,'passengers(base term)_has_optio'!A:J,6,FALSE))), 0,1)+IF(ISERROR(SEARCH("*no*",VLOOKUP(A468,'passengers(base term)_has_optio'!A:J,7,FALSE))), 0,1)+IF(ISERROR(SEARCH("*no*",VLOOKUP(A468,'passengers(base term)_has_optio'!A:J,8,FALSE))), 0,1)+IF(ISERROR(SEARCH("*no*",VLOOKUP(A468,'passengers(base term)_has_optio'!A:J,9,FALSE))), 0,1)=7,1,0)</f>
        <v>0</v>
      </c>
      <c r="P468">
        <f>IF(ISNUMBER(VLOOKUP(A468,'passengers(base term)_has_optio'!A:J,10)),1,0)</f>
        <v>1</v>
      </c>
      <c r="Q468">
        <f t="shared" si="66"/>
        <v>0</v>
      </c>
      <c r="R468">
        <f t="shared" si="67"/>
        <v>1</v>
      </c>
      <c r="S468">
        <f t="shared" si="68"/>
        <v>0</v>
      </c>
      <c r="T468">
        <f t="shared" si="69"/>
        <v>0</v>
      </c>
      <c r="U468">
        <f t="shared" si="70"/>
        <v>0</v>
      </c>
      <c r="V468">
        <f t="shared" si="71"/>
        <v>0</v>
      </c>
    </row>
    <row r="469" spans="1:22">
      <c r="A469" t="s">
        <v>978</v>
      </c>
      <c r="B469" t="s">
        <v>1418</v>
      </c>
      <c r="C469" t="s">
        <v>1407</v>
      </c>
      <c r="D469" t="s">
        <v>1407</v>
      </c>
      <c r="E469" t="s">
        <v>1407</v>
      </c>
      <c r="F469" t="s">
        <v>1407</v>
      </c>
      <c r="G469" t="s">
        <v>1407</v>
      </c>
      <c r="H469" t="s">
        <v>1407</v>
      </c>
      <c r="I469" t="s">
        <v>1407</v>
      </c>
      <c r="J469">
        <v>1.9</v>
      </c>
      <c r="K469" t="b">
        <f>ISERROR(VLOOKUP(A469,'passengers(base term)_has_optio'!A302:A1137,1,FALSE))</f>
        <v>0</v>
      </c>
      <c r="L469">
        <f t="shared" si="65"/>
        <v>1</v>
      </c>
      <c r="M469">
        <f t="shared" si="63"/>
        <v>1</v>
      </c>
      <c r="N469">
        <f t="shared" si="64"/>
        <v>1</v>
      </c>
      <c r="O469">
        <f>IF(IF(ISERROR(SEARCH("*no*",VLOOKUP(A469,'passengers(base term)_has_optio'!A:J,3,FALSE))), 0,1)+IF(ISERROR(SEARCH("*no*",VLOOKUP(A469,'passengers(base term)_has_optio'!A:J,34,FALSE))), 0,1)+IF(ISERROR(SEARCH("*no*",VLOOKUP(A469,'passengers(base term)_has_optio'!A:J,5,FALSE))), 0,1)+IF(ISERROR(SEARCH("*no*",VLOOKUP(A469,'passengers(base term)_has_optio'!A:J,6,FALSE))), 0,1)+IF(ISERROR(SEARCH("*no*",VLOOKUP(A469,'passengers(base term)_has_optio'!A:J,7,FALSE))), 0,1)+IF(ISERROR(SEARCH("*no*",VLOOKUP(A469,'passengers(base term)_has_optio'!A:J,8,FALSE))), 0,1)+IF(ISERROR(SEARCH("*no*",VLOOKUP(A469,'passengers(base term)_has_optio'!A:J,9,FALSE))), 0,1)=7,1,0)</f>
        <v>0</v>
      </c>
      <c r="P469">
        <f>IF(ISNUMBER(VLOOKUP(A469,'passengers(base term)_has_optio'!A:J,10)),1,0)</f>
        <v>1</v>
      </c>
      <c r="Q469">
        <f t="shared" si="66"/>
        <v>0</v>
      </c>
      <c r="R469">
        <f t="shared" si="67"/>
        <v>1</v>
      </c>
      <c r="S469">
        <f t="shared" si="68"/>
        <v>0</v>
      </c>
      <c r="T469">
        <f t="shared" si="69"/>
        <v>0</v>
      </c>
      <c r="U469">
        <f t="shared" si="70"/>
        <v>0</v>
      </c>
      <c r="V469">
        <f t="shared" si="71"/>
        <v>0</v>
      </c>
    </row>
    <row r="470" spans="1:22">
      <c r="A470" t="s">
        <v>976</v>
      </c>
      <c r="B470" t="s">
        <v>1418</v>
      </c>
      <c r="C470" t="s">
        <v>1407</v>
      </c>
      <c r="D470" t="s">
        <v>1407</v>
      </c>
      <c r="E470" t="s">
        <v>1407</v>
      </c>
      <c r="F470" t="s">
        <v>1407</v>
      </c>
      <c r="G470" t="s">
        <v>1407</v>
      </c>
      <c r="H470" t="s">
        <v>1407</v>
      </c>
      <c r="I470" t="s">
        <v>1407</v>
      </c>
      <c r="J470">
        <v>1.4</v>
      </c>
      <c r="K470" t="b">
        <f>ISERROR(VLOOKUP(A470,'passengers(base term)_has_optio'!A304:A1139,1,FALSE))</f>
        <v>0</v>
      </c>
      <c r="L470">
        <f t="shared" si="65"/>
        <v>1</v>
      </c>
      <c r="M470">
        <f t="shared" si="63"/>
        <v>1</v>
      </c>
      <c r="N470">
        <f t="shared" si="64"/>
        <v>1</v>
      </c>
      <c r="O470">
        <f>IF(IF(ISERROR(SEARCH("*no*",VLOOKUP(A470,'passengers(base term)_has_optio'!A:J,3,FALSE))), 0,1)+IF(ISERROR(SEARCH("*no*",VLOOKUP(A470,'passengers(base term)_has_optio'!A:J,34,FALSE))), 0,1)+IF(ISERROR(SEARCH("*no*",VLOOKUP(A470,'passengers(base term)_has_optio'!A:J,5,FALSE))), 0,1)+IF(ISERROR(SEARCH("*no*",VLOOKUP(A470,'passengers(base term)_has_optio'!A:J,6,FALSE))), 0,1)+IF(ISERROR(SEARCH("*no*",VLOOKUP(A470,'passengers(base term)_has_optio'!A:J,7,FALSE))), 0,1)+IF(ISERROR(SEARCH("*no*",VLOOKUP(A470,'passengers(base term)_has_optio'!A:J,8,FALSE))), 0,1)+IF(ISERROR(SEARCH("*no*",VLOOKUP(A470,'passengers(base term)_has_optio'!A:J,9,FALSE))), 0,1)=7,1,0)</f>
        <v>0</v>
      </c>
      <c r="P470">
        <f>IF(ISNUMBER(VLOOKUP(A470,'passengers(base term)_has_optio'!A:J,10)),1,0)</f>
        <v>1</v>
      </c>
      <c r="Q470">
        <f t="shared" si="66"/>
        <v>0</v>
      </c>
      <c r="R470">
        <f t="shared" si="67"/>
        <v>1</v>
      </c>
      <c r="S470">
        <f t="shared" si="68"/>
        <v>0</v>
      </c>
      <c r="T470">
        <f t="shared" si="69"/>
        <v>0</v>
      </c>
      <c r="U470">
        <f t="shared" si="70"/>
        <v>0</v>
      </c>
      <c r="V470">
        <f t="shared" si="71"/>
        <v>0</v>
      </c>
    </row>
    <row r="471" spans="1:22">
      <c r="A471" t="s">
        <v>972</v>
      </c>
      <c r="B471" t="s">
        <v>1418</v>
      </c>
      <c r="C471" t="s">
        <v>1407</v>
      </c>
      <c r="D471" t="s">
        <v>1407</v>
      </c>
      <c r="E471" t="s">
        <v>1407</v>
      </c>
      <c r="F471" t="s">
        <v>1407</v>
      </c>
      <c r="G471" t="s">
        <v>1407</v>
      </c>
      <c r="H471" t="s">
        <v>1407</v>
      </c>
      <c r="I471" t="s">
        <v>1407</v>
      </c>
      <c r="J471">
        <v>1.3</v>
      </c>
      <c r="K471" t="b">
        <f>ISERROR(VLOOKUP(A471,'passengers(base term)_has_optio'!A307:A1142,1,FALSE))</f>
        <v>0</v>
      </c>
      <c r="L471">
        <f t="shared" si="65"/>
        <v>1</v>
      </c>
      <c r="M471">
        <f t="shared" si="63"/>
        <v>1</v>
      </c>
      <c r="N471">
        <f t="shared" si="64"/>
        <v>1</v>
      </c>
      <c r="O471">
        <f>IF(IF(ISERROR(SEARCH("*no*",VLOOKUP(A471,'passengers(base term)_has_optio'!A:J,3,FALSE))), 0,1)+IF(ISERROR(SEARCH("*no*",VLOOKUP(A471,'passengers(base term)_has_optio'!A:J,34,FALSE))), 0,1)+IF(ISERROR(SEARCH("*no*",VLOOKUP(A471,'passengers(base term)_has_optio'!A:J,5,FALSE))), 0,1)+IF(ISERROR(SEARCH("*no*",VLOOKUP(A471,'passengers(base term)_has_optio'!A:J,6,FALSE))), 0,1)+IF(ISERROR(SEARCH("*no*",VLOOKUP(A471,'passengers(base term)_has_optio'!A:J,7,FALSE))), 0,1)+IF(ISERROR(SEARCH("*no*",VLOOKUP(A471,'passengers(base term)_has_optio'!A:J,8,FALSE))), 0,1)+IF(ISERROR(SEARCH("*no*",VLOOKUP(A471,'passengers(base term)_has_optio'!A:J,9,FALSE))), 0,1)=7,1,0)</f>
        <v>0</v>
      </c>
      <c r="P471">
        <f>IF(ISNUMBER(VLOOKUP(A471,'passengers(base term)_has_optio'!A:J,10)),1,0)</f>
        <v>1</v>
      </c>
      <c r="Q471">
        <f t="shared" si="66"/>
        <v>0</v>
      </c>
      <c r="R471">
        <f t="shared" si="67"/>
        <v>1</v>
      </c>
      <c r="S471">
        <f t="shared" si="68"/>
        <v>0</v>
      </c>
      <c r="T471">
        <f t="shared" si="69"/>
        <v>0</v>
      </c>
      <c r="U471">
        <f t="shared" si="70"/>
        <v>0</v>
      </c>
      <c r="V471">
        <f t="shared" si="71"/>
        <v>0</v>
      </c>
    </row>
    <row r="472" spans="1:22">
      <c r="A472" t="s">
        <v>970</v>
      </c>
      <c r="B472" t="s">
        <v>1418</v>
      </c>
      <c r="C472" t="s">
        <v>1407</v>
      </c>
      <c r="D472" t="s">
        <v>1407</v>
      </c>
      <c r="E472" t="s">
        <v>1407</v>
      </c>
      <c r="F472" t="s">
        <v>1407</v>
      </c>
      <c r="G472" t="s">
        <v>1407</v>
      </c>
      <c r="H472" t="s">
        <v>1407</v>
      </c>
      <c r="I472" t="s">
        <v>1407</v>
      </c>
      <c r="J472">
        <v>1</v>
      </c>
      <c r="K472" t="b">
        <f>ISERROR(VLOOKUP(A472,'passengers(base term)_has_optio'!A309:A1144,1,FALSE))</f>
        <v>0</v>
      </c>
      <c r="L472">
        <f t="shared" si="65"/>
        <v>1</v>
      </c>
      <c r="M472">
        <f t="shared" si="63"/>
        <v>1</v>
      </c>
      <c r="N472">
        <f t="shared" si="64"/>
        <v>1</v>
      </c>
      <c r="O472">
        <f>IF(IF(ISERROR(SEARCH("*no*",VLOOKUP(A472,'passengers(base term)_has_optio'!A:J,3,FALSE))), 0,1)+IF(ISERROR(SEARCH("*no*",VLOOKUP(A472,'passengers(base term)_has_optio'!A:J,34,FALSE))), 0,1)+IF(ISERROR(SEARCH("*no*",VLOOKUP(A472,'passengers(base term)_has_optio'!A:J,5,FALSE))), 0,1)+IF(ISERROR(SEARCH("*no*",VLOOKUP(A472,'passengers(base term)_has_optio'!A:J,6,FALSE))), 0,1)+IF(ISERROR(SEARCH("*no*",VLOOKUP(A472,'passengers(base term)_has_optio'!A:J,7,FALSE))), 0,1)+IF(ISERROR(SEARCH("*no*",VLOOKUP(A472,'passengers(base term)_has_optio'!A:J,8,FALSE))), 0,1)+IF(ISERROR(SEARCH("*no*",VLOOKUP(A472,'passengers(base term)_has_optio'!A:J,9,FALSE))), 0,1)=7,1,0)</f>
        <v>0</v>
      </c>
      <c r="P472">
        <f>IF(ISNUMBER(VLOOKUP(A472,'passengers(base term)_has_optio'!A:J,10)),1,0)</f>
        <v>1</v>
      </c>
      <c r="Q472">
        <f t="shared" si="66"/>
        <v>0</v>
      </c>
      <c r="R472">
        <f t="shared" si="67"/>
        <v>1</v>
      </c>
      <c r="S472">
        <f t="shared" si="68"/>
        <v>0</v>
      </c>
      <c r="T472">
        <f t="shared" si="69"/>
        <v>0</v>
      </c>
      <c r="U472">
        <f t="shared" si="70"/>
        <v>0</v>
      </c>
      <c r="V472">
        <f t="shared" si="71"/>
        <v>0</v>
      </c>
    </row>
    <row r="473" spans="1:22">
      <c r="A473" t="s">
        <v>966</v>
      </c>
      <c r="B473" t="s">
        <v>1418</v>
      </c>
      <c r="C473" t="s">
        <v>1407</v>
      </c>
      <c r="D473" t="s">
        <v>1407</v>
      </c>
      <c r="E473" t="s">
        <v>1407</v>
      </c>
      <c r="F473" t="s">
        <v>1407</v>
      </c>
      <c r="G473" t="s">
        <v>1407</v>
      </c>
      <c r="H473" t="s">
        <v>1407</v>
      </c>
      <c r="I473" t="s">
        <v>1407</v>
      </c>
      <c r="J473">
        <v>1.6</v>
      </c>
      <c r="K473" t="b">
        <f>ISERROR(VLOOKUP(A473,'passengers(base term)_has_optio'!A312:A1147,1,FALSE))</f>
        <v>0</v>
      </c>
      <c r="L473">
        <f t="shared" si="65"/>
        <v>1</v>
      </c>
      <c r="M473">
        <f t="shared" si="63"/>
        <v>1</v>
      </c>
      <c r="N473">
        <f t="shared" si="64"/>
        <v>1</v>
      </c>
      <c r="O473">
        <f>IF(IF(ISERROR(SEARCH("*no*",VLOOKUP(A473,'passengers(base term)_has_optio'!A:J,3,FALSE))), 0,1)+IF(ISERROR(SEARCH("*no*",VLOOKUP(A473,'passengers(base term)_has_optio'!A:J,34,FALSE))), 0,1)+IF(ISERROR(SEARCH("*no*",VLOOKUP(A473,'passengers(base term)_has_optio'!A:J,5,FALSE))), 0,1)+IF(ISERROR(SEARCH("*no*",VLOOKUP(A473,'passengers(base term)_has_optio'!A:J,6,FALSE))), 0,1)+IF(ISERROR(SEARCH("*no*",VLOOKUP(A473,'passengers(base term)_has_optio'!A:J,7,FALSE))), 0,1)+IF(ISERROR(SEARCH("*no*",VLOOKUP(A473,'passengers(base term)_has_optio'!A:J,8,FALSE))), 0,1)+IF(ISERROR(SEARCH("*no*",VLOOKUP(A473,'passengers(base term)_has_optio'!A:J,9,FALSE))), 0,1)=7,1,0)</f>
        <v>0</v>
      </c>
      <c r="P473">
        <f>IF(ISNUMBER(VLOOKUP(A473,'passengers(base term)_has_optio'!A:J,10)),1,0)</f>
        <v>1</v>
      </c>
      <c r="Q473">
        <f t="shared" si="66"/>
        <v>0</v>
      </c>
      <c r="R473">
        <f t="shared" si="67"/>
        <v>1</v>
      </c>
      <c r="S473">
        <f t="shared" si="68"/>
        <v>0</v>
      </c>
      <c r="T473">
        <f t="shared" si="69"/>
        <v>0</v>
      </c>
      <c r="U473">
        <f t="shared" si="70"/>
        <v>0</v>
      </c>
      <c r="V473">
        <f t="shared" si="71"/>
        <v>0</v>
      </c>
    </row>
    <row r="474" spans="1:22">
      <c r="A474" t="s">
        <v>964</v>
      </c>
      <c r="B474" t="s">
        <v>1418</v>
      </c>
      <c r="C474" t="s">
        <v>1407</v>
      </c>
      <c r="D474" t="s">
        <v>1407</v>
      </c>
      <c r="E474" t="s">
        <v>1407</v>
      </c>
      <c r="F474" t="s">
        <v>1407</v>
      </c>
      <c r="G474" t="s">
        <v>1407</v>
      </c>
      <c r="H474" t="s">
        <v>1407</v>
      </c>
      <c r="I474" t="s">
        <v>1407</v>
      </c>
      <c r="J474">
        <v>1.9</v>
      </c>
      <c r="K474" t="b">
        <f>ISERROR(VLOOKUP(A474,'passengers(base term)_has_optio'!A314:A1149,1,FALSE))</f>
        <v>0</v>
      </c>
      <c r="L474">
        <f t="shared" si="65"/>
        <v>1</v>
      </c>
      <c r="M474">
        <f t="shared" si="63"/>
        <v>1</v>
      </c>
      <c r="N474">
        <f t="shared" si="64"/>
        <v>1</v>
      </c>
      <c r="O474">
        <f>IF(IF(ISERROR(SEARCH("*no*",VLOOKUP(A474,'passengers(base term)_has_optio'!A:J,3,FALSE))), 0,1)+IF(ISERROR(SEARCH("*no*",VLOOKUP(A474,'passengers(base term)_has_optio'!A:J,34,FALSE))), 0,1)+IF(ISERROR(SEARCH("*no*",VLOOKUP(A474,'passengers(base term)_has_optio'!A:J,5,FALSE))), 0,1)+IF(ISERROR(SEARCH("*no*",VLOOKUP(A474,'passengers(base term)_has_optio'!A:J,6,FALSE))), 0,1)+IF(ISERROR(SEARCH("*no*",VLOOKUP(A474,'passengers(base term)_has_optio'!A:J,7,FALSE))), 0,1)+IF(ISERROR(SEARCH("*no*",VLOOKUP(A474,'passengers(base term)_has_optio'!A:J,8,FALSE))), 0,1)+IF(ISERROR(SEARCH("*no*",VLOOKUP(A474,'passengers(base term)_has_optio'!A:J,9,FALSE))), 0,1)=7,1,0)</f>
        <v>0</v>
      </c>
      <c r="P474">
        <f>IF(ISNUMBER(VLOOKUP(A474,'passengers(base term)_has_optio'!A:J,10)),1,0)</f>
        <v>1</v>
      </c>
      <c r="Q474">
        <f t="shared" si="66"/>
        <v>0</v>
      </c>
      <c r="R474">
        <f t="shared" si="67"/>
        <v>1</v>
      </c>
      <c r="S474">
        <f t="shared" si="68"/>
        <v>0</v>
      </c>
      <c r="T474">
        <f t="shared" si="69"/>
        <v>0</v>
      </c>
      <c r="U474">
        <f t="shared" si="70"/>
        <v>0</v>
      </c>
      <c r="V474">
        <f t="shared" si="71"/>
        <v>0</v>
      </c>
    </row>
    <row r="475" spans="1:22">
      <c r="A475" t="s">
        <v>962</v>
      </c>
      <c r="B475" t="s">
        <v>1418</v>
      </c>
      <c r="C475" t="s">
        <v>1407</v>
      </c>
      <c r="D475" t="s">
        <v>1407</v>
      </c>
      <c r="E475" t="s">
        <v>1407</v>
      </c>
      <c r="F475" t="s">
        <v>1407</v>
      </c>
      <c r="G475" t="s">
        <v>1407</v>
      </c>
      <c r="H475" t="s">
        <v>1407</v>
      </c>
      <c r="I475" t="s">
        <v>1407</v>
      </c>
      <c r="J475">
        <v>1.6</v>
      </c>
      <c r="K475" t="b">
        <f>ISERROR(VLOOKUP(A475,'passengers(base term)_has_optio'!A316:A1151,1,FALSE))</f>
        <v>0</v>
      </c>
      <c r="L475">
        <f t="shared" si="65"/>
        <v>1</v>
      </c>
      <c r="M475">
        <f t="shared" si="63"/>
        <v>1</v>
      </c>
      <c r="N475">
        <f t="shared" si="64"/>
        <v>1</v>
      </c>
      <c r="O475">
        <f>IF(IF(ISERROR(SEARCH("*no*",VLOOKUP(A475,'passengers(base term)_has_optio'!A:J,3,FALSE))), 0,1)+IF(ISERROR(SEARCH("*no*",VLOOKUP(A475,'passengers(base term)_has_optio'!A:J,34,FALSE))), 0,1)+IF(ISERROR(SEARCH("*no*",VLOOKUP(A475,'passengers(base term)_has_optio'!A:J,5,FALSE))), 0,1)+IF(ISERROR(SEARCH("*no*",VLOOKUP(A475,'passengers(base term)_has_optio'!A:J,6,FALSE))), 0,1)+IF(ISERROR(SEARCH("*no*",VLOOKUP(A475,'passengers(base term)_has_optio'!A:J,7,FALSE))), 0,1)+IF(ISERROR(SEARCH("*no*",VLOOKUP(A475,'passengers(base term)_has_optio'!A:J,8,FALSE))), 0,1)+IF(ISERROR(SEARCH("*no*",VLOOKUP(A475,'passengers(base term)_has_optio'!A:J,9,FALSE))), 0,1)=7,1,0)</f>
        <v>0</v>
      </c>
      <c r="P475">
        <f>IF(ISNUMBER(VLOOKUP(A475,'passengers(base term)_has_optio'!A:J,10)),1,0)</f>
        <v>1</v>
      </c>
      <c r="Q475">
        <f t="shared" si="66"/>
        <v>0</v>
      </c>
      <c r="R475">
        <f t="shared" si="67"/>
        <v>1</v>
      </c>
      <c r="S475">
        <f t="shared" si="68"/>
        <v>0</v>
      </c>
      <c r="T475">
        <f t="shared" si="69"/>
        <v>0</v>
      </c>
      <c r="U475">
        <f t="shared" si="70"/>
        <v>0</v>
      </c>
      <c r="V475">
        <f t="shared" si="71"/>
        <v>0</v>
      </c>
    </row>
    <row r="476" spans="1:22">
      <c r="A476" t="s">
        <v>960</v>
      </c>
      <c r="B476" t="s">
        <v>1418</v>
      </c>
      <c r="C476" t="s">
        <v>1407</v>
      </c>
      <c r="D476" t="s">
        <v>1407</v>
      </c>
      <c r="E476" t="s">
        <v>1407</v>
      </c>
      <c r="F476" t="s">
        <v>1407</v>
      </c>
      <c r="G476" t="s">
        <v>1407</v>
      </c>
      <c r="H476" t="s">
        <v>1407</v>
      </c>
      <c r="I476" t="s">
        <v>1407</v>
      </c>
      <c r="J476">
        <v>1.1000000000000001</v>
      </c>
      <c r="K476" t="b">
        <f>ISERROR(VLOOKUP(A476,'passengers(base term)_has_optio'!A318:A1153,1,FALSE))</f>
        <v>0</v>
      </c>
      <c r="L476">
        <f t="shared" si="65"/>
        <v>1</v>
      </c>
      <c r="M476">
        <f t="shared" si="63"/>
        <v>1</v>
      </c>
      <c r="N476">
        <f t="shared" si="64"/>
        <v>1</v>
      </c>
      <c r="O476">
        <f>IF(IF(ISERROR(SEARCH("*no*",VLOOKUP(A476,'passengers(base term)_has_optio'!A:J,3,FALSE))), 0,1)+IF(ISERROR(SEARCH("*no*",VLOOKUP(A476,'passengers(base term)_has_optio'!A:J,34,FALSE))), 0,1)+IF(ISERROR(SEARCH("*no*",VLOOKUP(A476,'passengers(base term)_has_optio'!A:J,5,FALSE))), 0,1)+IF(ISERROR(SEARCH("*no*",VLOOKUP(A476,'passengers(base term)_has_optio'!A:J,6,FALSE))), 0,1)+IF(ISERROR(SEARCH("*no*",VLOOKUP(A476,'passengers(base term)_has_optio'!A:J,7,FALSE))), 0,1)+IF(ISERROR(SEARCH("*no*",VLOOKUP(A476,'passengers(base term)_has_optio'!A:J,8,FALSE))), 0,1)+IF(ISERROR(SEARCH("*no*",VLOOKUP(A476,'passengers(base term)_has_optio'!A:J,9,FALSE))), 0,1)=7,1,0)</f>
        <v>0</v>
      </c>
      <c r="P476">
        <f>IF(ISNUMBER(VLOOKUP(A476,'passengers(base term)_has_optio'!A:J,10)),1,0)</f>
        <v>1</v>
      </c>
      <c r="Q476">
        <f t="shared" si="66"/>
        <v>0</v>
      </c>
      <c r="R476">
        <f t="shared" si="67"/>
        <v>1</v>
      </c>
      <c r="S476">
        <f t="shared" si="68"/>
        <v>0</v>
      </c>
      <c r="T476">
        <f t="shared" si="69"/>
        <v>0</v>
      </c>
      <c r="U476">
        <f t="shared" si="70"/>
        <v>0</v>
      </c>
      <c r="V476">
        <f t="shared" si="71"/>
        <v>0</v>
      </c>
    </row>
    <row r="477" spans="1:22">
      <c r="A477" t="s">
        <v>957</v>
      </c>
      <c r="B477" t="s">
        <v>1418</v>
      </c>
      <c r="C477" t="s">
        <v>1407</v>
      </c>
      <c r="D477" t="s">
        <v>1407</v>
      </c>
      <c r="E477" t="s">
        <v>1407</v>
      </c>
      <c r="F477" t="s">
        <v>1407</v>
      </c>
      <c r="G477" t="s">
        <v>1407</v>
      </c>
      <c r="H477" t="s">
        <v>1407</v>
      </c>
      <c r="I477" t="s">
        <v>1407</v>
      </c>
      <c r="J477">
        <v>1.1000000000000001</v>
      </c>
      <c r="K477" t="b">
        <f>ISERROR(VLOOKUP(A477,'passengers(base term)_has_optio'!A321:A1156,1,FALSE))</f>
        <v>0</v>
      </c>
      <c r="L477">
        <f t="shared" si="65"/>
        <v>1</v>
      </c>
      <c r="M477">
        <f t="shared" si="63"/>
        <v>1</v>
      </c>
      <c r="N477">
        <f t="shared" si="64"/>
        <v>1</v>
      </c>
      <c r="O477">
        <f>IF(IF(ISERROR(SEARCH("*no*",VLOOKUP(A477,'passengers(base term)_has_optio'!A:J,3,FALSE))), 0,1)+IF(ISERROR(SEARCH("*no*",VLOOKUP(A477,'passengers(base term)_has_optio'!A:J,34,FALSE))), 0,1)+IF(ISERROR(SEARCH("*no*",VLOOKUP(A477,'passengers(base term)_has_optio'!A:J,5,FALSE))), 0,1)+IF(ISERROR(SEARCH("*no*",VLOOKUP(A477,'passengers(base term)_has_optio'!A:J,6,FALSE))), 0,1)+IF(ISERROR(SEARCH("*no*",VLOOKUP(A477,'passengers(base term)_has_optio'!A:J,7,FALSE))), 0,1)+IF(ISERROR(SEARCH("*no*",VLOOKUP(A477,'passengers(base term)_has_optio'!A:J,8,FALSE))), 0,1)+IF(ISERROR(SEARCH("*no*",VLOOKUP(A477,'passengers(base term)_has_optio'!A:J,9,FALSE))), 0,1)=7,1,0)</f>
        <v>0</v>
      </c>
      <c r="P477">
        <f>IF(ISNUMBER(VLOOKUP(A477,'passengers(base term)_has_optio'!A:J,10)),1,0)</f>
        <v>1</v>
      </c>
      <c r="Q477">
        <f t="shared" si="66"/>
        <v>0</v>
      </c>
      <c r="R477">
        <f t="shared" si="67"/>
        <v>1</v>
      </c>
      <c r="S477">
        <f t="shared" si="68"/>
        <v>0</v>
      </c>
      <c r="T477">
        <f t="shared" si="69"/>
        <v>0</v>
      </c>
      <c r="U477">
        <f t="shared" si="70"/>
        <v>0</v>
      </c>
      <c r="V477">
        <f t="shared" si="71"/>
        <v>0</v>
      </c>
    </row>
    <row r="478" spans="1:22">
      <c r="A478" t="s">
        <v>953</v>
      </c>
      <c r="B478" t="s">
        <v>1418</v>
      </c>
      <c r="C478" t="s">
        <v>1407</v>
      </c>
      <c r="D478" t="s">
        <v>1407</v>
      </c>
      <c r="E478" t="s">
        <v>1407</v>
      </c>
      <c r="F478" t="s">
        <v>1407</v>
      </c>
      <c r="G478" t="s">
        <v>1407</v>
      </c>
      <c r="H478" t="s">
        <v>1407</v>
      </c>
      <c r="I478" t="s">
        <v>1407</v>
      </c>
      <c r="J478">
        <v>1.5</v>
      </c>
      <c r="K478" t="b">
        <f>ISERROR(VLOOKUP(A478,'passengers(base term)_has_optio'!A325:A1160,1,FALSE))</f>
        <v>0</v>
      </c>
      <c r="L478">
        <f t="shared" si="65"/>
        <v>1</v>
      </c>
      <c r="M478">
        <f t="shared" si="63"/>
        <v>1</v>
      </c>
      <c r="N478">
        <f t="shared" si="64"/>
        <v>1</v>
      </c>
      <c r="O478">
        <f>IF(IF(ISERROR(SEARCH("*no*",VLOOKUP(A478,'passengers(base term)_has_optio'!A:J,3,FALSE))), 0,1)+IF(ISERROR(SEARCH("*no*",VLOOKUP(A478,'passengers(base term)_has_optio'!A:J,34,FALSE))), 0,1)+IF(ISERROR(SEARCH("*no*",VLOOKUP(A478,'passengers(base term)_has_optio'!A:J,5,FALSE))), 0,1)+IF(ISERROR(SEARCH("*no*",VLOOKUP(A478,'passengers(base term)_has_optio'!A:J,6,FALSE))), 0,1)+IF(ISERROR(SEARCH("*no*",VLOOKUP(A478,'passengers(base term)_has_optio'!A:J,7,FALSE))), 0,1)+IF(ISERROR(SEARCH("*no*",VLOOKUP(A478,'passengers(base term)_has_optio'!A:J,8,FALSE))), 0,1)+IF(ISERROR(SEARCH("*no*",VLOOKUP(A478,'passengers(base term)_has_optio'!A:J,9,FALSE))), 0,1)=7,1,0)</f>
        <v>0</v>
      </c>
      <c r="P478">
        <f>IF(ISNUMBER(VLOOKUP(A478,'passengers(base term)_has_optio'!A:J,10)),1,0)</f>
        <v>1</v>
      </c>
      <c r="Q478">
        <f t="shared" si="66"/>
        <v>0</v>
      </c>
      <c r="R478">
        <f t="shared" si="67"/>
        <v>1</v>
      </c>
      <c r="S478">
        <f t="shared" si="68"/>
        <v>0</v>
      </c>
      <c r="T478">
        <f t="shared" si="69"/>
        <v>0</v>
      </c>
      <c r="U478">
        <f t="shared" si="70"/>
        <v>0</v>
      </c>
      <c r="V478">
        <f t="shared" si="71"/>
        <v>0</v>
      </c>
    </row>
    <row r="479" spans="1:22">
      <c r="A479" t="s">
        <v>950</v>
      </c>
      <c r="B479" t="s">
        <v>1418</v>
      </c>
      <c r="C479" t="s">
        <v>1407</v>
      </c>
      <c r="D479" t="s">
        <v>1407</v>
      </c>
      <c r="E479" t="s">
        <v>1407</v>
      </c>
      <c r="F479" t="s">
        <v>1407</v>
      </c>
      <c r="G479" t="s">
        <v>1407</v>
      </c>
      <c r="H479" t="s">
        <v>1407</v>
      </c>
      <c r="I479" t="s">
        <v>1407</v>
      </c>
      <c r="J479">
        <v>1.2</v>
      </c>
      <c r="K479" t="b">
        <f>ISERROR(VLOOKUP(A479,'passengers(base term)_has_optio'!A328:A1163,1,FALSE))</f>
        <v>0</v>
      </c>
      <c r="L479">
        <f t="shared" si="65"/>
        <v>1</v>
      </c>
      <c r="M479">
        <f t="shared" si="63"/>
        <v>1</v>
      </c>
      <c r="N479">
        <f t="shared" si="64"/>
        <v>1</v>
      </c>
      <c r="O479">
        <f>IF(IF(ISERROR(SEARCH("*no*",VLOOKUP(A479,'passengers(base term)_has_optio'!A:J,3,FALSE))), 0,1)+IF(ISERROR(SEARCH("*no*",VLOOKUP(A479,'passengers(base term)_has_optio'!A:J,34,FALSE))), 0,1)+IF(ISERROR(SEARCH("*no*",VLOOKUP(A479,'passengers(base term)_has_optio'!A:J,5,FALSE))), 0,1)+IF(ISERROR(SEARCH("*no*",VLOOKUP(A479,'passengers(base term)_has_optio'!A:J,6,FALSE))), 0,1)+IF(ISERROR(SEARCH("*no*",VLOOKUP(A479,'passengers(base term)_has_optio'!A:J,7,FALSE))), 0,1)+IF(ISERROR(SEARCH("*no*",VLOOKUP(A479,'passengers(base term)_has_optio'!A:J,8,FALSE))), 0,1)+IF(ISERROR(SEARCH("*no*",VLOOKUP(A479,'passengers(base term)_has_optio'!A:J,9,FALSE))), 0,1)=7,1,0)</f>
        <v>0</v>
      </c>
      <c r="P479">
        <f>IF(ISNUMBER(VLOOKUP(A479,'passengers(base term)_has_optio'!A:J,10)),1,0)</f>
        <v>1</v>
      </c>
      <c r="Q479">
        <f t="shared" si="66"/>
        <v>0</v>
      </c>
      <c r="R479">
        <f t="shared" si="67"/>
        <v>1</v>
      </c>
      <c r="S479">
        <f t="shared" si="68"/>
        <v>0</v>
      </c>
      <c r="T479">
        <f t="shared" si="69"/>
        <v>0</v>
      </c>
      <c r="U479">
        <f t="shared" si="70"/>
        <v>0</v>
      </c>
      <c r="V479">
        <f t="shared" si="71"/>
        <v>0</v>
      </c>
    </row>
    <row r="480" spans="1:22">
      <c r="A480" t="s">
        <v>946</v>
      </c>
      <c r="B480" t="s">
        <v>1418</v>
      </c>
      <c r="C480" t="s">
        <v>1407</v>
      </c>
      <c r="D480" t="s">
        <v>1407</v>
      </c>
      <c r="E480" t="s">
        <v>1407</v>
      </c>
      <c r="F480" t="s">
        <v>1407</v>
      </c>
      <c r="G480" t="s">
        <v>1407</v>
      </c>
      <c r="H480" t="s">
        <v>1407</v>
      </c>
      <c r="I480" t="s">
        <v>1407</v>
      </c>
      <c r="J480">
        <v>1.2</v>
      </c>
      <c r="K480" t="b">
        <f>ISERROR(VLOOKUP(A480,'passengers(base term)_has_optio'!A331:A1166,1,FALSE))</f>
        <v>0</v>
      </c>
      <c r="L480">
        <f t="shared" si="65"/>
        <v>1</v>
      </c>
      <c r="M480">
        <f t="shared" si="63"/>
        <v>1</v>
      </c>
      <c r="N480">
        <f t="shared" si="64"/>
        <v>1</v>
      </c>
      <c r="O480">
        <f>IF(IF(ISERROR(SEARCH("*no*",VLOOKUP(A480,'passengers(base term)_has_optio'!A:J,3,FALSE))), 0,1)+IF(ISERROR(SEARCH("*no*",VLOOKUP(A480,'passengers(base term)_has_optio'!A:J,34,FALSE))), 0,1)+IF(ISERROR(SEARCH("*no*",VLOOKUP(A480,'passengers(base term)_has_optio'!A:J,5,FALSE))), 0,1)+IF(ISERROR(SEARCH("*no*",VLOOKUP(A480,'passengers(base term)_has_optio'!A:J,6,FALSE))), 0,1)+IF(ISERROR(SEARCH("*no*",VLOOKUP(A480,'passengers(base term)_has_optio'!A:J,7,FALSE))), 0,1)+IF(ISERROR(SEARCH("*no*",VLOOKUP(A480,'passengers(base term)_has_optio'!A:J,8,FALSE))), 0,1)+IF(ISERROR(SEARCH("*no*",VLOOKUP(A480,'passengers(base term)_has_optio'!A:J,9,FALSE))), 0,1)=7,1,0)</f>
        <v>0</v>
      </c>
      <c r="P480">
        <f>IF(ISNUMBER(VLOOKUP(A480,'passengers(base term)_has_optio'!A:J,10)),1,0)</f>
        <v>1</v>
      </c>
      <c r="Q480">
        <f t="shared" si="66"/>
        <v>0</v>
      </c>
      <c r="R480">
        <f t="shared" si="67"/>
        <v>1</v>
      </c>
      <c r="S480">
        <f t="shared" si="68"/>
        <v>0</v>
      </c>
      <c r="T480">
        <f t="shared" si="69"/>
        <v>0</v>
      </c>
      <c r="U480">
        <f t="shared" si="70"/>
        <v>0</v>
      </c>
      <c r="V480">
        <f t="shared" si="71"/>
        <v>0</v>
      </c>
    </row>
    <row r="481" spans="1:22">
      <c r="A481" t="s">
        <v>941</v>
      </c>
      <c r="B481" t="s">
        <v>1418</v>
      </c>
      <c r="C481" t="s">
        <v>1407</v>
      </c>
      <c r="D481" t="s">
        <v>1407</v>
      </c>
      <c r="E481" t="s">
        <v>1407</v>
      </c>
      <c r="F481" t="s">
        <v>1407</v>
      </c>
      <c r="G481" t="s">
        <v>1407</v>
      </c>
      <c r="H481" t="s">
        <v>1407</v>
      </c>
      <c r="I481" t="s">
        <v>1407</v>
      </c>
      <c r="J481">
        <v>1</v>
      </c>
      <c r="K481" t="b">
        <f>ISERROR(VLOOKUP(A481,'passengers(base term)_has_optio'!A335:A1170,1,FALSE))</f>
        <v>0</v>
      </c>
      <c r="L481">
        <f t="shared" si="65"/>
        <v>1</v>
      </c>
      <c r="M481">
        <f t="shared" si="63"/>
        <v>1</v>
      </c>
      <c r="N481">
        <f t="shared" si="64"/>
        <v>1</v>
      </c>
      <c r="O481">
        <f>IF(IF(ISERROR(SEARCH("*no*",VLOOKUP(A481,'passengers(base term)_has_optio'!A:J,3,FALSE))), 0,1)+IF(ISERROR(SEARCH("*no*",VLOOKUP(A481,'passengers(base term)_has_optio'!A:J,34,FALSE))), 0,1)+IF(ISERROR(SEARCH("*no*",VLOOKUP(A481,'passengers(base term)_has_optio'!A:J,5,FALSE))), 0,1)+IF(ISERROR(SEARCH("*no*",VLOOKUP(A481,'passengers(base term)_has_optio'!A:J,6,FALSE))), 0,1)+IF(ISERROR(SEARCH("*no*",VLOOKUP(A481,'passengers(base term)_has_optio'!A:J,7,FALSE))), 0,1)+IF(ISERROR(SEARCH("*no*",VLOOKUP(A481,'passengers(base term)_has_optio'!A:J,8,FALSE))), 0,1)+IF(ISERROR(SEARCH("*no*",VLOOKUP(A481,'passengers(base term)_has_optio'!A:J,9,FALSE))), 0,1)=7,1,0)</f>
        <v>0</v>
      </c>
      <c r="P481">
        <f>IF(ISNUMBER(VLOOKUP(A481,'passengers(base term)_has_optio'!A:J,10)),1,0)</f>
        <v>1</v>
      </c>
      <c r="Q481">
        <f t="shared" si="66"/>
        <v>0</v>
      </c>
      <c r="R481">
        <f t="shared" si="67"/>
        <v>1</v>
      </c>
      <c r="S481">
        <f t="shared" si="68"/>
        <v>0</v>
      </c>
      <c r="T481">
        <f t="shared" si="69"/>
        <v>0</v>
      </c>
      <c r="U481">
        <f t="shared" si="70"/>
        <v>0</v>
      </c>
      <c r="V481">
        <f t="shared" si="71"/>
        <v>0</v>
      </c>
    </row>
    <row r="482" spans="1:22">
      <c r="A482" t="s">
        <v>939</v>
      </c>
      <c r="B482" t="s">
        <v>1418</v>
      </c>
      <c r="C482" t="s">
        <v>1407</v>
      </c>
      <c r="D482" t="s">
        <v>1407</v>
      </c>
      <c r="E482" t="s">
        <v>1407</v>
      </c>
      <c r="F482" t="s">
        <v>1407</v>
      </c>
      <c r="G482" t="s">
        <v>1407</v>
      </c>
      <c r="H482" t="s">
        <v>1407</v>
      </c>
      <c r="I482" t="s">
        <v>1407</v>
      </c>
      <c r="J482">
        <v>0.4</v>
      </c>
      <c r="K482" t="b">
        <f>ISERROR(VLOOKUP(A482,'passengers(base term)_has_optio'!A337:A1172,1,FALSE))</f>
        <v>0</v>
      </c>
      <c r="L482">
        <f t="shared" si="65"/>
        <v>1</v>
      </c>
      <c r="M482">
        <f t="shared" si="63"/>
        <v>1</v>
      </c>
      <c r="N482">
        <f t="shared" si="64"/>
        <v>1</v>
      </c>
      <c r="O482">
        <f>IF(IF(ISERROR(SEARCH("*no*",VLOOKUP(A482,'passengers(base term)_has_optio'!A:J,3,FALSE))), 0,1)+IF(ISERROR(SEARCH("*no*",VLOOKUP(A482,'passengers(base term)_has_optio'!A:J,34,FALSE))), 0,1)+IF(ISERROR(SEARCH("*no*",VLOOKUP(A482,'passengers(base term)_has_optio'!A:J,5,FALSE))), 0,1)+IF(ISERROR(SEARCH("*no*",VLOOKUP(A482,'passengers(base term)_has_optio'!A:J,6,FALSE))), 0,1)+IF(ISERROR(SEARCH("*no*",VLOOKUP(A482,'passengers(base term)_has_optio'!A:J,7,FALSE))), 0,1)+IF(ISERROR(SEARCH("*no*",VLOOKUP(A482,'passengers(base term)_has_optio'!A:J,8,FALSE))), 0,1)+IF(ISERROR(SEARCH("*no*",VLOOKUP(A482,'passengers(base term)_has_optio'!A:J,9,FALSE))), 0,1)=7,1,0)</f>
        <v>0</v>
      </c>
      <c r="P482">
        <f>IF(ISNUMBER(VLOOKUP(A482,'passengers(base term)_has_optio'!A:J,10)),1,0)</f>
        <v>1</v>
      </c>
      <c r="Q482">
        <f t="shared" si="66"/>
        <v>0</v>
      </c>
      <c r="R482">
        <f t="shared" si="67"/>
        <v>1</v>
      </c>
      <c r="S482">
        <f t="shared" si="68"/>
        <v>0</v>
      </c>
      <c r="T482">
        <f t="shared" si="69"/>
        <v>0</v>
      </c>
      <c r="U482">
        <f t="shared" si="70"/>
        <v>0</v>
      </c>
      <c r="V482">
        <f t="shared" si="71"/>
        <v>0</v>
      </c>
    </row>
    <row r="483" spans="1:22">
      <c r="A483" t="s">
        <v>937</v>
      </c>
      <c r="B483" t="s">
        <v>1418</v>
      </c>
      <c r="C483" t="s">
        <v>1407</v>
      </c>
      <c r="D483" t="s">
        <v>1407</v>
      </c>
      <c r="E483" t="s">
        <v>1407</v>
      </c>
      <c r="F483" t="s">
        <v>1407</v>
      </c>
      <c r="G483" t="s">
        <v>1407</v>
      </c>
      <c r="H483" t="s">
        <v>1407</v>
      </c>
      <c r="I483" t="s">
        <v>1407</v>
      </c>
      <c r="J483">
        <v>1.7</v>
      </c>
      <c r="K483" t="b">
        <f>ISERROR(VLOOKUP(A483,'passengers(base term)_has_optio'!A339:A1174,1,FALSE))</f>
        <v>0</v>
      </c>
      <c r="L483">
        <f t="shared" si="65"/>
        <v>1</v>
      </c>
      <c r="M483">
        <f t="shared" si="63"/>
        <v>1</v>
      </c>
      <c r="N483">
        <f t="shared" si="64"/>
        <v>1</v>
      </c>
      <c r="O483">
        <f>IF(IF(ISERROR(SEARCH("*no*",VLOOKUP(A483,'passengers(base term)_has_optio'!A:J,3,FALSE))), 0,1)+IF(ISERROR(SEARCH("*no*",VLOOKUP(A483,'passengers(base term)_has_optio'!A:J,34,FALSE))), 0,1)+IF(ISERROR(SEARCH("*no*",VLOOKUP(A483,'passengers(base term)_has_optio'!A:J,5,FALSE))), 0,1)+IF(ISERROR(SEARCH("*no*",VLOOKUP(A483,'passengers(base term)_has_optio'!A:J,6,FALSE))), 0,1)+IF(ISERROR(SEARCH("*no*",VLOOKUP(A483,'passengers(base term)_has_optio'!A:J,7,FALSE))), 0,1)+IF(ISERROR(SEARCH("*no*",VLOOKUP(A483,'passengers(base term)_has_optio'!A:J,8,FALSE))), 0,1)+IF(ISERROR(SEARCH("*no*",VLOOKUP(A483,'passengers(base term)_has_optio'!A:J,9,FALSE))), 0,1)=7,1,0)</f>
        <v>0</v>
      </c>
      <c r="P483">
        <f>IF(ISNUMBER(VLOOKUP(A483,'passengers(base term)_has_optio'!A:J,10)),1,0)</f>
        <v>1</v>
      </c>
      <c r="Q483">
        <f t="shared" si="66"/>
        <v>0</v>
      </c>
      <c r="R483">
        <f t="shared" si="67"/>
        <v>1</v>
      </c>
      <c r="S483">
        <f t="shared" si="68"/>
        <v>0</v>
      </c>
      <c r="T483">
        <f t="shared" si="69"/>
        <v>0</v>
      </c>
      <c r="U483">
        <f t="shared" si="70"/>
        <v>0</v>
      </c>
      <c r="V483">
        <f t="shared" si="71"/>
        <v>0</v>
      </c>
    </row>
    <row r="484" spans="1:22">
      <c r="A484" t="s">
        <v>935</v>
      </c>
      <c r="B484" t="s">
        <v>1418</v>
      </c>
      <c r="C484" t="s">
        <v>1407</v>
      </c>
      <c r="D484" t="s">
        <v>1407</v>
      </c>
      <c r="E484" t="s">
        <v>1407</v>
      </c>
      <c r="F484" t="s">
        <v>1407</v>
      </c>
      <c r="G484" t="s">
        <v>1407</v>
      </c>
      <c r="H484" t="s">
        <v>1407</v>
      </c>
      <c r="I484" t="s">
        <v>1407</v>
      </c>
      <c r="J484">
        <v>0.2</v>
      </c>
      <c r="K484" t="b">
        <f>ISERROR(VLOOKUP(A484,'passengers(base term)_has_optio'!A341:A1176,1,FALSE))</f>
        <v>0</v>
      </c>
      <c r="L484">
        <f t="shared" si="65"/>
        <v>1</v>
      </c>
      <c r="M484">
        <f t="shared" si="63"/>
        <v>1</v>
      </c>
      <c r="N484">
        <f t="shared" si="64"/>
        <v>1</v>
      </c>
      <c r="O484">
        <f>IF(IF(ISERROR(SEARCH("*no*",VLOOKUP(A484,'passengers(base term)_has_optio'!A:J,3,FALSE))), 0,1)+IF(ISERROR(SEARCH("*no*",VLOOKUP(A484,'passengers(base term)_has_optio'!A:J,34,FALSE))), 0,1)+IF(ISERROR(SEARCH("*no*",VLOOKUP(A484,'passengers(base term)_has_optio'!A:J,5,FALSE))), 0,1)+IF(ISERROR(SEARCH("*no*",VLOOKUP(A484,'passengers(base term)_has_optio'!A:J,6,FALSE))), 0,1)+IF(ISERROR(SEARCH("*no*",VLOOKUP(A484,'passengers(base term)_has_optio'!A:J,7,FALSE))), 0,1)+IF(ISERROR(SEARCH("*no*",VLOOKUP(A484,'passengers(base term)_has_optio'!A:J,8,FALSE))), 0,1)+IF(ISERROR(SEARCH("*no*",VLOOKUP(A484,'passengers(base term)_has_optio'!A:J,9,FALSE))), 0,1)=7,1,0)</f>
        <v>0</v>
      </c>
      <c r="P484">
        <f>IF(ISNUMBER(VLOOKUP(A484,'passengers(base term)_has_optio'!A:J,10)),1,0)</f>
        <v>1</v>
      </c>
      <c r="Q484">
        <f t="shared" si="66"/>
        <v>0</v>
      </c>
      <c r="R484">
        <f t="shared" si="67"/>
        <v>1</v>
      </c>
      <c r="S484">
        <f t="shared" si="68"/>
        <v>0</v>
      </c>
      <c r="T484">
        <f t="shared" si="69"/>
        <v>0</v>
      </c>
      <c r="U484">
        <f t="shared" si="70"/>
        <v>0</v>
      </c>
      <c r="V484">
        <f t="shared" si="71"/>
        <v>0</v>
      </c>
    </row>
    <row r="485" spans="1:22">
      <c r="A485" t="s">
        <v>933</v>
      </c>
      <c r="B485" t="s">
        <v>1418</v>
      </c>
      <c r="C485" t="s">
        <v>1407</v>
      </c>
      <c r="D485" t="s">
        <v>1407</v>
      </c>
      <c r="E485" t="s">
        <v>1407</v>
      </c>
      <c r="F485" t="s">
        <v>1407</v>
      </c>
      <c r="G485" t="s">
        <v>1407</v>
      </c>
      <c r="H485" t="s">
        <v>1407</v>
      </c>
      <c r="I485" t="s">
        <v>1407</v>
      </c>
      <c r="J485">
        <v>1</v>
      </c>
      <c r="K485" t="b">
        <f>ISERROR(VLOOKUP(A485,'passengers(base term)_has_optio'!A343:A1178,1,FALSE))</f>
        <v>0</v>
      </c>
      <c r="L485">
        <f t="shared" si="65"/>
        <v>1</v>
      </c>
      <c r="M485">
        <f t="shared" si="63"/>
        <v>1</v>
      </c>
      <c r="N485">
        <f t="shared" si="64"/>
        <v>1</v>
      </c>
      <c r="O485">
        <f>IF(IF(ISERROR(SEARCH("*no*",VLOOKUP(A485,'passengers(base term)_has_optio'!A:J,3,FALSE))), 0,1)+IF(ISERROR(SEARCH("*no*",VLOOKUP(A485,'passengers(base term)_has_optio'!A:J,34,FALSE))), 0,1)+IF(ISERROR(SEARCH("*no*",VLOOKUP(A485,'passengers(base term)_has_optio'!A:J,5,FALSE))), 0,1)+IF(ISERROR(SEARCH("*no*",VLOOKUP(A485,'passengers(base term)_has_optio'!A:J,6,FALSE))), 0,1)+IF(ISERROR(SEARCH("*no*",VLOOKUP(A485,'passengers(base term)_has_optio'!A:J,7,FALSE))), 0,1)+IF(ISERROR(SEARCH("*no*",VLOOKUP(A485,'passengers(base term)_has_optio'!A:J,8,FALSE))), 0,1)+IF(ISERROR(SEARCH("*no*",VLOOKUP(A485,'passengers(base term)_has_optio'!A:J,9,FALSE))), 0,1)=7,1,0)</f>
        <v>0</v>
      </c>
      <c r="P485">
        <f>IF(ISNUMBER(VLOOKUP(A485,'passengers(base term)_has_optio'!A:J,10)),1,0)</f>
        <v>1</v>
      </c>
      <c r="Q485">
        <f t="shared" si="66"/>
        <v>0</v>
      </c>
      <c r="R485">
        <f t="shared" si="67"/>
        <v>1</v>
      </c>
      <c r="S485">
        <f t="shared" si="68"/>
        <v>0</v>
      </c>
      <c r="T485">
        <f t="shared" si="69"/>
        <v>0</v>
      </c>
      <c r="U485">
        <f t="shared" si="70"/>
        <v>0</v>
      </c>
      <c r="V485">
        <f t="shared" si="71"/>
        <v>0</v>
      </c>
    </row>
    <row r="486" spans="1:22">
      <c r="A486" t="s">
        <v>931</v>
      </c>
      <c r="B486" t="s">
        <v>1418</v>
      </c>
      <c r="C486" t="s">
        <v>1407</v>
      </c>
      <c r="D486" t="s">
        <v>1407</v>
      </c>
      <c r="E486" t="s">
        <v>1407</v>
      </c>
      <c r="F486" t="s">
        <v>1407</v>
      </c>
      <c r="G486" t="s">
        <v>1407</v>
      </c>
      <c r="H486" t="s">
        <v>1407</v>
      </c>
      <c r="I486" t="s">
        <v>1407</v>
      </c>
      <c r="J486">
        <v>0.5</v>
      </c>
      <c r="K486" t="b">
        <f>ISERROR(VLOOKUP(A486,'passengers(base term)_has_optio'!A345:A1180,1,FALSE))</f>
        <v>0</v>
      </c>
      <c r="L486">
        <f t="shared" si="65"/>
        <v>1</v>
      </c>
      <c r="M486">
        <f t="shared" si="63"/>
        <v>1</v>
      </c>
      <c r="N486">
        <f t="shared" si="64"/>
        <v>1</v>
      </c>
      <c r="O486">
        <f>IF(IF(ISERROR(SEARCH("*no*",VLOOKUP(A486,'passengers(base term)_has_optio'!A:J,3,FALSE))), 0,1)+IF(ISERROR(SEARCH("*no*",VLOOKUP(A486,'passengers(base term)_has_optio'!A:J,34,FALSE))), 0,1)+IF(ISERROR(SEARCH("*no*",VLOOKUP(A486,'passengers(base term)_has_optio'!A:J,5,FALSE))), 0,1)+IF(ISERROR(SEARCH("*no*",VLOOKUP(A486,'passengers(base term)_has_optio'!A:J,6,FALSE))), 0,1)+IF(ISERROR(SEARCH("*no*",VLOOKUP(A486,'passengers(base term)_has_optio'!A:J,7,FALSE))), 0,1)+IF(ISERROR(SEARCH("*no*",VLOOKUP(A486,'passengers(base term)_has_optio'!A:J,8,FALSE))), 0,1)+IF(ISERROR(SEARCH("*no*",VLOOKUP(A486,'passengers(base term)_has_optio'!A:J,9,FALSE))), 0,1)=7,1,0)</f>
        <v>0</v>
      </c>
      <c r="P486">
        <f>IF(ISNUMBER(VLOOKUP(A486,'passengers(base term)_has_optio'!A:J,10)),1,0)</f>
        <v>1</v>
      </c>
      <c r="Q486">
        <f t="shared" si="66"/>
        <v>0</v>
      </c>
      <c r="R486">
        <f t="shared" si="67"/>
        <v>1</v>
      </c>
      <c r="S486">
        <f t="shared" si="68"/>
        <v>0</v>
      </c>
      <c r="T486">
        <f t="shared" si="69"/>
        <v>0</v>
      </c>
      <c r="U486">
        <f t="shared" si="70"/>
        <v>0</v>
      </c>
      <c r="V486">
        <f t="shared" si="71"/>
        <v>0</v>
      </c>
    </row>
    <row r="487" spans="1:22">
      <c r="A487" t="s">
        <v>929</v>
      </c>
      <c r="B487" t="s">
        <v>1418</v>
      </c>
      <c r="C487" t="s">
        <v>1407</v>
      </c>
      <c r="D487" t="s">
        <v>1407</v>
      </c>
      <c r="E487" t="s">
        <v>1407</v>
      </c>
      <c r="F487" t="s">
        <v>1407</v>
      </c>
      <c r="G487" t="s">
        <v>1407</v>
      </c>
      <c r="H487" t="s">
        <v>1407</v>
      </c>
      <c r="I487" t="s">
        <v>1407</v>
      </c>
      <c r="J487">
        <v>1.2</v>
      </c>
      <c r="K487" t="b">
        <f>ISERROR(VLOOKUP(A487,'passengers(base term)_has_optio'!A347:A1182,1,FALSE))</f>
        <v>0</v>
      </c>
      <c r="L487">
        <f t="shared" si="65"/>
        <v>1</v>
      </c>
      <c r="M487">
        <f t="shared" si="63"/>
        <v>1</v>
      </c>
      <c r="N487">
        <f t="shared" si="64"/>
        <v>1</v>
      </c>
      <c r="O487">
        <f>IF(IF(ISERROR(SEARCH("*no*",VLOOKUP(A487,'passengers(base term)_has_optio'!A:J,3,FALSE))), 0,1)+IF(ISERROR(SEARCH("*no*",VLOOKUP(A487,'passengers(base term)_has_optio'!A:J,34,FALSE))), 0,1)+IF(ISERROR(SEARCH("*no*",VLOOKUP(A487,'passengers(base term)_has_optio'!A:J,5,FALSE))), 0,1)+IF(ISERROR(SEARCH("*no*",VLOOKUP(A487,'passengers(base term)_has_optio'!A:J,6,FALSE))), 0,1)+IF(ISERROR(SEARCH("*no*",VLOOKUP(A487,'passengers(base term)_has_optio'!A:J,7,FALSE))), 0,1)+IF(ISERROR(SEARCH("*no*",VLOOKUP(A487,'passengers(base term)_has_optio'!A:J,8,FALSE))), 0,1)+IF(ISERROR(SEARCH("*no*",VLOOKUP(A487,'passengers(base term)_has_optio'!A:J,9,FALSE))), 0,1)=7,1,0)</f>
        <v>0</v>
      </c>
      <c r="P487">
        <f>IF(ISNUMBER(VLOOKUP(A487,'passengers(base term)_has_optio'!A:J,10)),1,0)</f>
        <v>1</v>
      </c>
      <c r="Q487">
        <f t="shared" si="66"/>
        <v>0</v>
      </c>
      <c r="R487">
        <f t="shared" si="67"/>
        <v>1</v>
      </c>
      <c r="S487">
        <f t="shared" si="68"/>
        <v>0</v>
      </c>
      <c r="T487">
        <f t="shared" si="69"/>
        <v>0</v>
      </c>
      <c r="U487">
        <f t="shared" si="70"/>
        <v>0</v>
      </c>
      <c r="V487">
        <f t="shared" si="71"/>
        <v>0</v>
      </c>
    </row>
    <row r="488" spans="1:22">
      <c r="A488" t="s">
        <v>927</v>
      </c>
      <c r="B488" t="s">
        <v>1418</v>
      </c>
      <c r="C488" t="s">
        <v>1407</v>
      </c>
      <c r="D488" t="s">
        <v>1407</v>
      </c>
      <c r="E488" t="s">
        <v>1407</v>
      </c>
      <c r="F488" t="s">
        <v>1407</v>
      </c>
      <c r="G488" t="s">
        <v>1407</v>
      </c>
      <c r="H488" t="s">
        <v>1407</v>
      </c>
      <c r="I488" t="s">
        <v>1407</v>
      </c>
      <c r="J488">
        <v>1.9</v>
      </c>
      <c r="K488" t="b">
        <f>ISERROR(VLOOKUP(A488,'passengers(base term)_has_optio'!A349:A1184,1,FALSE))</f>
        <v>0</v>
      </c>
      <c r="L488">
        <f t="shared" si="65"/>
        <v>1</v>
      </c>
      <c r="M488">
        <f t="shared" si="63"/>
        <v>1</v>
      </c>
      <c r="N488">
        <f t="shared" si="64"/>
        <v>1</v>
      </c>
      <c r="O488">
        <f>IF(IF(ISERROR(SEARCH("*no*",VLOOKUP(A488,'passengers(base term)_has_optio'!A:J,3,FALSE))), 0,1)+IF(ISERROR(SEARCH("*no*",VLOOKUP(A488,'passengers(base term)_has_optio'!A:J,34,FALSE))), 0,1)+IF(ISERROR(SEARCH("*no*",VLOOKUP(A488,'passengers(base term)_has_optio'!A:J,5,FALSE))), 0,1)+IF(ISERROR(SEARCH("*no*",VLOOKUP(A488,'passengers(base term)_has_optio'!A:J,6,FALSE))), 0,1)+IF(ISERROR(SEARCH("*no*",VLOOKUP(A488,'passengers(base term)_has_optio'!A:J,7,FALSE))), 0,1)+IF(ISERROR(SEARCH("*no*",VLOOKUP(A488,'passengers(base term)_has_optio'!A:J,8,FALSE))), 0,1)+IF(ISERROR(SEARCH("*no*",VLOOKUP(A488,'passengers(base term)_has_optio'!A:J,9,FALSE))), 0,1)=7,1,0)</f>
        <v>0</v>
      </c>
      <c r="P488">
        <f>IF(ISNUMBER(VLOOKUP(A488,'passengers(base term)_has_optio'!A:J,10)),1,0)</f>
        <v>1</v>
      </c>
      <c r="Q488">
        <f t="shared" si="66"/>
        <v>0</v>
      </c>
      <c r="R488">
        <f t="shared" si="67"/>
        <v>1</v>
      </c>
      <c r="S488">
        <f t="shared" si="68"/>
        <v>0</v>
      </c>
      <c r="T488">
        <f t="shared" si="69"/>
        <v>0</v>
      </c>
      <c r="U488">
        <f t="shared" si="70"/>
        <v>0</v>
      </c>
      <c r="V488">
        <f t="shared" si="71"/>
        <v>0</v>
      </c>
    </row>
    <row r="489" spans="1:22">
      <c r="A489" t="s">
        <v>923</v>
      </c>
      <c r="B489" t="s">
        <v>1418</v>
      </c>
      <c r="C489" t="s">
        <v>1407</v>
      </c>
      <c r="D489" t="s">
        <v>1407</v>
      </c>
      <c r="E489" t="s">
        <v>1407</v>
      </c>
      <c r="F489" t="s">
        <v>1407</v>
      </c>
      <c r="G489" t="s">
        <v>1407</v>
      </c>
      <c r="H489" t="s">
        <v>1407</v>
      </c>
      <c r="I489" t="s">
        <v>1407</v>
      </c>
      <c r="J489">
        <v>0.6</v>
      </c>
      <c r="K489" t="b">
        <f>ISERROR(VLOOKUP(A489,'passengers(base term)_has_optio'!A352:A1187,1,FALSE))</f>
        <v>0</v>
      </c>
      <c r="L489">
        <f t="shared" si="65"/>
        <v>1</v>
      </c>
      <c r="M489">
        <f t="shared" si="63"/>
        <v>1</v>
      </c>
      <c r="N489">
        <f t="shared" si="64"/>
        <v>1</v>
      </c>
      <c r="O489">
        <f>IF(IF(ISERROR(SEARCH("*no*",VLOOKUP(A489,'passengers(base term)_has_optio'!A:J,3,FALSE))), 0,1)+IF(ISERROR(SEARCH("*no*",VLOOKUP(A489,'passengers(base term)_has_optio'!A:J,34,FALSE))), 0,1)+IF(ISERROR(SEARCH("*no*",VLOOKUP(A489,'passengers(base term)_has_optio'!A:J,5,FALSE))), 0,1)+IF(ISERROR(SEARCH("*no*",VLOOKUP(A489,'passengers(base term)_has_optio'!A:J,6,FALSE))), 0,1)+IF(ISERROR(SEARCH("*no*",VLOOKUP(A489,'passengers(base term)_has_optio'!A:J,7,FALSE))), 0,1)+IF(ISERROR(SEARCH("*no*",VLOOKUP(A489,'passengers(base term)_has_optio'!A:J,8,FALSE))), 0,1)+IF(ISERROR(SEARCH("*no*",VLOOKUP(A489,'passengers(base term)_has_optio'!A:J,9,FALSE))), 0,1)=7,1,0)</f>
        <v>0</v>
      </c>
      <c r="P489">
        <f>IF(ISNUMBER(VLOOKUP(A489,'passengers(base term)_has_optio'!A:J,10)),1,0)</f>
        <v>0</v>
      </c>
      <c r="Q489">
        <f t="shared" si="66"/>
        <v>0</v>
      </c>
      <c r="R489">
        <f t="shared" si="67"/>
        <v>1</v>
      </c>
      <c r="S489">
        <f t="shared" si="68"/>
        <v>1</v>
      </c>
      <c r="T489">
        <f t="shared" si="69"/>
        <v>0</v>
      </c>
      <c r="U489">
        <f t="shared" si="70"/>
        <v>0</v>
      </c>
      <c r="V489">
        <f t="shared" si="71"/>
        <v>0</v>
      </c>
    </row>
    <row r="490" spans="1:22">
      <c r="A490" t="s">
        <v>921</v>
      </c>
      <c r="B490" t="s">
        <v>1418</v>
      </c>
      <c r="C490" t="s">
        <v>1407</v>
      </c>
      <c r="D490" t="s">
        <v>1407</v>
      </c>
      <c r="E490" t="s">
        <v>1407</v>
      </c>
      <c r="F490" t="s">
        <v>1407</v>
      </c>
      <c r="G490" t="s">
        <v>1407</v>
      </c>
      <c r="H490" t="s">
        <v>1407</v>
      </c>
      <c r="I490" t="s">
        <v>1407</v>
      </c>
      <c r="J490">
        <v>1.6</v>
      </c>
      <c r="K490" t="b">
        <f>ISERROR(VLOOKUP(A490,'passengers(base term)_has_optio'!A354:A1189,1,FALSE))</f>
        <v>0</v>
      </c>
      <c r="L490">
        <f t="shared" si="65"/>
        <v>1</v>
      </c>
      <c r="M490">
        <f t="shared" si="63"/>
        <v>1</v>
      </c>
      <c r="N490">
        <f t="shared" si="64"/>
        <v>1</v>
      </c>
      <c r="O490">
        <f>IF(IF(ISERROR(SEARCH("*no*",VLOOKUP(A490,'passengers(base term)_has_optio'!A:J,3,FALSE))), 0,1)+IF(ISERROR(SEARCH("*no*",VLOOKUP(A490,'passengers(base term)_has_optio'!A:J,34,FALSE))), 0,1)+IF(ISERROR(SEARCH("*no*",VLOOKUP(A490,'passengers(base term)_has_optio'!A:J,5,FALSE))), 0,1)+IF(ISERROR(SEARCH("*no*",VLOOKUP(A490,'passengers(base term)_has_optio'!A:J,6,FALSE))), 0,1)+IF(ISERROR(SEARCH("*no*",VLOOKUP(A490,'passengers(base term)_has_optio'!A:J,7,FALSE))), 0,1)+IF(ISERROR(SEARCH("*no*",VLOOKUP(A490,'passengers(base term)_has_optio'!A:J,8,FALSE))), 0,1)+IF(ISERROR(SEARCH("*no*",VLOOKUP(A490,'passengers(base term)_has_optio'!A:J,9,FALSE))), 0,1)=7,1,0)</f>
        <v>0</v>
      </c>
      <c r="P490">
        <f>IF(ISNUMBER(VLOOKUP(A490,'passengers(base term)_has_optio'!A:J,10)),1,0)</f>
        <v>0</v>
      </c>
      <c r="Q490">
        <f t="shared" si="66"/>
        <v>0</v>
      </c>
      <c r="R490">
        <f t="shared" si="67"/>
        <v>1</v>
      </c>
      <c r="S490">
        <f t="shared" si="68"/>
        <v>1</v>
      </c>
      <c r="T490">
        <f t="shared" si="69"/>
        <v>0</v>
      </c>
      <c r="U490">
        <f t="shared" si="70"/>
        <v>0</v>
      </c>
      <c r="V490">
        <f t="shared" si="71"/>
        <v>0</v>
      </c>
    </row>
    <row r="491" spans="1:22">
      <c r="A491" t="s">
        <v>919</v>
      </c>
      <c r="B491" t="s">
        <v>1418</v>
      </c>
      <c r="C491" t="s">
        <v>1407</v>
      </c>
      <c r="D491" t="s">
        <v>1407</v>
      </c>
      <c r="E491" t="s">
        <v>1407</v>
      </c>
      <c r="F491" t="s">
        <v>1407</v>
      </c>
      <c r="G491" t="s">
        <v>1407</v>
      </c>
      <c r="H491" t="s">
        <v>1407</v>
      </c>
      <c r="I491" t="s">
        <v>1407</v>
      </c>
      <c r="J491">
        <v>0.6</v>
      </c>
      <c r="K491" t="b">
        <f>ISERROR(VLOOKUP(A491,'passengers(base term)_has_optio'!A356:A1191,1,FALSE))</f>
        <v>0</v>
      </c>
      <c r="L491">
        <f t="shared" si="65"/>
        <v>1</v>
      </c>
      <c r="M491">
        <f t="shared" si="63"/>
        <v>1</v>
      </c>
      <c r="N491">
        <f t="shared" si="64"/>
        <v>1</v>
      </c>
      <c r="O491">
        <f>IF(IF(ISERROR(SEARCH("*no*",VLOOKUP(A491,'passengers(base term)_has_optio'!A:J,3,FALSE))), 0,1)+IF(ISERROR(SEARCH("*no*",VLOOKUP(A491,'passengers(base term)_has_optio'!A:J,34,FALSE))), 0,1)+IF(ISERROR(SEARCH("*no*",VLOOKUP(A491,'passengers(base term)_has_optio'!A:J,5,FALSE))), 0,1)+IF(ISERROR(SEARCH("*no*",VLOOKUP(A491,'passengers(base term)_has_optio'!A:J,6,FALSE))), 0,1)+IF(ISERROR(SEARCH("*no*",VLOOKUP(A491,'passengers(base term)_has_optio'!A:J,7,FALSE))), 0,1)+IF(ISERROR(SEARCH("*no*",VLOOKUP(A491,'passengers(base term)_has_optio'!A:J,8,FALSE))), 0,1)+IF(ISERROR(SEARCH("*no*",VLOOKUP(A491,'passengers(base term)_has_optio'!A:J,9,FALSE))), 0,1)=7,1,0)</f>
        <v>0</v>
      </c>
      <c r="P491">
        <f>IF(ISNUMBER(VLOOKUP(A491,'passengers(base term)_has_optio'!A:J,10)),1,0)</f>
        <v>0</v>
      </c>
      <c r="Q491">
        <f t="shared" si="66"/>
        <v>0</v>
      </c>
      <c r="R491">
        <f t="shared" si="67"/>
        <v>1</v>
      </c>
      <c r="S491">
        <f t="shared" si="68"/>
        <v>1</v>
      </c>
      <c r="T491">
        <f t="shared" si="69"/>
        <v>0</v>
      </c>
      <c r="U491">
        <f t="shared" si="70"/>
        <v>0</v>
      </c>
      <c r="V491">
        <f t="shared" si="71"/>
        <v>0</v>
      </c>
    </row>
    <row r="492" spans="1:22">
      <c r="A492" t="s">
        <v>917</v>
      </c>
      <c r="B492" t="s">
        <v>1418</v>
      </c>
      <c r="C492" t="s">
        <v>1407</v>
      </c>
      <c r="D492" t="s">
        <v>1407</v>
      </c>
      <c r="E492" t="s">
        <v>1407</v>
      </c>
      <c r="F492" t="s">
        <v>1407</v>
      </c>
      <c r="G492" t="s">
        <v>1407</v>
      </c>
      <c r="H492" t="s">
        <v>1407</v>
      </c>
      <c r="I492" t="s">
        <v>1407</v>
      </c>
      <c r="J492">
        <v>1.9</v>
      </c>
      <c r="K492" t="b">
        <f>ISERROR(VLOOKUP(A492,'passengers(base term)_has_optio'!A358:A1193,1,FALSE))</f>
        <v>0</v>
      </c>
      <c r="L492">
        <f t="shared" si="65"/>
        <v>1</v>
      </c>
      <c r="M492">
        <f t="shared" si="63"/>
        <v>1</v>
      </c>
      <c r="N492">
        <f t="shared" si="64"/>
        <v>1</v>
      </c>
      <c r="O492">
        <f>IF(IF(ISERROR(SEARCH("*no*",VLOOKUP(A492,'passengers(base term)_has_optio'!A:J,3,FALSE))), 0,1)+IF(ISERROR(SEARCH("*no*",VLOOKUP(A492,'passengers(base term)_has_optio'!A:J,34,FALSE))), 0,1)+IF(ISERROR(SEARCH("*no*",VLOOKUP(A492,'passengers(base term)_has_optio'!A:J,5,FALSE))), 0,1)+IF(ISERROR(SEARCH("*no*",VLOOKUP(A492,'passengers(base term)_has_optio'!A:J,6,FALSE))), 0,1)+IF(ISERROR(SEARCH("*no*",VLOOKUP(A492,'passengers(base term)_has_optio'!A:J,7,FALSE))), 0,1)+IF(ISERROR(SEARCH("*no*",VLOOKUP(A492,'passengers(base term)_has_optio'!A:J,8,FALSE))), 0,1)+IF(ISERROR(SEARCH("*no*",VLOOKUP(A492,'passengers(base term)_has_optio'!A:J,9,FALSE))), 0,1)=7,1,0)</f>
        <v>0</v>
      </c>
      <c r="P492">
        <f>IF(ISNUMBER(VLOOKUP(A492,'passengers(base term)_has_optio'!A:J,10)),1,0)</f>
        <v>0</v>
      </c>
      <c r="Q492">
        <f t="shared" si="66"/>
        <v>0</v>
      </c>
      <c r="R492">
        <f t="shared" si="67"/>
        <v>1</v>
      </c>
      <c r="S492">
        <f t="shared" si="68"/>
        <v>1</v>
      </c>
      <c r="T492">
        <f t="shared" si="69"/>
        <v>0</v>
      </c>
      <c r="U492">
        <f t="shared" si="70"/>
        <v>0</v>
      </c>
      <c r="V492">
        <f t="shared" si="71"/>
        <v>0</v>
      </c>
    </row>
    <row r="493" spans="1:22">
      <c r="A493" t="s">
        <v>915</v>
      </c>
      <c r="B493" t="s">
        <v>1418</v>
      </c>
      <c r="C493" t="s">
        <v>1407</v>
      </c>
      <c r="D493" t="s">
        <v>1407</v>
      </c>
      <c r="E493" t="s">
        <v>1407</v>
      </c>
      <c r="F493" t="s">
        <v>1407</v>
      </c>
      <c r="G493" t="s">
        <v>1407</v>
      </c>
      <c r="H493" t="s">
        <v>1407</v>
      </c>
      <c r="I493" t="s">
        <v>1407</v>
      </c>
      <c r="J493">
        <v>1</v>
      </c>
      <c r="K493" t="b">
        <f>ISERROR(VLOOKUP(A493,'passengers(base term)_has_optio'!A360:A1195,1,FALSE))</f>
        <v>0</v>
      </c>
      <c r="L493">
        <f t="shared" si="65"/>
        <v>1</v>
      </c>
      <c r="M493">
        <f t="shared" si="63"/>
        <v>1</v>
      </c>
      <c r="N493">
        <f t="shared" si="64"/>
        <v>1</v>
      </c>
      <c r="O493">
        <f>IF(IF(ISERROR(SEARCH("*no*",VLOOKUP(A493,'passengers(base term)_has_optio'!A:J,3,FALSE))), 0,1)+IF(ISERROR(SEARCH("*no*",VLOOKUP(A493,'passengers(base term)_has_optio'!A:J,34,FALSE))), 0,1)+IF(ISERROR(SEARCH("*no*",VLOOKUP(A493,'passengers(base term)_has_optio'!A:J,5,FALSE))), 0,1)+IF(ISERROR(SEARCH("*no*",VLOOKUP(A493,'passengers(base term)_has_optio'!A:J,6,FALSE))), 0,1)+IF(ISERROR(SEARCH("*no*",VLOOKUP(A493,'passengers(base term)_has_optio'!A:J,7,FALSE))), 0,1)+IF(ISERROR(SEARCH("*no*",VLOOKUP(A493,'passengers(base term)_has_optio'!A:J,8,FALSE))), 0,1)+IF(ISERROR(SEARCH("*no*",VLOOKUP(A493,'passengers(base term)_has_optio'!A:J,9,FALSE))), 0,1)=7,1,0)</f>
        <v>0</v>
      </c>
      <c r="P493">
        <f>IF(ISNUMBER(VLOOKUP(A493,'passengers(base term)_has_optio'!A:J,10)),1,0)</f>
        <v>0</v>
      </c>
      <c r="Q493">
        <f t="shared" si="66"/>
        <v>0</v>
      </c>
      <c r="R493">
        <f t="shared" si="67"/>
        <v>1</v>
      </c>
      <c r="S493">
        <f t="shared" si="68"/>
        <v>1</v>
      </c>
      <c r="T493">
        <f t="shared" si="69"/>
        <v>0</v>
      </c>
      <c r="U493">
        <f t="shared" si="70"/>
        <v>0</v>
      </c>
      <c r="V493">
        <f t="shared" si="71"/>
        <v>0</v>
      </c>
    </row>
    <row r="494" spans="1:22">
      <c r="A494" t="s">
        <v>913</v>
      </c>
      <c r="B494" t="s">
        <v>1418</v>
      </c>
      <c r="C494" t="s">
        <v>1407</v>
      </c>
      <c r="D494" t="s">
        <v>1407</v>
      </c>
      <c r="E494" t="s">
        <v>1407</v>
      </c>
      <c r="F494" t="s">
        <v>1407</v>
      </c>
      <c r="G494" t="s">
        <v>1407</v>
      </c>
      <c r="H494" t="s">
        <v>1407</v>
      </c>
      <c r="I494" t="s">
        <v>1407</v>
      </c>
      <c r="J494">
        <v>0.7</v>
      </c>
      <c r="K494" t="b">
        <f>ISERROR(VLOOKUP(A494,'passengers(base term)_has_optio'!A362:A1197,1,FALSE))</f>
        <v>0</v>
      </c>
      <c r="L494">
        <f t="shared" si="65"/>
        <v>1</v>
      </c>
      <c r="M494">
        <f t="shared" si="63"/>
        <v>1</v>
      </c>
      <c r="N494">
        <f t="shared" si="64"/>
        <v>1</v>
      </c>
      <c r="O494">
        <f>IF(IF(ISERROR(SEARCH("*no*",VLOOKUP(A494,'passengers(base term)_has_optio'!A:J,3,FALSE))), 0,1)+IF(ISERROR(SEARCH("*no*",VLOOKUP(A494,'passengers(base term)_has_optio'!A:J,34,FALSE))), 0,1)+IF(ISERROR(SEARCH("*no*",VLOOKUP(A494,'passengers(base term)_has_optio'!A:J,5,FALSE))), 0,1)+IF(ISERROR(SEARCH("*no*",VLOOKUP(A494,'passengers(base term)_has_optio'!A:J,6,FALSE))), 0,1)+IF(ISERROR(SEARCH("*no*",VLOOKUP(A494,'passengers(base term)_has_optio'!A:J,7,FALSE))), 0,1)+IF(ISERROR(SEARCH("*no*",VLOOKUP(A494,'passengers(base term)_has_optio'!A:J,8,FALSE))), 0,1)+IF(ISERROR(SEARCH("*no*",VLOOKUP(A494,'passengers(base term)_has_optio'!A:J,9,FALSE))), 0,1)=7,1,0)</f>
        <v>0</v>
      </c>
      <c r="P494">
        <f>IF(ISNUMBER(VLOOKUP(A494,'passengers(base term)_has_optio'!A:J,10)),1,0)</f>
        <v>0</v>
      </c>
      <c r="Q494">
        <f t="shared" si="66"/>
        <v>0</v>
      </c>
      <c r="R494">
        <f t="shared" si="67"/>
        <v>1</v>
      </c>
      <c r="S494">
        <f t="shared" si="68"/>
        <v>1</v>
      </c>
      <c r="T494">
        <f t="shared" si="69"/>
        <v>0</v>
      </c>
      <c r="U494">
        <f t="shared" si="70"/>
        <v>0</v>
      </c>
      <c r="V494">
        <f t="shared" si="71"/>
        <v>0</v>
      </c>
    </row>
    <row r="495" spans="1:22">
      <c r="A495" t="s">
        <v>911</v>
      </c>
      <c r="B495" t="s">
        <v>1418</v>
      </c>
      <c r="C495" t="s">
        <v>1407</v>
      </c>
      <c r="D495" t="s">
        <v>1407</v>
      </c>
      <c r="E495" t="s">
        <v>1407</v>
      </c>
      <c r="F495" t="s">
        <v>1407</v>
      </c>
      <c r="G495" t="s">
        <v>1407</v>
      </c>
      <c r="H495" t="s">
        <v>1407</v>
      </c>
      <c r="I495" t="s">
        <v>1407</v>
      </c>
      <c r="J495">
        <v>1.5</v>
      </c>
      <c r="K495" t="b">
        <f>ISERROR(VLOOKUP(A495,'passengers(base term)_has_optio'!A364:A1199,1,FALSE))</f>
        <v>0</v>
      </c>
      <c r="L495">
        <f t="shared" si="65"/>
        <v>1</v>
      </c>
      <c r="M495">
        <f t="shared" si="63"/>
        <v>1</v>
      </c>
      <c r="N495">
        <f t="shared" si="64"/>
        <v>1</v>
      </c>
      <c r="O495">
        <f>IF(IF(ISERROR(SEARCH("*no*",VLOOKUP(A495,'passengers(base term)_has_optio'!A:J,3,FALSE))), 0,1)+IF(ISERROR(SEARCH("*no*",VLOOKUP(A495,'passengers(base term)_has_optio'!A:J,34,FALSE))), 0,1)+IF(ISERROR(SEARCH("*no*",VLOOKUP(A495,'passengers(base term)_has_optio'!A:J,5,FALSE))), 0,1)+IF(ISERROR(SEARCH("*no*",VLOOKUP(A495,'passengers(base term)_has_optio'!A:J,6,FALSE))), 0,1)+IF(ISERROR(SEARCH("*no*",VLOOKUP(A495,'passengers(base term)_has_optio'!A:J,7,FALSE))), 0,1)+IF(ISERROR(SEARCH("*no*",VLOOKUP(A495,'passengers(base term)_has_optio'!A:J,8,FALSE))), 0,1)+IF(ISERROR(SEARCH("*no*",VLOOKUP(A495,'passengers(base term)_has_optio'!A:J,9,FALSE))), 0,1)=7,1,0)</f>
        <v>0</v>
      </c>
      <c r="P495">
        <f>IF(ISNUMBER(VLOOKUP(A495,'passengers(base term)_has_optio'!A:J,10)),1,0)</f>
        <v>0</v>
      </c>
      <c r="Q495">
        <f t="shared" si="66"/>
        <v>0</v>
      </c>
      <c r="R495">
        <f t="shared" si="67"/>
        <v>1</v>
      </c>
      <c r="S495">
        <f t="shared" si="68"/>
        <v>1</v>
      </c>
      <c r="T495">
        <f t="shared" si="69"/>
        <v>0</v>
      </c>
      <c r="U495">
        <f t="shared" si="70"/>
        <v>0</v>
      </c>
      <c r="V495">
        <f t="shared" si="71"/>
        <v>0</v>
      </c>
    </row>
    <row r="496" spans="1:22">
      <c r="A496" t="s">
        <v>909</v>
      </c>
      <c r="B496" t="s">
        <v>1418</v>
      </c>
      <c r="C496" t="s">
        <v>1407</v>
      </c>
      <c r="D496" t="s">
        <v>1407</v>
      </c>
      <c r="E496" t="s">
        <v>1407</v>
      </c>
      <c r="F496" t="s">
        <v>1407</v>
      </c>
      <c r="G496" t="s">
        <v>1407</v>
      </c>
      <c r="H496" t="s">
        <v>1407</v>
      </c>
      <c r="I496" t="s">
        <v>1407</v>
      </c>
      <c r="J496">
        <v>1.8</v>
      </c>
      <c r="K496" t="b">
        <f>ISERROR(VLOOKUP(A496,'passengers(base term)_has_optio'!A366:A1201,1,FALSE))</f>
        <v>0</v>
      </c>
      <c r="L496">
        <f t="shared" si="65"/>
        <v>1</v>
      </c>
      <c r="M496">
        <f t="shared" si="63"/>
        <v>1</v>
      </c>
      <c r="N496">
        <f t="shared" si="64"/>
        <v>1</v>
      </c>
      <c r="O496">
        <f>IF(IF(ISERROR(SEARCH("*no*",VLOOKUP(A496,'passengers(base term)_has_optio'!A:J,3,FALSE))), 0,1)+IF(ISERROR(SEARCH("*no*",VLOOKUP(A496,'passengers(base term)_has_optio'!A:J,34,FALSE))), 0,1)+IF(ISERROR(SEARCH("*no*",VLOOKUP(A496,'passengers(base term)_has_optio'!A:J,5,FALSE))), 0,1)+IF(ISERROR(SEARCH("*no*",VLOOKUP(A496,'passengers(base term)_has_optio'!A:J,6,FALSE))), 0,1)+IF(ISERROR(SEARCH("*no*",VLOOKUP(A496,'passengers(base term)_has_optio'!A:J,7,FALSE))), 0,1)+IF(ISERROR(SEARCH("*no*",VLOOKUP(A496,'passengers(base term)_has_optio'!A:J,8,FALSE))), 0,1)+IF(ISERROR(SEARCH("*no*",VLOOKUP(A496,'passengers(base term)_has_optio'!A:J,9,FALSE))), 0,1)=7,1,0)</f>
        <v>0</v>
      </c>
      <c r="P496">
        <f>IF(ISNUMBER(VLOOKUP(A496,'passengers(base term)_has_optio'!A:J,10)),1,0)</f>
        <v>1</v>
      </c>
      <c r="Q496">
        <f t="shared" si="66"/>
        <v>0</v>
      </c>
      <c r="R496">
        <f t="shared" si="67"/>
        <v>1</v>
      </c>
      <c r="S496">
        <f t="shared" si="68"/>
        <v>0</v>
      </c>
      <c r="T496">
        <f t="shared" si="69"/>
        <v>0</v>
      </c>
      <c r="U496">
        <f t="shared" si="70"/>
        <v>0</v>
      </c>
      <c r="V496">
        <f t="shared" si="71"/>
        <v>0</v>
      </c>
    </row>
    <row r="497" spans="1:22">
      <c r="A497" t="s">
        <v>907</v>
      </c>
      <c r="B497" t="s">
        <v>1418</v>
      </c>
      <c r="C497" t="s">
        <v>1407</v>
      </c>
      <c r="D497" t="s">
        <v>1407</v>
      </c>
      <c r="E497" t="s">
        <v>1407</v>
      </c>
      <c r="F497" t="s">
        <v>1407</v>
      </c>
      <c r="G497" t="s">
        <v>1407</v>
      </c>
      <c r="H497" t="s">
        <v>1407</v>
      </c>
      <c r="I497" t="s">
        <v>1407</v>
      </c>
      <c r="J497">
        <v>2.1</v>
      </c>
      <c r="K497" t="b">
        <f>ISERROR(VLOOKUP(A497,'passengers(base term)_has_optio'!A368:A1203,1,FALSE))</f>
        <v>0</v>
      </c>
      <c r="L497">
        <f t="shared" si="65"/>
        <v>1</v>
      </c>
      <c r="M497">
        <f t="shared" si="63"/>
        <v>1</v>
      </c>
      <c r="N497">
        <f t="shared" si="64"/>
        <v>1</v>
      </c>
      <c r="O497">
        <f>IF(IF(ISERROR(SEARCH("*no*",VLOOKUP(A497,'passengers(base term)_has_optio'!A:J,3,FALSE))), 0,1)+IF(ISERROR(SEARCH("*no*",VLOOKUP(A497,'passengers(base term)_has_optio'!A:J,34,FALSE))), 0,1)+IF(ISERROR(SEARCH("*no*",VLOOKUP(A497,'passengers(base term)_has_optio'!A:J,5,FALSE))), 0,1)+IF(ISERROR(SEARCH("*no*",VLOOKUP(A497,'passengers(base term)_has_optio'!A:J,6,FALSE))), 0,1)+IF(ISERROR(SEARCH("*no*",VLOOKUP(A497,'passengers(base term)_has_optio'!A:J,7,FALSE))), 0,1)+IF(ISERROR(SEARCH("*no*",VLOOKUP(A497,'passengers(base term)_has_optio'!A:J,8,FALSE))), 0,1)+IF(ISERROR(SEARCH("*no*",VLOOKUP(A497,'passengers(base term)_has_optio'!A:J,9,FALSE))), 0,1)=7,1,0)</f>
        <v>0</v>
      </c>
      <c r="P497">
        <f>IF(ISNUMBER(VLOOKUP(A497,'passengers(base term)_has_optio'!A:J,10)),1,0)</f>
        <v>1</v>
      </c>
      <c r="Q497">
        <f t="shared" si="66"/>
        <v>0</v>
      </c>
      <c r="R497">
        <f t="shared" si="67"/>
        <v>1</v>
      </c>
      <c r="S497">
        <f t="shared" si="68"/>
        <v>0</v>
      </c>
      <c r="T497">
        <f t="shared" si="69"/>
        <v>0</v>
      </c>
      <c r="U497">
        <f t="shared" si="70"/>
        <v>0</v>
      </c>
      <c r="V497">
        <f t="shared" si="71"/>
        <v>0</v>
      </c>
    </row>
    <row r="498" spans="1:22">
      <c r="A498" t="s">
        <v>905</v>
      </c>
      <c r="B498" t="s">
        <v>1418</v>
      </c>
      <c r="C498" t="s">
        <v>1407</v>
      </c>
      <c r="D498" t="s">
        <v>1407</v>
      </c>
      <c r="E498" t="s">
        <v>1407</v>
      </c>
      <c r="F498" t="s">
        <v>1407</v>
      </c>
      <c r="G498" t="s">
        <v>1407</v>
      </c>
      <c r="H498" t="s">
        <v>1407</v>
      </c>
      <c r="I498" t="s">
        <v>1407</v>
      </c>
      <c r="J498">
        <v>2.1</v>
      </c>
      <c r="K498" t="b">
        <f>ISERROR(VLOOKUP(A498,'passengers(base term)_has_optio'!A370:A1205,1,FALSE))</f>
        <v>0</v>
      </c>
      <c r="L498">
        <f t="shared" si="65"/>
        <v>1</v>
      </c>
      <c r="M498">
        <f t="shared" si="63"/>
        <v>1</v>
      </c>
      <c r="N498">
        <f t="shared" si="64"/>
        <v>1</v>
      </c>
      <c r="O498">
        <f>IF(IF(ISERROR(SEARCH("*no*",VLOOKUP(A498,'passengers(base term)_has_optio'!A:J,3,FALSE))), 0,1)+IF(ISERROR(SEARCH("*no*",VLOOKUP(A498,'passengers(base term)_has_optio'!A:J,34,FALSE))), 0,1)+IF(ISERROR(SEARCH("*no*",VLOOKUP(A498,'passengers(base term)_has_optio'!A:J,5,FALSE))), 0,1)+IF(ISERROR(SEARCH("*no*",VLOOKUP(A498,'passengers(base term)_has_optio'!A:J,6,FALSE))), 0,1)+IF(ISERROR(SEARCH("*no*",VLOOKUP(A498,'passengers(base term)_has_optio'!A:J,7,FALSE))), 0,1)+IF(ISERROR(SEARCH("*no*",VLOOKUP(A498,'passengers(base term)_has_optio'!A:J,8,FALSE))), 0,1)+IF(ISERROR(SEARCH("*no*",VLOOKUP(A498,'passengers(base term)_has_optio'!A:J,9,FALSE))), 0,1)=7,1,0)</f>
        <v>0</v>
      </c>
      <c r="P498">
        <f>IF(ISNUMBER(VLOOKUP(A498,'passengers(base term)_has_optio'!A:J,10)),1,0)</f>
        <v>1</v>
      </c>
      <c r="Q498">
        <f t="shared" si="66"/>
        <v>0</v>
      </c>
      <c r="R498">
        <f t="shared" si="67"/>
        <v>1</v>
      </c>
      <c r="S498">
        <f t="shared" si="68"/>
        <v>0</v>
      </c>
      <c r="T498">
        <f t="shared" si="69"/>
        <v>0</v>
      </c>
      <c r="U498">
        <f t="shared" si="70"/>
        <v>0</v>
      </c>
      <c r="V498">
        <f t="shared" si="71"/>
        <v>0</v>
      </c>
    </row>
    <row r="499" spans="1:22">
      <c r="A499" t="s">
        <v>903</v>
      </c>
      <c r="B499" t="s">
        <v>1418</v>
      </c>
      <c r="C499" t="s">
        <v>1407</v>
      </c>
      <c r="D499" t="s">
        <v>1407</v>
      </c>
      <c r="E499" t="s">
        <v>1407</v>
      </c>
      <c r="F499" t="s">
        <v>1407</v>
      </c>
      <c r="G499" t="s">
        <v>1407</v>
      </c>
      <c r="H499" t="s">
        <v>1407</v>
      </c>
      <c r="I499" t="s">
        <v>1407</v>
      </c>
      <c r="J499">
        <v>0.8</v>
      </c>
      <c r="K499" t="b">
        <f>ISERROR(VLOOKUP(A499,'passengers(base term)_has_optio'!A372:A1207,1,FALSE))</f>
        <v>0</v>
      </c>
      <c r="L499">
        <f t="shared" si="65"/>
        <v>1</v>
      </c>
      <c r="M499">
        <f t="shared" si="63"/>
        <v>1</v>
      </c>
      <c r="N499">
        <f t="shared" si="64"/>
        <v>1</v>
      </c>
      <c r="O499">
        <f>IF(IF(ISERROR(SEARCH("*no*",VLOOKUP(A499,'passengers(base term)_has_optio'!A:J,3,FALSE))), 0,1)+IF(ISERROR(SEARCH("*no*",VLOOKUP(A499,'passengers(base term)_has_optio'!A:J,34,FALSE))), 0,1)+IF(ISERROR(SEARCH("*no*",VLOOKUP(A499,'passengers(base term)_has_optio'!A:J,5,FALSE))), 0,1)+IF(ISERROR(SEARCH("*no*",VLOOKUP(A499,'passengers(base term)_has_optio'!A:J,6,FALSE))), 0,1)+IF(ISERROR(SEARCH("*no*",VLOOKUP(A499,'passengers(base term)_has_optio'!A:J,7,FALSE))), 0,1)+IF(ISERROR(SEARCH("*no*",VLOOKUP(A499,'passengers(base term)_has_optio'!A:J,8,FALSE))), 0,1)+IF(ISERROR(SEARCH("*no*",VLOOKUP(A499,'passengers(base term)_has_optio'!A:J,9,FALSE))), 0,1)=7,1,0)</f>
        <v>0</v>
      </c>
      <c r="P499">
        <f>IF(ISNUMBER(VLOOKUP(A499,'passengers(base term)_has_optio'!A:J,10)),1,0)</f>
        <v>1</v>
      </c>
      <c r="Q499">
        <f t="shared" si="66"/>
        <v>0</v>
      </c>
      <c r="R499">
        <f t="shared" si="67"/>
        <v>1</v>
      </c>
      <c r="S499">
        <f t="shared" si="68"/>
        <v>0</v>
      </c>
      <c r="T499">
        <f t="shared" si="69"/>
        <v>0</v>
      </c>
      <c r="U499">
        <f t="shared" si="70"/>
        <v>0</v>
      </c>
      <c r="V499">
        <f t="shared" si="71"/>
        <v>0</v>
      </c>
    </row>
    <row r="500" spans="1:22">
      <c r="A500" t="s">
        <v>901</v>
      </c>
      <c r="B500" t="s">
        <v>1418</v>
      </c>
      <c r="C500" t="s">
        <v>1407</v>
      </c>
      <c r="D500" t="s">
        <v>1407</v>
      </c>
      <c r="E500" t="s">
        <v>1407</v>
      </c>
      <c r="F500" t="s">
        <v>1407</v>
      </c>
      <c r="G500" t="s">
        <v>1407</v>
      </c>
      <c r="H500" t="s">
        <v>1407</v>
      </c>
      <c r="I500" t="s">
        <v>1407</v>
      </c>
      <c r="J500">
        <v>1.9</v>
      </c>
      <c r="K500" t="b">
        <f>ISERROR(VLOOKUP(A500,'passengers(base term)_has_optio'!A374:A1209,1,FALSE))</f>
        <v>0</v>
      </c>
      <c r="L500">
        <f t="shared" si="65"/>
        <v>1</v>
      </c>
      <c r="M500">
        <f t="shared" si="63"/>
        <v>1</v>
      </c>
      <c r="N500">
        <f t="shared" si="64"/>
        <v>1</v>
      </c>
      <c r="O500">
        <f>IF(IF(ISERROR(SEARCH("*no*",VLOOKUP(A500,'passengers(base term)_has_optio'!A:J,3,FALSE))), 0,1)+IF(ISERROR(SEARCH("*no*",VLOOKUP(A500,'passengers(base term)_has_optio'!A:J,34,FALSE))), 0,1)+IF(ISERROR(SEARCH("*no*",VLOOKUP(A500,'passengers(base term)_has_optio'!A:J,5,FALSE))), 0,1)+IF(ISERROR(SEARCH("*no*",VLOOKUP(A500,'passengers(base term)_has_optio'!A:J,6,FALSE))), 0,1)+IF(ISERROR(SEARCH("*no*",VLOOKUP(A500,'passengers(base term)_has_optio'!A:J,7,FALSE))), 0,1)+IF(ISERROR(SEARCH("*no*",VLOOKUP(A500,'passengers(base term)_has_optio'!A:J,8,FALSE))), 0,1)+IF(ISERROR(SEARCH("*no*",VLOOKUP(A500,'passengers(base term)_has_optio'!A:J,9,FALSE))), 0,1)=7,1,0)</f>
        <v>0</v>
      </c>
      <c r="P500">
        <f>IF(ISNUMBER(VLOOKUP(A500,'passengers(base term)_has_optio'!A:J,10)),1,0)</f>
        <v>1</v>
      </c>
      <c r="Q500">
        <f t="shared" si="66"/>
        <v>0</v>
      </c>
      <c r="R500">
        <f t="shared" si="67"/>
        <v>1</v>
      </c>
      <c r="S500">
        <f t="shared" si="68"/>
        <v>0</v>
      </c>
      <c r="T500">
        <f t="shared" si="69"/>
        <v>0</v>
      </c>
      <c r="U500">
        <f t="shared" si="70"/>
        <v>0</v>
      </c>
      <c r="V500">
        <f t="shared" si="71"/>
        <v>0</v>
      </c>
    </row>
    <row r="501" spans="1:22">
      <c r="A501" t="s">
        <v>898</v>
      </c>
      <c r="B501" t="s">
        <v>1418</v>
      </c>
      <c r="C501" t="s">
        <v>1407</v>
      </c>
      <c r="D501" t="s">
        <v>1407</v>
      </c>
      <c r="E501" t="s">
        <v>1407</v>
      </c>
      <c r="F501" t="s">
        <v>1407</v>
      </c>
      <c r="G501" t="s">
        <v>1407</v>
      </c>
      <c r="H501" t="s">
        <v>1407</v>
      </c>
      <c r="I501" t="s">
        <v>1407</v>
      </c>
      <c r="J501">
        <v>0.6</v>
      </c>
      <c r="K501" t="b">
        <f>ISERROR(VLOOKUP(A501,'passengers(base term)_has_optio'!A377:A1212,1,FALSE))</f>
        <v>0</v>
      </c>
      <c r="L501">
        <f t="shared" si="65"/>
        <v>1</v>
      </c>
      <c r="M501">
        <f t="shared" si="63"/>
        <v>1</v>
      </c>
      <c r="N501">
        <f t="shared" si="64"/>
        <v>1</v>
      </c>
      <c r="O501">
        <f>IF(IF(ISERROR(SEARCH("*no*",VLOOKUP(A501,'passengers(base term)_has_optio'!A:J,3,FALSE))), 0,1)+IF(ISERROR(SEARCH("*no*",VLOOKUP(A501,'passengers(base term)_has_optio'!A:J,34,FALSE))), 0,1)+IF(ISERROR(SEARCH("*no*",VLOOKUP(A501,'passengers(base term)_has_optio'!A:J,5,FALSE))), 0,1)+IF(ISERROR(SEARCH("*no*",VLOOKUP(A501,'passengers(base term)_has_optio'!A:J,6,FALSE))), 0,1)+IF(ISERROR(SEARCH("*no*",VLOOKUP(A501,'passengers(base term)_has_optio'!A:J,7,FALSE))), 0,1)+IF(ISERROR(SEARCH("*no*",VLOOKUP(A501,'passengers(base term)_has_optio'!A:J,8,FALSE))), 0,1)+IF(ISERROR(SEARCH("*no*",VLOOKUP(A501,'passengers(base term)_has_optio'!A:J,9,FALSE))), 0,1)=7,1,0)</f>
        <v>0</v>
      </c>
      <c r="P501">
        <f>IF(ISNUMBER(VLOOKUP(A501,'passengers(base term)_has_optio'!A:J,10)),1,0)</f>
        <v>1</v>
      </c>
      <c r="Q501">
        <f t="shared" si="66"/>
        <v>0</v>
      </c>
      <c r="R501">
        <f t="shared" si="67"/>
        <v>1</v>
      </c>
      <c r="S501">
        <f t="shared" si="68"/>
        <v>0</v>
      </c>
      <c r="T501">
        <f t="shared" si="69"/>
        <v>0</v>
      </c>
      <c r="U501">
        <f t="shared" si="70"/>
        <v>0</v>
      </c>
      <c r="V501">
        <f t="shared" si="71"/>
        <v>0</v>
      </c>
    </row>
    <row r="502" spans="1:22">
      <c r="A502" t="s">
        <v>896</v>
      </c>
      <c r="B502" t="s">
        <v>1418</v>
      </c>
      <c r="C502" t="s">
        <v>1407</v>
      </c>
      <c r="D502" t="s">
        <v>1407</v>
      </c>
      <c r="E502" t="s">
        <v>1407</v>
      </c>
      <c r="F502" t="s">
        <v>1407</v>
      </c>
      <c r="G502" t="s">
        <v>1407</v>
      </c>
      <c r="H502" t="s">
        <v>1407</v>
      </c>
      <c r="I502" t="s">
        <v>1407</v>
      </c>
      <c r="J502">
        <v>0.5</v>
      </c>
      <c r="K502" t="b">
        <f>ISERROR(VLOOKUP(A502,'passengers(base term)_has_optio'!A379:A1214,1,FALSE))</f>
        <v>0</v>
      </c>
      <c r="L502">
        <f t="shared" si="65"/>
        <v>1</v>
      </c>
      <c r="M502">
        <f t="shared" si="63"/>
        <v>1</v>
      </c>
      <c r="N502">
        <f t="shared" si="64"/>
        <v>1</v>
      </c>
      <c r="O502">
        <f>IF(IF(ISERROR(SEARCH("*no*",VLOOKUP(A502,'passengers(base term)_has_optio'!A:J,3,FALSE))), 0,1)+IF(ISERROR(SEARCH("*no*",VLOOKUP(A502,'passengers(base term)_has_optio'!A:J,34,FALSE))), 0,1)+IF(ISERROR(SEARCH("*no*",VLOOKUP(A502,'passengers(base term)_has_optio'!A:J,5,FALSE))), 0,1)+IF(ISERROR(SEARCH("*no*",VLOOKUP(A502,'passengers(base term)_has_optio'!A:J,6,FALSE))), 0,1)+IF(ISERROR(SEARCH("*no*",VLOOKUP(A502,'passengers(base term)_has_optio'!A:J,7,FALSE))), 0,1)+IF(ISERROR(SEARCH("*no*",VLOOKUP(A502,'passengers(base term)_has_optio'!A:J,8,FALSE))), 0,1)+IF(ISERROR(SEARCH("*no*",VLOOKUP(A502,'passengers(base term)_has_optio'!A:J,9,FALSE))), 0,1)=7,1,0)</f>
        <v>0</v>
      </c>
      <c r="P502">
        <f>IF(ISNUMBER(VLOOKUP(A502,'passengers(base term)_has_optio'!A:J,10)),1,0)</f>
        <v>1</v>
      </c>
      <c r="Q502">
        <f t="shared" si="66"/>
        <v>0</v>
      </c>
      <c r="R502">
        <f t="shared" si="67"/>
        <v>1</v>
      </c>
      <c r="S502">
        <f t="shared" si="68"/>
        <v>0</v>
      </c>
      <c r="T502">
        <f t="shared" si="69"/>
        <v>0</v>
      </c>
      <c r="U502">
        <f t="shared" si="70"/>
        <v>0</v>
      </c>
      <c r="V502">
        <f t="shared" si="71"/>
        <v>0</v>
      </c>
    </row>
    <row r="503" spans="1:22">
      <c r="A503" t="s">
        <v>894</v>
      </c>
      <c r="B503" t="s">
        <v>1418</v>
      </c>
      <c r="C503" t="s">
        <v>1407</v>
      </c>
      <c r="D503" t="s">
        <v>1407</v>
      </c>
      <c r="E503" t="s">
        <v>1407</v>
      </c>
      <c r="F503" t="s">
        <v>1407</v>
      </c>
      <c r="G503" t="s">
        <v>1407</v>
      </c>
      <c r="H503" t="s">
        <v>1407</v>
      </c>
      <c r="I503" t="s">
        <v>1407</v>
      </c>
      <c r="J503">
        <v>0.5</v>
      </c>
      <c r="K503" t="b">
        <f>ISERROR(VLOOKUP(A503,'passengers(base term)_has_optio'!A381:A1216,1,FALSE))</f>
        <v>0</v>
      </c>
      <c r="L503">
        <f t="shared" si="65"/>
        <v>1</v>
      </c>
      <c r="M503">
        <f t="shared" si="63"/>
        <v>1</v>
      </c>
      <c r="N503">
        <f t="shared" si="64"/>
        <v>1</v>
      </c>
      <c r="O503">
        <f>IF(IF(ISERROR(SEARCH("*no*",VLOOKUP(A503,'passengers(base term)_has_optio'!A:J,3,FALSE))), 0,1)+IF(ISERROR(SEARCH("*no*",VLOOKUP(A503,'passengers(base term)_has_optio'!A:J,34,FALSE))), 0,1)+IF(ISERROR(SEARCH("*no*",VLOOKUP(A503,'passengers(base term)_has_optio'!A:J,5,FALSE))), 0,1)+IF(ISERROR(SEARCH("*no*",VLOOKUP(A503,'passengers(base term)_has_optio'!A:J,6,FALSE))), 0,1)+IF(ISERROR(SEARCH("*no*",VLOOKUP(A503,'passengers(base term)_has_optio'!A:J,7,FALSE))), 0,1)+IF(ISERROR(SEARCH("*no*",VLOOKUP(A503,'passengers(base term)_has_optio'!A:J,8,FALSE))), 0,1)+IF(ISERROR(SEARCH("*no*",VLOOKUP(A503,'passengers(base term)_has_optio'!A:J,9,FALSE))), 0,1)=7,1,0)</f>
        <v>0</v>
      </c>
      <c r="P503">
        <f>IF(ISNUMBER(VLOOKUP(A503,'passengers(base term)_has_optio'!A:J,10)),1,0)</f>
        <v>0</v>
      </c>
      <c r="Q503">
        <f t="shared" si="66"/>
        <v>0</v>
      </c>
      <c r="R503">
        <f t="shared" si="67"/>
        <v>1</v>
      </c>
      <c r="S503">
        <f t="shared" si="68"/>
        <v>1</v>
      </c>
      <c r="T503">
        <f t="shared" si="69"/>
        <v>0</v>
      </c>
      <c r="U503">
        <f t="shared" si="70"/>
        <v>0</v>
      </c>
      <c r="V503">
        <f t="shared" si="71"/>
        <v>0</v>
      </c>
    </row>
    <row r="504" spans="1:22">
      <c r="A504" t="s">
        <v>892</v>
      </c>
      <c r="B504" t="s">
        <v>1418</v>
      </c>
      <c r="C504" t="s">
        <v>1407</v>
      </c>
      <c r="D504" t="s">
        <v>1407</v>
      </c>
      <c r="E504" t="s">
        <v>1407</v>
      </c>
      <c r="F504" t="s">
        <v>1407</v>
      </c>
      <c r="G504" t="s">
        <v>1407</v>
      </c>
      <c r="H504" t="s">
        <v>1407</v>
      </c>
      <c r="I504" t="s">
        <v>1407</v>
      </c>
      <c r="J504">
        <v>2.1</v>
      </c>
      <c r="K504" t="b">
        <f>ISERROR(VLOOKUP(A504,'passengers(base term)_has_optio'!A383:A1218,1,FALSE))</f>
        <v>0</v>
      </c>
      <c r="L504">
        <f t="shared" si="65"/>
        <v>1</v>
      </c>
      <c r="M504">
        <f t="shared" si="63"/>
        <v>1</v>
      </c>
      <c r="N504">
        <f t="shared" si="64"/>
        <v>1</v>
      </c>
      <c r="O504">
        <f>IF(IF(ISERROR(SEARCH("*no*",VLOOKUP(A504,'passengers(base term)_has_optio'!A:J,3,FALSE))), 0,1)+IF(ISERROR(SEARCH("*no*",VLOOKUP(A504,'passengers(base term)_has_optio'!A:J,34,FALSE))), 0,1)+IF(ISERROR(SEARCH("*no*",VLOOKUP(A504,'passengers(base term)_has_optio'!A:J,5,FALSE))), 0,1)+IF(ISERROR(SEARCH("*no*",VLOOKUP(A504,'passengers(base term)_has_optio'!A:J,6,FALSE))), 0,1)+IF(ISERROR(SEARCH("*no*",VLOOKUP(A504,'passengers(base term)_has_optio'!A:J,7,FALSE))), 0,1)+IF(ISERROR(SEARCH("*no*",VLOOKUP(A504,'passengers(base term)_has_optio'!A:J,8,FALSE))), 0,1)+IF(ISERROR(SEARCH("*no*",VLOOKUP(A504,'passengers(base term)_has_optio'!A:J,9,FALSE))), 0,1)=7,1,0)</f>
        <v>0</v>
      </c>
      <c r="P504">
        <f>IF(ISNUMBER(VLOOKUP(A504,'passengers(base term)_has_optio'!A:J,10)),1,0)</f>
        <v>0</v>
      </c>
      <c r="Q504">
        <f t="shared" si="66"/>
        <v>0</v>
      </c>
      <c r="R504">
        <f t="shared" si="67"/>
        <v>1</v>
      </c>
      <c r="S504">
        <f t="shared" si="68"/>
        <v>1</v>
      </c>
      <c r="T504">
        <f t="shared" si="69"/>
        <v>0</v>
      </c>
      <c r="U504">
        <f t="shared" si="70"/>
        <v>0</v>
      </c>
      <c r="V504">
        <f t="shared" si="71"/>
        <v>0</v>
      </c>
    </row>
    <row r="505" spans="1:22">
      <c r="A505" t="s">
        <v>889</v>
      </c>
      <c r="B505" t="s">
        <v>1418</v>
      </c>
      <c r="C505" t="s">
        <v>1407</v>
      </c>
      <c r="D505" t="s">
        <v>1407</v>
      </c>
      <c r="E505" t="s">
        <v>1407</v>
      </c>
      <c r="F505" t="s">
        <v>1407</v>
      </c>
      <c r="G505" t="s">
        <v>1407</v>
      </c>
      <c r="H505" t="s">
        <v>1407</v>
      </c>
      <c r="I505" t="s">
        <v>1407</v>
      </c>
      <c r="J505">
        <v>0.4</v>
      </c>
      <c r="K505" t="b">
        <f>ISERROR(VLOOKUP(A505,'passengers(base term)_has_optio'!A386:A1221,1,FALSE))</f>
        <v>0</v>
      </c>
      <c r="L505">
        <f t="shared" si="65"/>
        <v>1</v>
      </c>
      <c r="M505">
        <f t="shared" si="63"/>
        <v>1</v>
      </c>
      <c r="N505">
        <f t="shared" si="64"/>
        <v>1</v>
      </c>
      <c r="O505">
        <f>IF(IF(ISERROR(SEARCH("*no*",VLOOKUP(A505,'passengers(base term)_has_optio'!A:J,3,FALSE))), 0,1)+IF(ISERROR(SEARCH("*no*",VLOOKUP(A505,'passengers(base term)_has_optio'!A:J,34,FALSE))), 0,1)+IF(ISERROR(SEARCH("*no*",VLOOKUP(A505,'passengers(base term)_has_optio'!A:J,5,FALSE))), 0,1)+IF(ISERROR(SEARCH("*no*",VLOOKUP(A505,'passengers(base term)_has_optio'!A:J,6,FALSE))), 0,1)+IF(ISERROR(SEARCH("*no*",VLOOKUP(A505,'passengers(base term)_has_optio'!A:J,7,FALSE))), 0,1)+IF(ISERROR(SEARCH("*no*",VLOOKUP(A505,'passengers(base term)_has_optio'!A:J,8,FALSE))), 0,1)+IF(ISERROR(SEARCH("*no*",VLOOKUP(A505,'passengers(base term)_has_optio'!A:J,9,FALSE))), 0,1)=7,1,0)</f>
        <v>0</v>
      </c>
      <c r="P505">
        <f>IF(ISNUMBER(VLOOKUP(A505,'passengers(base term)_has_optio'!A:J,10)),1,0)</f>
        <v>0</v>
      </c>
      <c r="Q505">
        <f t="shared" si="66"/>
        <v>0</v>
      </c>
      <c r="R505">
        <f t="shared" si="67"/>
        <v>1</v>
      </c>
      <c r="S505">
        <f t="shared" si="68"/>
        <v>1</v>
      </c>
      <c r="T505">
        <f t="shared" si="69"/>
        <v>0</v>
      </c>
      <c r="U505">
        <f t="shared" si="70"/>
        <v>0</v>
      </c>
      <c r="V505">
        <f t="shared" si="71"/>
        <v>0</v>
      </c>
    </row>
    <row r="506" spans="1:22">
      <c r="A506" t="s">
        <v>887</v>
      </c>
      <c r="B506" t="s">
        <v>1418</v>
      </c>
      <c r="C506" t="s">
        <v>1407</v>
      </c>
      <c r="D506" t="s">
        <v>1407</v>
      </c>
      <c r="E506" t="s">
        <v>1407</v>
      </c>
      <c r="F506" t="s">
        <v>1407</v>
      </c>
      <c r="G506" t="s">
        <v>1407</v>
      </c>
      <c r="H506" t="s">
        <v>1407</v>
      </c>
      <c r="I506" t="s">
        <v>1407</v>
      </c>
      <c r="J506">
        <v>0.9</v>
      </c>
      <c r="K506" t="b">
        <f>ISERROR(VLOOKUP(A506,'passengers(base term)_has_optio'!A388:A1223,1,FALSE))</f>
        <v>0</v>
      </c>
      <c r="L506">
        <f t="shared" si="65"/>
        <v>1</v>
      </c>
      <c r="M506">
        <f t="shared" si="63"/>
        <v>1</v>
      </c>
      <c r="N506">
        <f t="shared" si="64"/>
        <v>1</v>
      </c>
      <c r="O506">
        <f>IF(IF(ISERROR(SEARCH("*no*",VLOOKUP(A506,'passengers(base term)_has_optio'!A:J,3,FALSE))), 0,1)+IF(ISERROR(SEARCH("*no*",VLOOKUP(A506,'passengers(base term)_has_optio'!A:J,34,FALSE))), 0,1)+IF(ISERROR(SEARCH("*no*",VLOOKUP(A506,'passengers(base term)_has_optio'!A:J,5,FALSE))), 0,1)+IF(ISERROR(SEARCH("*no*",VLOOKUP(A506,'passengers(base term)_has_optio'!A:J,6,FALSE))), 0,1)+IF(ISERROR(SEARCH("*no*",VLOOKUP(A506,'passengers(base term)_has_optio'!A:J,7,FALSE))), 0,1)+IF(ISERROR(SEARCH("*no*",VLOOKUP(A506,'passengers(base term)_has_optio'!A:J,8,FALSE))), 0,1)+IF(ISERROR(SEARCH("*no*",VLOOKUP(A506,'passengers(base term)_has_optio'!A:J,9,FALSE))), 0,1)=7,1,0)</f>
        <v>0</v>
      </c>
      <c r="P506">
        <f>IF(ISNUMBER(VLOOKUP(A506,'passengers(base term)_has_optio'!A:J,10)),1,0)</f>
        <v>0</v>
      </c>
      <c r="Q506">
        <f t="shared" si="66"/>
        <v>0</v>
      </c>
      <c r="R506">
        <f t="shared" si="67"/>
        <v>1</v>
      </c>
      <c r="S506">
        <f t="shared" si="68"/>
        <v>1</v>
      </c>
      <c r="T506">
        <f t="shared" si="69"/>
        <v>0</v>
      </c>
      <c r="U506">
        <f t="shared" si="70"/>
        <v>0</v>
      </c>
      <c r="V506">
        <f t="shared" si="71"/>
        <v>0</v>
      </c>
    </row>
    <row r="507" spans="1:22">
      <c r="A507" t="s">
        <v>885</v>
      </c>
      <c r="B507" t="s">
        <v>1418</v>
      </c>
      <c r="C507" t="s">
        <v>1407</v>
      </c>
      <c r="D507" t="s">
        <v>1407</v>
      </c>
      <c r="E507" t="s">
        <v>1407</v>
      </c>
      <c r="F507" t="s">
        <v>1407</v>
      </c>
      <c r="G507" t="s">
        <v>1407</v>
      </c>
      <c r="H507" t="s">
        <v>1407</v>
      </c>
      <c r="I507" t="s">
        <v>1407</v>
      </c>
      <c r="J507">
        <v>1.1000000000000001</v>
      </c>
      <c r="K507" t="b">
        <f>ISERROR(VLOOKUP(A507,'passengers(base term)_has_optio'!A390:A1225,1,FALSE))</f>
        <v>0</v>
      </c>
      <c r="L507">
        <f t="shared" si="65"/>
        <v>1</v>
      </c>
      <c r="M507">
        <f t="shared" si="63"/>
        <v>1</v>
      </c>
      <c r="N507">
        <f t="shared" si="64"/>
        <v>1</v>
      </c>
      <c r="O507">
        <f>IF(IF(ISERROR(SEARCH("*no*",VLOOKUP(A507,'passengers(base term)_has_optio'!A:J,3,FALSE))), 0,1)+IF(ISERROR(SEARCH("*no*",VLOOKUP(A507,'passengers(base term)_has_optio'!A:J,34,FALSE))), 0,1)+IF(ISERROR(SEARCH("*no*",VLOOKUP(A507,'passengers(base term)_has_optio'!A:J,5,FALSE))), 0,1)+IF(ISERROR(SEARCH("*no*",VLOOKUP(A507,'passengers(base term)_has_optio'!A:J,6,FALSE))), 0,1)+IF(ISERROR(SEARCH("*no*",VLOOKUP(A507,'passengers(base term)_has_optio'!A:J,7,FALSE))), 0,1)+IF(ISERROR(SEARCH("*no*",VLOOKUP(A507,'passengers(base term)_has_optio'!A:J,8,FALSE))), 0,1)+IF(ISERROR(SEARCH("*no*",VLOOKUP(A507,'passengers(base term)_has_optio'!A:J,9,FALSE))), 0,1)=7,1,0)</f>
        <v>0</v>
      </c>
      <c r="P507">
        <f>IF(ISNUMBER(VLOOKUP(A507,'passengers(base term)_has_optio'!A:J,10)),1,0)</f>
        <v>0</v>
      </c>
      <c r="Q507">
        <f t="shared" si="66"/>
        <v>0</v>
      </c>
      <c r="R507">
        <f t="shared" si="67"/>
        <v>1</v>
      </c>
      <c r="S507">
        <f t="shared" si="68"/>
        <v>1</v>
      </c>
      <c r="T507">
        <f t="shared" si="69"/>
        <v>0</v>
      </c>
      <c r="U507">
        <f t="shared" si="70"/>
        <v>0</v>
      </c>
      <c r="V507">
        <f t="shared" si="71"/>
        <v>0</v>
      </c>
    </row>
    <row r="508" spans="1:22">
      <c r="A508" t="s">
        <v>883</v>
      </c>
      <c r="B508" t="s">
        <v>1418</v>
      </c>
      <c r="C508" t="s">
        <v>1407</v>
      </c>
      <c r="D508" t="s">
        <v>1407</v>
      </c>
      <c r="E508" t="s">
        <v>1407</v>
      </c>
      <c r="F508" t="s">
        <v>1407</v>
      </c>
      <c r="G508" t="s">
        <v>1407</v>
      </c>
      <c r="H508" t="s">
        <v>1407</v>
      </c>
      <c r="I508" t="s">
        <v>1407</v>
      </c>
      <c r="J508">
        <v>2</v>
      </c>
      <c r="K508" t="b">
        <f>ISERROR(VLOOKUP(A508,'passengers(base term)_has_optio'!A392:A1227,1,FALSE))</f>
        <v>0</v>
      </c>
      <c r="L508">
        <f t="shared" si="65"/>
        <v>1</v>
      </c>
      <c r="M508">
        <f t="shared" si="63"/>
        <v>1</v>
      </c>
      <c r="N508">
        <f t="shared" si="64"/>
        <v>1</v>
      </c>
      <c r="O508">
        <f>IF(IF(ISERROR(SEARCH("*no*",VLOOKUP(A508,'passengers(base term)_has_optio'!A:J,3,FALSE))), 0,1)+IF(ISERROR(SEARCH("*no*",VLOOKUP(A508,'passengers(base term)_has_optio'!A:J,34,FALSE))), 0,1)+IF(ISERROR(SEARCH("*no*",VLOOKUP(A508,'passengers(base term)_has_optio'!A:J,5,FALSE))), 0,1)+IF(ISERROR(SEARCH("*no*",VLOOKUP(A508,'passengers(base term)_has_optio'!A:J,6,FALSE))), 0,1)+IF(ISERROR(SEARCH("*no*",VLOOKUP(A508,'passengers(base term)_has_optio'!A:J,7,FALSE))), 0,1)+IF(ISERROR(SEARCH("*no*",VLOOKUP(A508,'passengers(base term)_has_optio'!A:J,8,FALSE))), 0,1)+IF(ISERROR(SEARCH("*no*",VLOOKUP(A508,'passengers(base term)_has_optio'!A:J,9,FALSE))), 0,1)=7,1,0)</f>
        <v>0</v>
      </c>
      <c r="P508">
        <f>IF(ISNUMBER(VLOOKUP(A508,'passengers(base term)_has_optio'!A:J,10)),1,0)</f>
        <v>0</v>
      </c>
      <c r="Q508">
        <f t="shared" si="66"/>
        <v>0</v>
      </c>
      <c r="R508">
        <f t="shared" si="67"/>
        <v>1</v>
      </c>
      <c r="S508">
        <f t="shared" si="68"/>
        <v>1</v>
      </c>
      <c r="T508">
        <f t="shared" si="69"/>
        <v>0</v>
      </c>
      <c r="U508">
        <f t="shared" si="70"/>
        <v>0</v>
      </c>
      <c r="V508">
        <f t="shared" si="71"/>
        <v>0</v>
      </c>
    </row>
    <row r="509" spans="1:22">
      <c r="A509" t="s">
        <v>881</v>
      </c>
      <c r="B509" t="s">
        <v>1418</v>
      </c>
      <c r="C509" t="s">
        <v>1407</v>
      </c>
      <c r="D509" t="s">
        <v>1407</v>
      </c>
      <c r="E509" t="s">
        <v>1407</v>
      </c>
      <c r="F509" t="s">
        <v>1407</v>
      </c>
      <c r="G509" t="s">
        <v>1407</v>
      </c>
      <c r="H509" t="s">
        <v>1407</v>
      </c>
      <c r="I509" t="s">
        <v>1407</v>
      </c>
      <c r="J509">
        <v>2.2000000000000002</v>
      </c>
      <c r="K509" t="b">
        <f>ISERROR(VLOOKUP(A509,'passengers(base term)_has_optio'!A394:A1229,1,FALSE))</f>
        <v>0</v>
      </c>
      <c r="L509">
        <f t="shared" si="65"/>
        <v>1</v>
      </c>
      <c r="M509">
        <f t="shared" si="63"/>
        <v>1</v>
      </c>
      <c r="N509">
        <f t="shared" si="64"/>
        <v>1</v>
      </c>
      <c r="O509">
        <f>IF(IF(ISERROR(SEARCH("*no*",VLOOKUP(A509,'passengers(base term)_has_optio'!A:J,3,FALSE))), 0,1)+IF(ISERROR(SEARCH("*no*",VLOOKUP(A509,'passengers(base term)_has_optio'!A:J,34,FALSE))), 0,1)+IF(ISERROR(SEARCH("*no*",VLOOKUP(A509,'passengers(base term)_has_optio'!A:J,5,FALSE))), 0,1)+IF(ISERROR(SEARCH("*no*",VLOOKUP(A509,'passengers(base term)_has_optio'!A:J,6,FALSE))), 0,1)+IF(ISERROR(SEARCH("*no*",VLOOKUP(A509,'passengers(base term)_has_optio'!A:J,7,FALSE))), 0,1)+IF(ISERROR(SEARCH("*no*",VLOOKUP(A509,'passengers(base term)_has_optio'!A:J,8,FALSE))), 0,1)+IF(ISERROR(SEARCH("*no*",VLOOKUP(A509,'passengers(base term)_has_optio'!A:J,9,FALSE))), 0,1)=7,1,0)</f>
        <v>0</v>
      </c>
      <c r="P509">
        <f>IF(ISNUMBER(VLOOKUP(A509,'passengers(base term)_has_optio'!A:J,10)),1,0)</f>
        <v>0</v>
      </c>
      <c r="Q509">
        <f t="shared" si="66"/>
        <v>0</v>
      </c>
      <c r="R509">
        <f t="shared" si="67"/>
        <v>1</v>
      </c>
      <c r="S509">
        <f t="shared" si="68"/>
        <v>1</v>
      </c>
      <c r="T509">
        <f t="shared" si="69"/>
        <v>0</v>
      </c>
      <c r="U509">
        <f t="shared" si="70"/>
        <v>0</v>
      </c>
      <c r="V509">
        <f t="shared" si="71"/>
        <v>0</v>
      </c>
    </row>
    <row r="510" spans="1:22">
      <c r="A510" t="s">
        <v>879</v>
      </c>
      <c r="B510" t="s">
        <v>1418</v>
      </c>
      <c r="C510" t="s">
        <v>1407</v>
      </c>
      <c r="D510" t="s">
        <v>1407</v>
      </c>
      <c r="E510" t="s">
        <v>1407</v>
      </c>
      <c r="F510" t="s">
        <v>1407</v>
      </c>
      <c r="G510" t="s">
        <v>1407</v>
      </c>
      <c r="H510" t="s">
        <v>1407</v>
      </c>
      <c r="I510" t="s">
        <v>1407</v>
      </c>
      <c r="J510">
        <v>0.5</v>
      </c>
      <c r="K510" t="b">
        <f>ISERROR(VLOOKUP(A510,'passengers(base term)_has_optio'!A396:A1231,1,FALSE))</f>
        <v>0</v>
      </c>
      <c r="L510">
        <f t="shared" si="65"/>
        <v>1</v>
      </c>
      <c r="M510">
        <f t="shared" si="63"/>
        <v>1</v>
      </c>
      <c r="N510">
        <f t="shared" si="64"/>
        <v>1</v>
      </c>
      <c r="O510">
        <f>IF(IF(ISERROR(SEARCH("*no*",VLOOKUP(A510,'passengers(base term)_has_optio'!A:J,3,FALSE))), 0,1)+IF(ISERROR(SEARCH("*no*",VLOOKUP(A510,'passengers(base term)_has_optio'!A:J,34,FALSE))), 0,1)+IF(ISERROR(SEARCH("*no*",VLOOKUP(A510,'passengers(base term)_has_optio'!A:J,5,FALSE))), 0,1)+IF(ISERROR(SEARCH("*no*",VLOOKUP(A510,'passengers(base term)_has_optio'!A:J,6,FALSE))), 0,1)+IF(ISERROR(SEARCH("*no*",VLOOKUP(A510,'passengers(base term)_has_optio'!A:J,7,FALSE))), 0,1)+IF(ISERROR(SEARCH("*no*",VLOOKUP(A510,'passengers(base term)_has_optio'!A:J,8,FALSE))), 0,1)+IF(ISERROR(SEARCH("*no*",VLOOKUP(A510,'passengers(base term)_has_optio'!A:J,9,FALSE))), 0,1)=7,1,0)</f>
        <v>0</v>
      </c>
      <c r="P510">
        <f>IF(ISNUMBER(VLOOKUP(A510,'passengers(base term)_has_optio'!A:J,10)),1,0)</f>
        <v>1</v>
      </c>
      <c r="Q510">
        <f t="shared" si="66"/>
        <v>0</v>
      </c>
      <c r="R510">
        <f t="shared" si="67"/>
        <v>1</v>
      </c>
      <c r="S510">
        <f t="shared" si="68"/>
        <v>0</v>
      </c>
      <c r="T510">
        <f t="shared" si="69"/>
        <v>0</v>
      </c>
      <c r="U510">
        <f t="shared" si="70"/>
        <v>0</v>
      </c>
      <c r="V510">
        <f t="shared" si="71"/>
        <v>0</v>
      </c>
    </row>
    <row r="511" spans="1:22">
      <c r="A511" t="s">
        <v>877</v>
      </c>
      <c r="B511" t="s">
        <v>1418</v>
      </c>
      <c r="C511" t="s">
        <v>1407</v>
      </c>
      <c r="D511" t="s">
        <v>1407</v>
      </c>
      <c r="E511" t="s">
        <v>1407</v>
      </c>
      <c r="F511" t="s">
        <v>1407</v>
      </c>
      <c r="G511" t="s">
        <v>1407</v>
      </c>
      <c r="H511" t="s">
        <v>1407</v>
      </c>
      <c r="I511" t="s">
        <v>1407</v>
      </c>
      <c r="J511">
        <v>0.5</v>
      </c>
      <c r="K511" t="b">
        <f>ISERROR(VLOOKUP(A511,'passengers(base term)_has_optio'!A398:A1233,1,FALSE))</f>
        <v>0</v>
      </c>
      <c r="L511">
        <f t="shared" si="65"/>
        <v>1</v>
      </c>
      <c r="M511">
        <f t="shared" si="63"/>
        <v>1</v>
      </c>
      <c r="N511">
        <f t="shared" si="64"/>
        <v>1</v>
      </c>
      <c r="O511">
        <f>IF(IF(ISERROR(SEARCH("*no*",VLOOKUP(A511,'passengers(base term)_has_optio'!A:J,3,FALSE))), 0,1)+IF(ISERROR(SEARCH("*no*",VLOOKUP(A511,'passengers(base term)_has_optio'!A:J,34,FALSE))), 0,1)+IF(ISERROR(SEARCH("*no*",VLOOKUP(A511,'passengers(base term)_has_optio'!A:J,5,FALSE))), 0,1)+IF(ISERROR(SEARCH("*no*",VLOOKUP(A511,'passengers(base term)_has_optio'!A:J,6,FALSE))), 0,1)+IF(ISERROR(SEARCH("*no*",VLOOKUP(A511,'passengers(base term)_has_optio'!A:J,7,FALSE))), 0,1)+IF(ISERROR(SEARCH("*no*",VLOOKUP(A511,'passengers(base term)_has_optio'!A:J,8,FALSE))), 0,1)+IF(ISERROR(SEARCH("*no*",VLOOKUP(A511,'passengers(base term)_has_optio'!A:J,9,FALSE))), 0,1)=7,1,0)</f>
        <v>0</v>
      </c>
      <c r="P511">
        <f>IF(ISNUMBER(VLOOKUP(A511,'passengers(base term)_has_optio'!A:J,10)),1,0)</f>
        <v>1</v>
      </c>
      <c r="Q511">
        <f t="shared" si="66"/>
        <v>0</v>
      </c>
      <c r="R511">
        <f t="shared" si="67"/>
        <v>1</v>
      </c>
      <c r="S511">
        <f t="shared" si="68"/>
        <v>0</v>
      </c>
      <c r="T511">
        <f t="shared" si="69"/>
        <v>0</v>
      </c>
      <c r="U511">
        <f t="shared" si="70"/>
        <v>0</v>
      </c>
      <c r="V511">
        <f t="shared" si="71"/>
        <v>0</v>
      </c>
    </row>
    <row r="512" spans="1:22">
      <c r="A512" t="s">
        <v>875</v>
      </c>
      <c r="B512" t="s">
        <v>1418</v>
      </c>
      <c r="C512" t="s">
        <v>1407</v>
      </c>
      <c r="D512" t="s">
        <v>1407</v>
      </c>
      <c r="E512" t="s">
        <v>1407</v>
      </c>
      <c r="F512" t="s">
        <v>1407</v>
      </c>
      <c r="G512" t="s">
        <v>1407</v>
      </c>
      <c r="H512" t="s">
        <v>1407</v>
      </c>
      <c r="I512" t="s">
        <v>1407</v>
      </c>
      <c r="J512">
        <v>0.2</v>
      </c>
      <c r="K512" t="b">
        <f>ISERROR(VLOOKUP(A512,'passengers(base term)_has_optio'!A400:A1235,1,FALSE))</f>
        <v>0</v>
      </c>
      <c r="L512">
        <f t="shared" si="65"/>
        <v>1</v>
      </c>
      <c r="M512">
        <f t="shared" si="63"/>
        <v>1</v>
      </c>
      <c r="N512">
        <f t="shared" si="64"/>
        <v>1</v>
      </c>
      <c r="O512">
        <f>IF(IF(ISERROR(SEARCH("*no*",VLOOKUP(A512,'passengers(base term)_has_optio'!A:J,3,FALSE))), 0,1)+IF(ISERROR(SEARCH("*no*",VLOOKUP(A512,'passengers(base term)_has_optio'!A:J,34,FALSE))), 0,1)+IF(ISERROR(SEARCH("*no*",VLOOKUP(A512,'passengers(base term)_has_optio'!A:J,5,FALSE))), 0,1)+IF(ISERROR(SEARCH("*no*",VLOOKUP(A512,'passengers(base term)_has_optio'!A:J,6,FALSE))), 0,1)+IF(ISERROR(SEARCH("*no*",VLOOKUP(A512,'passengers(base term)_has_optio'!A:J,7,FALSE))), 0,1)+IF(ISERROR(SEARCH("*no*",VLOOKUP(A512,'passengers(base term)_has_optio'!A:J,8,FALSE))), 0,1)+IF(ISERROR(SEARCH("*no*",VLOOKUP(A512,'passengers(base term)_has_optio'!A:J,9,FALSE))), 0,1)=7,1,0)</f>
        <v>0</v>
      </c>
      <c r="P512">
        <f>IF(ISNUMBER(VLOOKUP(A512,'passengers(base term)_has_optio'!A:J,10)),1,0)</f>
        <v>1</v>
      </c>
      <c r="Q512">
        <f t="shared" si="66"/>
        <v>0</v>
      </c>
      <c r="R512">
        <f t="shared" si="67"/>
        <v>1</v>
      </c>
      <c r="S512">
        <f t="shared" si="68"/>
        <v>0</v>
      </c>
      <c r="T512">
        <f t="shared" si="69"/>
        <v>0</v>
      </c>
      <c r="U512">
        <f t="shared" si="70"/>
        <v>0</v>
      </c>
      <c r="V512">
        <f t="shared" si="71"/>
        <v>0</v>
      </c>
    </row>
    <row r="513" spans="1:22">
      <c r="A513" t="s">
        <v>872</v>
      </c>
      <c r="B513" t="s">
        <v>1418</v>
      </c>
      <c r="C513" t="s">
        <v>1407</v>
      </c>
      <c r="D513" t="s">
        <v>1407</v>
      </c>
      <c r="E513" t="s">
        <v>1407</v>
      </c>
      <c r="F513" t="s">
        <v>1407</v>
      </c>
      <c r="G513" t="s">
        <v>1407</v>
      </c>
      <c r="H513" t="s">
        <v>1407</v>
      </c>
      <c r="I513" t="s">
        <v>1407</v>
      </c>
      <c r="J513">
        <v>0.1</v>
      </c>
      <c r="K513" t="b">
        <f>ISERROR(VLOOKUP(A513,'passengers(base term)_has_optio'!A403:A1238,1,FALSE))</f>
        <v>0</v>
      </c>
      <c r="L513">
        <f t="shared" si="65"/>
        <v>1</v>
      </c>
      <c r="M513">
        <f t="shared" si="63"/>
        <v>1</v>
      </c>
      <c r="N513">
        <f t="shared" si="64"/>
        <v>1</v>
      </c>
      <c r="O513">
        <f>IF(IF(ISERROR(SEARCH("*no*",VLOOKUP(A513,'passengers(base term)_has_optio'!A:J,3,FALSE))), 0,1)+IF(ISERROR(SEARCH("*no*",VLOOKUP(A513,'passengers(base term)_has_optio'!A:J,34,FALSE))), 0,1)+IF(ISERROR(SEARCH("*no*",VLOOKUP(A513,'passengers(base term)_has_optio'!A:J,5,FALSE))), 0,1)+IF(ISERROR(SEARCH("*no*",VLOOKUP(A513,'passengers(base term)_has_optio'!A:J,6,FALSE))), 0,1)+IF(ISERROR(SEARCH("*no*",VLOOKUP(A513,'passengers(base term)_has_optio'!A:J,7,FALSE))), 0,1)+IF(ISERROR(SEARCH("*no*",VLOOKUP(A513,'passengers(base term)_has_optio'!A:J,8,FALSE))), 0,1)+IF(ISERROR(SEARCH("*no*",VLOOKUP(A513,'passengers(base term)_has_optio'!A:J,9,FALSE))), 0,1)=7,1,0)</f>
        <v>0</v>
      </c>
      <c r="P513">
        <f>IF(ISNUMBER(VLOOKUP(A513,'passengers(base term)_has_optio'!A:J,10)),1,0)</f>
        <v>1</v>
      </c>
      <c r="Q513">
        <f t="shared" si="66"/>
        <v>0</v>
      </c>
      <c r="R513">
        <f t="shared" si="67"/>
        <v>1</v>
      </c>
      <c r="S513">
        <f t="shared" si="68"/>
        <v>0</v>
      </c>
      <c r="T513">
        <f t="shared" si="69"/>
        <v>0</v>
      </c>
      <c r="U513">
        <f t="shared" si="70"/>
        <v>0</v>
      </c>
      <c r="V513">
        <f t="shared" si="71"/>
        <v>0</v>
      </c>
    </row>
    <row r="514" spans="1:22">
      <c r="A514" t="s">
        <v>869</v>
      </c>
      <c r="B514" t="s">
        <v>1418</v>
      </c>
      <c r="C514" t="s">
        <v>1407</v>
      </c>
      <c r="D514" t="s">
        <v>1407</v>
      </c>
      <c r="E514" t="s">
        <v>1407</v>
      </c>
      <c r="F514" t="s">
        <v>1407</v>
      </c>
      <c r="G514" t="s">
        <v>1407</v>
      </c>
      <c r="H514" t="s">
        <v>1407</v>
      </c>
      <c r="I514" t="s">
        <v>1407</v>
      </c>
      <c r="J514">
        <v>0.5</v>
      </c>
      <c r="K514" t="b">
        <f>ISERROR(VLOOKUP(A514,'passengers(base term)_has_optio'!A406:A1241,1,FALSE))</f>
        <v>0</v>
      </c>
      <c r="L514">
        <f t="shared" si="65"/>
        <v>1</v>
      </c>
      <c r="M514">
        <f t="shared" ref="M514:M577" si="72">IF(ISNUMBER(J514),1,0)</f>
        <v>1</v>
      </c>
      <c r="N514">
        <f t="shared" ref="N514:N577" si="73">L514*M514</f>
        <v>1</v>
      </c>
      <c r="O514">
        <f>IF(IF(ISERROR(SEARCH("*no*",VLOOKUP(A514,'passengers(base term)_has_optio'!A:J,3,FALSE))), 0,1)+IF(ISERROR(SEARCH("*no*",VLOOKUP(A514,'passengers(base term)_has_optio'!A:J,34,FALSE))), 0,1)+IF(ISERROR(SEARCH("*no*",VLOOKUP(A514,'passengers(base term)_has_optio'!A:J,5,FALSE))), 0,1)+IF(ISERROR(SEARCH("*no*",VLOOKUP(A514,'passengers(base term)_has_optio'!A:J,6,FALSE))), 0,1)+IF(ISERROR(SEARCH("*no*",VLOOKUP(A514,'passengers(base term)_has_optio'!A:J,7,FALSE))), 0,1)+IF(ISERROR(SEARCH("*no*",VLOOKUP(A514,'passengers(base term)_has_optio'!A:J,8,FALSE))), 0,1)+IF(ISERROR(SEARCH("*no*",VLOOKUP(A514,'passengers(base term)_has_optio'!A:J,9,FALSE))), 0,1)=7,1,0)</f>
        <v>0</v>
      </c>
      <c r="P514">
        <f>IF(ISNUMBER(VLOOKUP(A514,'passengers(base term)_has_optio'!A:J,10)),1,0)</f>
        <v>1</v>
      </c>
      <c r="Q514">
        <f t="shared" si="66"/>
        <v>0</v>
      </c>
      <c r="R514">
        <f t="shared" si="67"/>
        <v>1</v>
      </c>
      <c r="S514">
        <f t="shared" si="68"/>
        <v>0</v>
      </c>
      <c r="T514">
        <f t="shared" si="69"/>
        <v>0</v>
      </c>
      <c r="U514">
        <f t="shared" si="70"/>
        <v>0</v>
      </c>
      <c r="V514">
        <f t="shared" si="71"/>
        <v>0</v>
      </c>
    </row>
    <row r="515" spans="1:22">
      <c r="A515" t="s">
        <v>867</v>
      </c>
      <c r="B515" t="s">
        <v>1418</v>
      </c>
      <c r="C515" t="s">
        <v>1407</v>
      </c>
      <c r="D515" t="s">
        <v>1407</v>
      </c>
      <c r="E515" t="s">
        <v>1407</v>
      </c>
      <c r="F515" t="s">
        <v>1407</v>
      </c>
      <c r="G515" t="s">
        <v>1407</v>
      </c>
      <c r="H515" t="s">
        <v>1407</v>
      </c>
      <c r="I515" t="s">
        <v>1407</v>
      </c>
      <c r="J515">
        <v>0.2</v>
      </c>
      <c r="K515" t="b">
        <f>ISERROR(VLOOKUP(A515,'passengers(base term)_has_optio'!A408:A1243,1,FALSE))</f>
        <v>0</v>
      </c>
      <c r="L515">
        <f t="shared" ref="L515:L578" si="74">IF(IF(ISERROR(SEARCH("*no*",C515)), 0,1)+IF(ISERROR(SEARCH("*no*",D515)), 0,1)+IF(ISERROR(SEARCH("*no*",E515)), 0,1)+IF(ISERROR(SEARCH("*no*",F515)), 0,1)+IF(ISERROR(SEARCH("*no*",G515)), 0,1)+IF(ISERROR(SEARCH("*no*",H515)), 0,1)+IF(ISERROR(SEARCH("*no*",I515)), 0,1)=7,1,0)</f>
        <v>1</v>
      </c>
      <c r="M515">
        <f t="shared" si="72"/>
        <v>1</v>
      </c>
      <c r="N515">
        <f t="shared" si="73"/>
        <v>1</v>
      </c>
      <c r="O515">
        <f>IF(IF(ISERROR(SEARCH("*no*",VLOOKUP(A515,'passengers(base term)_has_optio'!A:J,3,FALSE))), 0,1)+IF(ISERROR(SEARCH("*no*",VLOOKUP(A515,'passengers(base term)_has_optio'!A:J,34,FALSE))), 0,1)+IF(ISERROR(SEARCH("*no*",VLOOKUP(A515,'passengers(base term)_has_optio'!A:J,5,FALSE))), 0,1)+IF(ISERROR(SEARCH("*no*",VLOOKUP(A515,'passengers(base term)_has_optio'!A:J,6,FALSE))), 0,1)+IF(ISERROR(SEARCH("*no*",VLOOKUP(A515,'passengers(base term)_has_optio'!A:J,7,FALSE))), 0,1)+IF(ISERROR(SEARCH("*no*",VLOOKUP(A515,'passengers(base term)_has_optio'!A:J,8,FALSE))), 0,1)+IF(ISERROR(SEARCH("*no*",VLOOKUP(A515,'passengers(base term)_has_optio'!A:J,9,FALSE))), 0,1)=7,1,0)</f>
        <v>0</v>
      </c>
      <c r="P515">
        <f>IF(ISNUMBER(VLOOKUP(A515,'passengers(base term)_has_optio'!A:J,10)),1,0)</f>
        <v>1</v>
      </c>
      <c r="Q515">
        <f t="shared" ref="Q515:Q578" si="75">O515*P515</f>
        <v>0</v>
      </c>
      <c r="R515">
        <f t="shared" ref="R515:R578" si="76">IF(L515=O515,0,1)</f>
        <v>1</v>
      </c>
      <c r="S515">
        <f t="shared" ref="S515:S578" si="77">IF(M515=P515,0,1)</f>
        <v>0</v>
      </c>
      <c r="T515">
        <f t="shared" ref="T515:T578" si="78">N515*Q515</f>
        <v>0</v>
      </c>
      <c r="U515">
        <f t="shared" ref="U515:U578" si="79">IF(AND(L515 =0,M515=0,O515=0,P515=0),1,0)</f>
        <v>0</v>
      </c>
      <c r="V515">
        <f t="shared" ref="V515:V578" si="80">IF(AND(L515=0,M515=0),1,0)</f>
        <v>0</v>
      </c>
    </row>
    <row r="516" spans="1:22">
      <c r="A516" t="s">
        <v>865</v>
      </c>
      <c r="B516" t="s">
        <v>1418</v>
      </c>
      <c r="C516" t="s">
        <v>1407</v>
      </c>
      <c r="D516" t="s">
        <v>1407</v>
      </c>
      <c r="E516" t="s">
        <v>1407</v>
      </c>
      <c r="F516" t="s">
        <v>1407</v>
      </c>
      <c r="G516" t="s">
        <v>1407</v>
      </c>
      <c r="H516" t="s">
        <v>1407</v>
      </c>
      <c r="I516" t="s">
        <v>1407</v>
      </c>
      <c r="J516">
        <v>2</v>
      </c>
      <c r="K516" t="b">
        <f>ISERROR(VLOOKUP(A516,'passengers(base term)_has_optio'!A410:A1245,1,FALSE))</f>
        <v>0</v>
      </c>
      <c r="L516">
        <f t="shared" si="74"/>
        <v>1</v>
      </c>
      <c r="M516">
        <f t="shared" si="72"/>
        <v>1</v>
      </c>
      <c r="N516">
        <f t="shared" si="73"/>
        <v>1</v>
      </c>
      <c r="O516">
        <f>IF(IF(ISERROR(SEARCH("*no*",VLOOKUP(A516,'passengers(base term)_has_optio'!A:J,3,FALSE))), 0,1)+IF(ISERROR(SEARCH("*no*",VLOOKUP(A516,'passengers(base term)_has_optio'!A:J,34,FALSE))), 0,1)+IF(ISERROR(SEARCH("*no*",VLOOKUP(A516,'passengers(base term)_has_optio'!A:J,5,FALSE))), 0,1)+IF(ISERROR(SEARCH("*no*",VLOOKUP(A516,'passengers(base term)_has_optio'!A:J,6,FALSE))), 0,1)+IF(ISERROR(SEARCH("*no*",VLOOKUP(A516,'passengers(base term)_has_optio'!A:J,7,FALSE))), 0,1)+IF(ISERROR(SEARCH("*no*",VLOOKUP(A516,'passengers(base term)_has_optio'!A:J,8,FALSE))), 0,1)+IF(ISERROR(SEARCH("*no*",VLOOKUP(A516,'passengers(base term)_has_optio'!A:J,9,FALSE))), 0,1)=7,1,0)</f>
        <v>0</v>
      </c>
      <c r="P516">
        <f>IF(ISNUMBER(VLOOKUP(A516,'passengers(base term)_has_optio'!A:J,10)),1,0)</f>
        <v>0</v>
      </c>
      <c r="Q516">
        <f t="shared" si="75"/>
        <v>0</v>
      </c>
      <c r="R516">
        <f t="shared" si="76"/>
        <v>1</v>
      </c>
      <c r="S516">
        <f t="shared" si="77"/>
        <v>1</v>
      </c>
      <c r="T516">
        <f t="shared" si="78"/>
        <v>0</v>
      </c>
      <c r="U516">
        <f t="shared" si="79"/>
        <v>0</v>
      </c>
      <c r="V516">
        <f t="shared" si="80"/>
        <v>0</v>
      </c>
    </row>
    <row r="517" spans="1:22">
      <c r="A517" t="s">
        <v>863</v>
      </c>
      <c r="B517" t="s">
        <v>1418</v>
      </c>
      <c r="C517" t="s">
        <v>1407</v>
      </c>
      <c r="D517" t="s">
        <v>1407</v>
      </c>
      <c r="E517" t="s">
        <v>1407</v>
      </c>
      <c r="F517" t="s">
        <v>1407</v>
      </c>
      <c r="G517" t="s">
        <v>1407</v>
      </c>
      <c r="H517" t="s">
        <v>1407</v>
      </c>
      <c r="I517" t="s">
        <v>1407</v>
      </c>
      <c r="J517">
        <v>1.9</v>
      </c>
      <c r="K517" t="b">
        <f>ISERROR(VLOOKUP(A517,'passengers(base term)_has_optio'!A412:A1247,1,FALSE))</f>
        <v>0</v>
      </c>
      <c r="L517">
        <f t="shared" si="74"/>
        <v>1</v>
      </c>
      <c r="M517">
        <f t="shared" si="72"/>
        <v>1</v>
      </c>
      <c r="N517">
        <f t="shared" si="73"/>
        <v>1</v>
      </c>
      <c r="O517">
        <f>IF(IF(ISERROR(SEARCH("*no*",VLOOKUP(A517,'passengers(base term)_has_optio'!A:J,3,FALSE))), 0,1)+IF(ISERROR(SEARCH("*no*",VLOOKUP(A517,'passengers(base term)_has_optio'!A:J,34,FALSE))), 0,1)+IF(ISERROR(SEARCH("*no*",VLOOKUP(A517,'passengers(base term)_has_optio'!A:J,5,FALSE))), 0,1)+IF(ISERROR(SEARCH("*no*",VLOOKUP(A517,'passengers(base term)_has_optio'!A:J,6,FALSE))), 0,1)+IF(ISERROR(SEARCH("*no*",VLOOKUP(A517,'passengers(base term)_has_optio'!A:J,7,FALSE))), 0,1)+IF(ISERROR(SEARCH("*no*",VLOOKUP(A517,'passengers(base term)_has_optio'!A:J,8,FALSE))), 0,1)+IF(ISERROR(SEARCH("*no*",VLOOKUP(A517,'passengers(base term)_has_optio'!A:J,9,FALSE))), 0,1)=7,1,0)</f>
        <v>0</v>
      </c>
      <c r="P517">
        <f>IF(ISNUMBER(VLOOKUP(A517,'passengers(base term)_has_optio'!A:J,10)),1,0)</f>
        <v>0</v>
      </c>
      <c r="Q517">
        <f t="shared" si="75"/>
        <v>0</v>
      </c>
      <c r="R517">
        <f t="shared" si="76"/>
        <v>1</v>
      </c>
      <c r="S517">
        <f t="shared" si="77"/>
        <v>1</v>
      </c>
      <c r="T517">
        <f t="shared" si="78"/>
        <v>0</v>
      </c>
      <c r="U517">
        <f t="shared" si="79"/>
        <v>0</v>
      </c>
      <c r="V517">
        <f t="shared" si="80"/>
        <v>0</v>
      </c>
    </row>
    <row r="518" spans="1:22">
      <c r="A518" t="s">
        <v>861</v>
      </c>
      <c r="B518" t="s">
        <v>1418</v>
      </c>
      <c r="C518" t="s">
        <v>1407</v>
      </c>
      <c r="D518" t="s">
        <v>1407</v>
      </c>
      <c r="E518" t="s">
        <v>1407</v>
      </c>
      <c r="F518" t="s">
        <v>1407</v>
      </c>
      <c r="G518" t="s">
        <v>1407</v>
      </c>
      <c r="H518" t="s">
        <v>1407</v>
      </c>
      <c r="I518" t="s">
        <v>1407</v>
      </c>
      <c r="J518">
        <v>0.7</v>
      </c>
      <c r="K518" t="b">
        <f>ISERROR(VLOOKUP(A518,'passengers(base term)_has_optio'!A414:A1249,1,FALSE))</f>
        <v>0</v>
      </c>
      <c r="L518">
        <f t="shared" si="74"/>
        <v>1</v>
      </c>
      <c r="M518">
        <f t="shared" si="72"/>
        <v>1</v>
      </c>
      <c r="N518">
        <f t="shared" si="73"/>
        <v>1</v>
      </c>
      <c r="O518">
        <f>IF(IF(ISERROR(SEARCH("*no*",VLOOKUP(A518,'passengers(base term)_has_optio'!A:J,3,FALSE))), 0,1)+IF(ISERROR(SEARCH("*no*",VLOOKUP(A518,'passengers(base term)_has_optio'!A:J,34,FALSE))), 0,1)+IF(ISERROR(SEARCH("*no*",VLOOKUP(A518,'passengers(base term)_has_optio'!A:J,5,FALSE))), 0,1)+IF(ISERROR(SEARCH("*no*",VLOOKUP(A518,'passengers(base term)_has_optio'!A:J,6,FALSE))), 0,1)+IF(ISERROR(SEARCH("*no*",VLOOKUP(A518,'passengers(base term)_has_optio'!A:J,7,FALSE))), 0,1)+IF(ISERROR(SEARCH("*no*",VLOOKUP(A518,'passengers(base term)_has_optio'!A:J,8,FALSE))), 0,1)+IF(ISERROR(SEARCH("*no*",VLOOKUP(A518,'passengers(base term)_has_optio'!A:J,9,FALSE))), 0,1)=7,1,0)</f>
        <v>0</v>
      </c>
      <c r="P518">
        <f>IF(ISNUMBER(VLOOKUP(A518,'passengers(base term)_has_optio'!A:J,10)),1,0)</f>
        <v>0</v>
      </c>
      <c r="Q518">
        <f t="shared" si="75"/>
        <v>0</v>
      </c>
      <c r="R518">
        <f t="shared" si="76"/>
        <v>1</v>
      </c>
      <c r="S518">
        <f t="shared" si="77"/>
        <v>1</v>
      </c>
      <c r="T518">
        <f t="shared" si="78"/>
        <v>0</v>
      </c>
      <c r="U518">
        <f t="shared" si="79"/>
        <v>0</v>
      </c>
      <c r="V518">
        <f t="shared" si="80"/>
        <v>0</v>
      </c>
    </row>
    <row r="519" spans="1:22">
      <c r="A519" t="s">
        <v>859</v>
      </c>
      <c r="B519" t="s">
        <v>1418</v>
      </c>
      <c r="C519" t="s">
        <v>1407</v>
      </c>
      <c r="D519" t="s">
        <v>1407</v>
      </c>
      <c r="E519" t="s">
        <v>1407</v>
      </c>
      <c r="F519" t="s">
        <v>1407</v>
      </c>
      <c r="G519" t="s">
        <v>1407</v>
      </c>
      <c r="H519" t="s">
        <v>1407</v>
      </c>
      <c r="I519" t="s">
        <v>1407</v>
      </c>
      <c r="J519">
        <v>1.7</v>
      </c>
      <c r="K519" t="b">
        <f>ISERROR(VLOOKUP(A519,'passengers(base term)_has_optio'!A416:A1251,1,FALSE))</f>
        <v>0</v>
      </c>
      <c r="L519">
        <f t="shared" si="74"/>
        <v>1</v>
      </c>
      <c r="M519">
        <f t="shared" si="72"/>
        <v>1</v>
      </c>
      <c r="N519">
        <f t="shared" si="73"/>
        <v>1</v>
      </c>
      <c r="O519">
        <f>IF(IF(ISERROR(SEARCH("*no*",VLOOKUP(A519,'passengers(base term)_has_optio'!A:J,3,FALSE))), 0,1)+IF(ISERROR(SEARCH("*no*",VLOOKUP(A519,'passengers(base term)_has_optio'!A:J,34,FALSE))), 0,1)+IF(ISERROR(SEARCH("*no*",VLOOKUP(A519,'passengers(base term)_has_optio'!A:J,5,FALSE))), 0,1)+IF(ISERROR(SEARCH("*no*",VLOOKUP(A519,'passengers(base term)_has_optio'!A:J,6,FALSE))), 0,1)+IF(ISERROR(SEARCH("*no*",VLOOKUP(A519,'passengers(base term)_has_optio'!A:J,7,FALSE))), 0,1)+IF(ISERROR(SEARCH("*no*",VLOOKUP(A519,'passengers(base term)_has_optio'!A:J,8,FALSE))), 0,1)+IF(ISERROR(SEARCH("*no*",VLOOKUP(A519,'passengers(base term)_has_optio'!A:J,9,FALSE))), 0,1)=7,1,0)</f>
        <v>0</v>
      </c>
      <c r="P519">
        <f>IF(ISNUMBER(VLOOKUP(A519,'passengers(base term)_has_optio'!A:J,10)),1,0)</f>
        <v>0</v>
      </c>
      <c r="Q519">
        <f t="shared" si="75"/>
        <v>0</v>
      </c>
      <c r="R519">
        <f t="shared" si="76"/>
        <v>1</v>
      </c>
      <c r="S519">
        <f t="shared" si="77"/>
        <v>1</v>
      </c>
      <c r="T519">
        <f t="shared" si="78"/>
        <v>0</v>
      </c>
      <c r="U519">
        <f t="shared" si="79"/>
        <v>0</v>
      </c>
      <c r="V519">
        <f t="shared" si="80"/>
        <v>0</v>
      </c>
    </row>
    <row r="520" spans="1:22">
      <c r="A520" t="s">
        <v>856</v>
      </c>
      <c r="B520" t="s">
        <v>1418</v>
      </c>
      <c r="C520" t="s">
        <v>1407</v>
      </c>
      <c r="D520" t="s">
        <v>1407</v>
      </c>
      <c r="E520" t="s">
        <v>1407</v>
      </c>
      <c r="F520" t="s">
        <v>1407</v>
      </c>
      <c r="G520" t="s">
        <v>1407</v>
      </c>
      <c r="H520" t="s">
        <v>1407</v>
      </c>
      <c r="I520" t="s">
        <v>1407</v>
      </c>
      <c r="J520">
        <v>1.1000000000000001</v>
      </c>
      <c r="K520" t="b">
        <f>ISERROR(VLOOKUP(A520,'passengers(base term)_has_optio'!A419:A1254,1,FALSE))</f>
        <v>0</v>
      </c>
      <c r="L520">
        <f t="shared" si="74"/>
        <v>1</v>
      </c>
      <c r="M520">
        <f t="shared" si="72"/>
        <v>1</v>
      </c>
      <c r="N520">
        <f t="shared" si="73"/>
        <v>1</v>
      </c>
      <c r="O520">
        <f>IF(IF(ISERROR(SEARCH("*no*",VLOOKUP(A520,'passengers(base term)_has_optio'!A:J,3,FALSE))), 0,1)+IF(ISERROR(SEARCH("*no*",VLOOKUP(A520,'passengers(base term)_has_optio'!A:J,34,FALSE))), 0,1)+IF(ISERROR(SEARCH("*no*",VLOOKUP(A520,'passengers(base term)_has_optio'!A:J,5,FALSE))), 0,1)+IF(ISERROR(SEARCH("*no*",VLOOKUP(A520,'passengers(base term)_has_optio'!A:J,6,FALSE))), 0,1)+IF(ISERROR(SEARCH("*no*",VLOOKUP(A520,'passengers(base term)_has_optio'!A:J,7,FALSE))), 0,1)+IF(ISERROR(SEARCH("*no*",VLOOKUP(A520,'passengers(base term)_has_optio'!A:J,8,FALSE))), 0,1)+IF(ISERROR(SEARCH("*no*",VLOOKUP(A520,'passengers(base term)_has_optio'!A:J,9,FALSE))), 0,1)=7,1,0)</f>
        <v>0</v>
      </c>
      <c r="P520">
        <f>IF(ISNUMBER(VLOOKUP(A520,'passengers(base term)_has_optio'!A:J,10)),1,0)</f>
        <v>0</v>
      </c>
      <c r="Q520">
        <f t="shared" si="75"/>
        <v>0</v>
      </c>
      <c r="R520">
        <f t="shared" si="76"/>
        <v>1</v>
      </c>
      <c r="S520">
        <f t="shared" si="77"/>
        <v>1</v>
      </c>
      <c r="T520">
        <f t="shared" si="78"/>
        <v>0</v>
      </c>
      <c r="U520">
        <f t="shared" si="79"/>
        <v>0</v>
      </c>
      <c r="V520">
        <f t="shared" si="80"/>
        <v>0</v>
      </c>
    </row>
    <row r="521" spans="1:22">
      <c r="A521" t="s">
        <v>854</v>
      </c>
      <c r="B521" t="s">
        <v>1418</v>
      </c>
      <c r="C521" t="s">
        <v>1407</v>
      </c>
      <c r="D521" t="s">
        <v>1407</v>
      </c>
      <c r="E521" t="s">
        <v>1407</v>
      </c>
      <c r="F521" t="s">
        <v>1407</v>
      </c>
      <c r="G521" t="s">
        <v>1407</v>
      </c>
      <c r="H521" t="s">
        <v>1407</v>
      </c>
      <c r="I521" t="s">
        <v>1407</v>
      </c>
      <c r="J521">
        <v>2</v>
      </c>
      <c r="K521" t="b">
        <f>ISERROR(VLOOKUP(A521,'passengers(base term)_has_optio'!A421:A1256,1,FALSE))</f>
        <v>0</v>
      </c>
      <c r="L521">
        <f t="shared" si="74"/>
        <v>1</v>
      </c>
      <c r="M521">
        <f t="shared" si="72"/>
        <v>1</v>
      </c>
      <c r="N521">
        <f t="shared" si="73"/>
        <v>1</v>
      </c>
      <c r="O521">
        <f>IF(IF(ISERROR(SEARCH("*no*",VLOOKUP(A521,'passengers(base term)_has_optio'!A:J,3,FALSE))), 0,1)+IF(ISERROR(SEARCH("*no*",VLOOKUP(A521,'passengers(base term)_has_optio'!A:J,34,FALSE))), 0,1)+IF(ISERROR(SEARCH("*no*",VLOOKUP(A521,'passengers(base term)_has_optio'!A:J,5,FALSE))), 0,1)+IF(ISERROR(SEARCH("*no*",VLOOKUP(A521,'passengers(base term)_has_optio'!A:J,6,FALSE))), 0,1)+IF(ISERROR(SEARCH("*no*",VLOOKUP(A521,'passengers(base term)_has_optio'!A:J,7,FALSE))), 0,1)+IF(ISERROR(SEARCH("*no*",VLOOKUP(A521,'passengers(base term)_has_optio'!A:J,8,FALSE))), 0,1)+IF(ISERROR(SEARCH("*no*",VLOOKUP(A521,'passengers(base term)_has_optio'!A:J,9,FALSE))), 0,1)=7,1,0)</f>
        <v>0</v>
      </c>
      <c r="P521">
        <f>IF(ISNUMBER(VLOOKUP(A521,'passengers(base term)_has_optio'!A:J,10)),1,0)</f>
        <v>0</v>
      </c>
      <c r="Q521">
        <f t="shared" si="75"/>
        <v>0</v>
      </c>
      <c r="R521">
        <f t="shared" si="76"/>
        <v>1</v>
      </c>
      <c r="S521">
        <f t="shared" si="77"/>
        <v>1</v>
      </c>
      <c r="T521">
        <f t="shared" si="78"/>
        <v>0</v>
      </c>
      <c r="U521">
        <f t="shared" si="79"/>
        <v>0</v>
      </c>
      <c r="V521">
        <f t="shared" si="80"/>
        <v>0</v>
      </c>
    </row>
    <row r="522" spans="1:22">
      <c r="A522" t="s">
        <v>852</v>
      </c>
      <c r="B522" t="s">
        <v>1418</v>
      </c>
      <c r="C522" t="s">
        <v>1407</v>
      </c>
      <c r="D522" t="s">
        <v>1407</v>
      </c>
      <c r="E522" t="s">
        <v>1407</v>
      </c>
      <c r="F522" t="s">
        <v>1407</v>
      </c>
      <c r="G522" t="s">
        <v>1407</v>
      </c>
      <c r="H522" t="s">
        <v>1407</v>
      </c>
      <c r="I522" t="s">
        <v>1407</v>
      </c>
      <c r="J522">
        <v>0.9</v>
      </c>
      <c r="K522" t="b">
        <f>ISERROR(VLOOKUP(A522,'passengers(base term)_has_optio'!A423:A1258,1,FALSE))</f>
        <v>0</v>
      </c>
      <c r="L522">
        <f t="shared" si="74"/>
        <v>1</v>
      </c>
      <c r="M522">
        <f t="shared" si="72"/>
        <v>1</v>
      </c>
      <c r="N522">
        <f t="shared" si="73"/>
        <v>1</v>
      </c>
      <c r="O522">
        <f>IF(IF(ISERROR(SEARCH("*no*",VLOOKUP(A522,'passengers(base term)_has_optio'!A:J,3,FALSE))), 0,1)+IF(ISERROR(SEARCH("*no*",VLOOKUP(A522,'passengers(base term)_has_optio'!A:J,34,FALSE))), 0,1)+IF(ISERROR(SEARCH("*no*",VLOOKUP(A522,'passengers(base term)_has_optio'!A:J,5,FALSE))), 0,1)+IF(ISERROR(SEARCH("*no*",VLOOKUP(A522,'passengers(base term)_has_optio'!A:J,6,FALSE))), 0,1)+IF(ISERROR(SEARCH("*no*",VLOOKUP(A522,'passengers(base term)_has_optio'!A:J,7,FALSE))), 0,1)+IF(ISERROR(SEARCH("*no*",VLOOKUP(A522,'passengers(base term)_has_optio'!A:J,8,FALSE))), 0,1)+IF(ISERROR(SEARCH("*no*",VLOOKUP(A522,'passengers(base term)_has_optio'!A:J,9,FALSE))), 0,1)=7,1,0)</f>
        <v>0</v>
      </c>
      <c r="P522">
        <f>IF(ISNUMBER(VLOOKUP(A522,'passengers(base term)_has_optio'!A:J,10)),1,0)</f>
        <v>0</v>
      </c>
      <c r="Q522">
        <f t="shared" si="75"/>
        <v>0</v>
      </c>
      <c r="R522">
        <f t="shared" si="76"/>
        <v>1</v>
      </c>
      <c r="S522">
        <f t="shared" si="77"/>
        <v>1</v>
      </c>
      <c r="T522">
        <f t="shared" si="78"/>
        <v>0</v>
      </c>
      <c r="U522">
        <f t="shared" si="79"/>
        <v>0</v>
      </c>
      <c r="V522">
        <f t="shared" si="80"/>
        <v>0</v>
      </c>
    </row>
    <row r="523" spans="1:22">
      <c r="A523" t="s">
        <v>850</v>
      </c>
      <c r="B523" t="s">
        <v>1418</v>
      </c>
      <c r="C523" t="s">
        <v>1407</v>
      </c>
      <c r="D523" t="s">
        <v>1407</v>
      </c>
      <c r="E523" t="s">
        <v>1407</v>
      </c>
      <c r="F523" t="s">
        <v>1407</v>
      </c>
      <c r="G523" t="s">
        <v>1407</v>
      </c>
      <c r="H523" t="s">
        <v>1407</v>
      </c>
      <c r="I523" t="s">
        <v>1407</v>
      </c>
      <c r="J523">
        <v>1</v>
      </c>
      <c r="K523" t="b">
        <f>ISERROR(VLOOKUP(A523,'passengers(base term)_has_optio'!A425:A1260,1,FALSE))</f>
        <v>0</v>
      </c>
      <c r="L523">
        <f t="shared" si="74"/>
        <v>1</v>
      </c>
      <c r="M523">
        <f t="shared" si="72"/>
        <v>1</v>
      </c>
      <c r="N523">
        <f t="shared" si="73"/>
        <v>1</v>
      </c>
      <c r="O523">
        <f>IF(IF(ISERROR(SEARCH("*no*",VLOOKUP(A523,'passengers(base term)_has_optio'!A:J,3,FALSE))), 0,1)+IF(ISERROR(SEARCH("*no*",VLOOKUP(A523,'passengers(base term)_has_optio'!A:J,34,FALSE))), 0,1)+IF(ISERROR(SEARCH("*no*",VLOOKUP(A523,'passengers(base term)_has_optio'!A:J,5,FALSE))), 0,1)+IF(ISERROR(SEARCH("*no*",VLOOKUP(A523,'passengers(base term)_has_optio'!A:J,6,FALSE))), 0,1)+IF(ISERROR(SEARCH("*no*",VLOOKUP(A523,'passengers(base term)_has_optio'!A:J,7,FALSE))), 0,1)+IF(ISERROR(SEARCH("*no*",VLOOKUP(A523,'passengers(base term)_has_optio'!A:J,8,FALSE))), 0,1)+IF(ISERROR(SEARCH("*no*",VLOOKUP(A523,'passengers(base term)_has_optio'!A:J,9,FALSE))), 0,1)=7,1,0)</f>
        <v>0</v>
      </c>
      <c r="P523">
        <f>IF(ISNUMBER(VLOOKUP(A523,'passengers(base term)_has_optio'!A:J,10)),1,0)</f>
        <v>1</v>
      </c>
      <c r="Q523">
        <f t="shared" si="75"/>
        <v>0</v>
      </c>
      <c r="R523">
        <f t="shared" si="76"/>
        <v>1</v>
      </c>
      <c r="S523">
        <f t="shared" si="77"/>
        <v>0</v>
      </c>
      <c r="T523">
        <f t="shared" si="78"/>
        <v>0</v>
      </c>
      <c r="U523">
        <f t="shared" si="79"/>
        <v>0</v>
      </c>
      <c r="V523">
        <f t="shared" si="80"/>
        <v>0</v>
      </c>
    </row>
    <row r="524" spans="1:22">
      <c r="A524" t="s">
        <v>848</v>
      </c>
      <c r="B524" t="s">
        <v>1418</v>
      </c>
      <c r="C524" t="s">
        <v>1407</v>
      </c>
      <c r="D524" t="s">
        <v>1407</v>
      </c>
      <c r="E524" t="s">
        <v>1407</v>
      </c>
      <c r="F524" t="s">
        <v>1407</v>
      </c>
      <c r="G524" t="s">
        <v>1407</v>
      </c>
      <c r="H524" t="s">
        <v>1407</v>
      </c>
      <c r="I524" t="s">
        <v>1407</v>
      </c>
      <c r="J524">
        <v>1.1000000000000001</v>
      </c>
      <c r="K524" t="b">
        <f>ISERROR(VLOOKUP(A524,'passengers(base term)_has_optio'!A427:A1262,1,FALSE))</f>
        <v>0</v>
      </c>
      <c r="L524">
        <f t="shared" si="74"/>
        <v>1</v>
      </c>
      <c r="M524">
        <f t="shared" si="72"/>
        <v>1</v>
      </c>
      <c r="N524">
        <f t="shared" si="73"/>
        <v>1</v>
      </c>
      <c r="O524">
        <f>IF(IF(ISERROR(SEARCH("*no*",VLOOKUP(A524,'passengers(base term)_has_optio'!A:J,3,FALSE))), 0,1)+IF(ISERROR(SEARCH("*no*",VLOOKUP(A524,'passengers(base term)_has_optio'!A:J,34,FALSE))), 0,1)+IF(ISERROR(SEARCH("*no*",VLOOKUP(A524,'passengers(base term)_has_optio'!A:J,5,FALSE))), 0,1)+IF(ISERROR(SEARCH("*no*",VLOOKUP(A524,'passengers(base term)_has_optio'!A:J,6,FALSE))), 0,1)+IF(ISERROR(SEARCH("*no*",VLOOKUP(A524,'passengers(base term)_has_optio'!A:J,7,FALSE))), 0,1)+IF(ISERROR(SEARCH("*no*",VLOOKUP(A524,'passengers(base term)_has_optio'!A:J,8,FALSE))), 0,1)+IF(ISERROR(SEARCH("*no*",VLOOKUP(A524,'passengers(base term)_has_optio'!A:J,9,FALSE))), 0,1)=7,1,0)</f>
        <v>0</v>
      </c>
      <c r="P524">
        <f>IF(ISNUMBER(VLOOKUP(A524,'passengers(base term)_has_optio'!A:J,10)),1,0)</f>
        <v>1</v>
      </c>
      <c r="Q524">
        <f t="shared" si="75"/>
        <v>0</v>
      </c>
      <c r="R524">
        <f t="shared" si="76"/>
        <v>1</v>
      </c>
      <c r="S524">
        <f t="shared" si="77"/>
        <v>0</v>
      </c>
      <c r="T524">
        <f t="shared" si="78"/>
        <v>0</v>
      </c>
      <c r="U524">
        <f t="shared" si="79"/>
        <v>0</v>
      </c>
      <c r="V524">
        <f t="shared" si="80"/>
        <v>0</v>
      </c>
    </row>
    <row r="525" spans="1:22">
      <c r="A525" t="s">
        <v>846</v>
      </c>
      <c r="B525" t="s">
        <v>1418</v>
      </c>
      <c r="C525" t="s">
        <v>1407</v>
      </c>
      <c r="D525" t="s">
        <v>1407</v>
      </c>
      <c r="E525" t="s">
        <v>1407</v>
      </c>
      <c r="F525" t="s">
        <v>1407</v>
      </c>
      <c r="G525" t="s">
        <v>1407</v>
      </c>
      <c r="H525" t="s">
        <v>1407</v>
      </c>
      <c r="I525" t="s">
        <v>1407</v>
      </c>
      <c r="J525">
        <v>1.3</v>
      </c>
      <c r="K525" t="b">
        <f>ISERROR(VLOOKUP(A525,'passengers(base term)_has_optio'!A429:A1264,1,FALSE))</f>
        <v>0</v>
      </c>
      <c r="L525">
        <f t="shared" si="74"/>
        <v>1</v>
      </c>
      <c r="M525">
        <f t="shared" si="72"/>
        <v>1</v>
      </c>
      <c r="N525">
        <f t="shared" si="73"/>
        <v>1</v>
      </c>
      <c r="O525">
        <f>IF(IF(ISERROR(SEARCH("*no*",VLOOKUP(A525,'passengers(base term)_has_optio'!A:J,3,FALSE))), 0,1)+IF(ISERROR(SEARCH("*no*",VLOOKUP(A525,'passengers(base term)_has_optio'!A:J,34,FALSE))), 0,1)+IF(ISERROR(SEARCH("*no*",VLOOKUP(A525,'passengers(base term)_has_optio'!A:J,5,FALSE))), 0,1)+IF(ISERROR(SEARCH("*no*",VLOOKUP(A525,'passengers(base term)_has_optio'!A:J,6,FALSE))), 0,1)+IF(ISERROR(SEARCH("*no*",VLOOKUP(A525,'passengers(base term)_has_optio'!A:J,7,FALSE))), 0,1)+IF(ISERROR(SEARCH("*no*",VLOOKUP(A525,'passengers(base term)_has_optio'!A:J,8,FALSE))), 0,1)+IF(ISERROR(SEARCH("*no*",VLOOKUP(A525,'passengers(base term)_has_optio'!A:J,9,FALSE))), 0,1)=7,1,0)</f>
        <v>0</v>
      </c>
      <c r="P525">
        <f>IF(ISNUMBER(VLOOKUP(A525,'passengers(base term)_has_optio'!A:J,10)),1,0)</f>
        <v>1</v>
      </c>
      <c r="Q525">
        <f t="shared" si="75"/>
        <v>0</v>
      </c>
      <c r="R525">
        <f t="shared" si="76"/>
        <v>1</v>
      </c>
      <c r="S525">
        <f t="shared" si="77"/>
        <v>0</v>
      </c>
      <c r="T525">
        <f t="shared" si="78"/>
        <v>0</v>
      </c>
      <c r="U525">
        <f t="shared" si="79"/>
        <v>0</v>
      </c>
      <c r="V525">
        <f t="shared" si="80"/>
        <v>0</v>
      </c>
    </row>
    <row r="526" spans="1:22">
      <c r="A526" t="s">
        <v>844</v>
      </c>
      <c r="B526" t="s">
        <v>1418</v>
      </c>
      <c r="C526" t="s">
        <v>1407</v>
      </c>
      <c r="D526" t="s">
        <v>1407</v>
      </c>
      <c r="E526" t="s">
        <v>1407</v>
      </c>
      <c r="F526" t="s">
        <v>1407</v>
      </c>
      <c r="G526" t="s">
        <v>1407</v>
      </c>
      <c r="H526" t="s">
        <v>1407</v>
      </c>
      <c r="I526" t="s">
        <v>1407</v>
      </c>
      <c r="J526">
        <v>1.9</v>
      </c>
      <c r="K526" t="b">
        <f>ISERROR(VLOOKUP(A526,'passengers(base term)_has_optio'!A431:A1266,1,FALSE))</f>
        <v>0</v>
      </c>
      <c r="L526">
        <f t="shared" si="74"/>
        <v>1</v>
      </c>
      <c r="M526">
        <f t="shared" si="72"/>
        <v>1</v>
      </c>
      <c r="N526">
        <f t="shared" si="73"/>
        <v>1</v>
      </c>
      <c r="O526">
        <f>IF(IF(ISERROR(SEARCH("*no*",VLOOKUP(A526,'passengers(base term)_has_optio'!A:J,3,FALSE))), 0,1)+IF(ISERROR(SEARCH("*no*",VLOOKUP(A526,'passengers(base term)_has_optio'!A:J,34,FALSE))), 0,1)+IF(ISERROR(SEARCH("*no*",VLOOKUP(A526,'passengers(base term)_has_optio'!A:J,5,FALSE))), 0,1)+IF(ISERROR(SEARCH("*no*",VLOOKUP(A526,'passengers(base term)_has_optio'!A:J,6,FALSE))), 0,1)+IF(ISERROR(SEARCH("*no*",VLOOKUP(A526,'passengers(base term)_has_optio'!A:J,7,FALSE))), 0,1)+IF(ISERROR(SEARCH("*no*",VLOOKUP(A526,'passengers(base term)_has_optio'!A:J,8,FALSE))), 0,1)+IF(ISERROR(SEARCH("*no*",VLOOKUP(A526,'passengers(base term)_has_optio'!A:J,9,FALSE))), 0,1)=7,1,0)</f>
        <v>0</v>
      </c>
      <c r="P526">
        <f>IF(ISNUMBER(VLOOKUP(A526,'passengers(base term)_has_optio'!A:J,10)),1,0)</f>
        <v>1</v>
      </c>
      <c r="Q526">
        <f t="shared" si="75"/>
        <v>0</v>
      </c>
      <c r="R526">
        <f t="shared" si="76"/>
        <v>1</v>
      </c>
      <c r="S526">
        <f t="shared" si="77"/>
        <v>0</v>
      </c>
      <c r="T526">
        <f t="shared" si="78"/>
        <v>0</v>
      </c>
      <c r="U526">
        <f t="shared" si="79"/>
        <v>0</v>
      </c>
      <c r="V526">
        <f t="shared" si="80"/>
        <v>0</v>
      </c>
    </row>
    <row r="527" spans="1:22">
      <c r="A527" t="s">
        <v>842</v>
      </c>
      <c r="B527" t="s">
        <v>1418</v>
      </c>
      <c r="C527" t="s">
        <v>1407</v>
      </c>
      <c r="D527" t="s">
        <v>1407</v>
      </c>
      <c r="E527" t="s">
        <v>1407</v>
      </c>
      <c r="F527" t="s">
        <v>1407</v>
      </c>
      <c r="G527" t="s">
        <v>1407</v>
      </c>
      <c r="H527" t="s">
        <v>1407</v>
      </c>
      <c r="I527" t="s">
        <v>1407</v>
      </c>
      <c r="J527">
        <v>0.4</v>
      </c>
      <c r="K527" t="b">
        <f>ISERROR(VLOOKUP(A527,'passengers(base term)_has_optio'!A433:A1268,1,FALSE))</f>
        <v>0</v>
      </c>
      <c r="L527">
        <f t="shared" si="74"/>
        <v>1</v>
      </c>
      <c r="M527">
        <f t="shared" si="72"/>
        <v>1</v>
      </c>
      <c r="N527">
        <f t="shared" si="73"/>
        <v>1</v>
      </c>
      <c r="O527">
        <f>IF(IF(ISERROR(SEARCH("*no*",VLOOKUP(A527,'passengers(base term)_has_optio'!A:J,3,FALSE))), 0,1)+IF(ISERROR(SEARCH("*no*",VLOOKUP(A527,'passengers(base term)_has_optio'!A:J,34,FALSE))), 0,1)+IF(ISERROR(SEARCH("*no*",VLOOKUP(A527,'passengers(base term)_has_optio'!A:J,5,FALSE))), 0,1)+IF(ISERROR(SEARCH("*no*",VLOOKUP(A527,'passengers(base term)_has_optio'!A:J,6,FALSE))), 0,1)+IF(ISERROR(SEARCH("*no*",VLOOKUP(A527,'passengers(base term)_has_optio'!A:J,7,FALSE))), 0,1)+IF(ISERROR(SEARCH("*no*",VLOOKUP(A527,'passengers(base term)_has_optio'!A:J,8,FALSE))), 0,1)+IF(ISERROR(SEARCH("*no*",VLOOKUP(A527,'passengers(base term)_has_optio'!A:J,9,FALSE))), 0,1)=7,1,0)</f>
        <v>0</v>
      </c>
      <c r="P527">
        <f>IF(ISNUMBER(VLOOKUP(A527,'passengers(base term)_has_optio'!A:J,10)),1,0)</f>
        <v>1</v>
      </c>
      <c r="Q527">
        <f t="shared" si="75"/>
        <v>0</v>
      </c>
      <c r="R527">
        <f t="shared" si="76"/>
        <v>1</v>
      </c>
      <c r="S527">
        <f t="shared" si="77"/>
        <v>0</v>
      </c>
      <c r="T527">
        <f t="shared" si="78"/>
        <v>0</v>
      </c>
      <c r="U527">
        <f t="shared" si="79"/>
        <v>0</v>
      </c>
      <c r="V527">
        <f t="shared" si="80"/>
        <v>0</v>
      </c>
    </row>
    <row r="528" spans="1:22">
      <c r="A528" t="s">
        <v>840</v>
      </c>
      <c r="B528" t="s">
        <v>1418</v>
      </c>
      <c r="C528" t="s">
        <v>1407</v>
      </c>
      <c r="D528" t="s">
        <v>1407</v>
      </c>
      <c r="E528" t="s">
        <v>1407</v>
      </c>
      <c r="F528" t="s">
        <v>1407</v>
      </c>
      <c r="G528" t="s">
        <v>1407</v>
      </c>
      <c r="H528" t="s">
        <v>1407</v>
      </c>
      <c r="I528" t="s">
        <v>1407</v>
      </c>
      <c r="J528">
        <v>1.9</v>
      </c>
      <c r="K528" t="b">
        <f>ISERROR(VLOOKUP(A528,'passengers(base term)_has_optio'!A435:A1270,1,FALSE))</f>
        <v>0</v>
      </c>
      <c r="L528">
        <f t="shared" si="74"/>
        <v>1</v>
      </c>
      <c r="M528">
        <f t="shared" si="72"/>
        <v>1</v>
      </c>
      <c r="N528">
        <f t="shared" si="73"/>
        <v>1</v>
      </c>
      <c r="O528">
        <f>IF(IF(ISERROR(SEARCH("*no*",VLOOKUP(A528,'passengers(base term)_has_optio'!A:J,3,FALSE))), 0,1)+IF(ISERROR(SEARCH("*no*",VLOOKUP(A528,'passengers(base term)_has_optio'!A:J,34,FALSE))), 0,1)+IF(ISERROR(SEARCH("*no*",VLOOKUP(A528,'passengers(base term)_has_optio'!A:J,5,FALSE))), 0,1)+IF(ISERROR(SEARCH("*no*",VLOOKUP(A528,'passengers(base term)_has_optio'!A:J,6,FALSE))), 0,1)+IF(ISERROR(SEARCH("*no*",VLOOKUP(A528,'passengers(base term)_has_optio'!A:J,7,FALSE))), 0,1)+IF(ISERROR(SEARCH("*no*",VLOOKUP(A528,'passengers(base term)_has_optio'!A:J,8,FALSE))), 0,1)+IF(ISERROR(SEARCH("*no*",VLOOKUP(A528,'passengers(base term)_has_optio'!A:J,9,FALSE))), 0,1)=7,1,0)</f>
        <v>0</v>
      </c>
      <c r="P528">
        <f>IF(ISNUMBER(VLOOKUP(A528,'passengers(base term)_has_optio'!A:J,10)),1,0)</f>
        <v>1</v>
      </c>
      <c r="Q528">
        <f t="shared" si="75"/>
        <v>0</v>
      </c>
      <c r="R528">
        <f t="shared" si="76"/>
        <v>1</v>
      </c>
      <c r="S528">
        <f t="shared" si="77"/>
        <v>0</v>
      </c>
      <c r="T528">
        <f t="shared" si="78"/>
        <v>0</v>
      </c>
      <c r="U528">
        <f t="shared" si="79"/>
        <v>0</v>
      </c>
      <c r="V528">
        <f t="shared" si="80"/>
        <v>0</v>
      </c>
    </row>
    <row r="529" spans="1:22">
      <c r="A529" t="s">
        <v>838</v>
      </c>
      <c r="B529" t="s">
        <v>1418</v>
      </c>
      <c r="C529" t="s">
        <v>1407</v>
      </c>
      <c r="D529" t="s">
        <v>1407</v>
      </c>
      <c r="E529" t="s">
        <v>1407</v>
      </c>
      <c r="F529" t="s">
        <v>1407</v>
      </c>
      <c r="G529" t="s">
        <v>1407</v>
      </c>
      <c r="H529" t="s">
        <v>1407</v>
      </c>
      <c r="I529" t="s">
        <v>1407</v>
      </c>
      <c r="J529">
        <v>0.2</v>
      </c>
      <c r="K529" t="b">
        <f>ISERROR(VLOOKUP(A529,'passengers(base term)_has_optio'!A437:A1272,1,FALSE))</f>
        <v>0</v>
      </c>
      <c r="L529">
        <f t="shared" si="74"/>
        <v>1</v>
      </c>
      <c r="M529">
        <f t="shared" si="72"/>
        <v>1</v>
      </c>
      <c r="N529">
        <f t="shared" si="73"/>
        <v>1</v>
      </c>
      <c r="O529">
        <f>IF(IF(ISERROR(SEARCH("*no*",VLOOKUP(A529,'passengers(base term)_has_optio'!A:J,3,FALSE))), 0,1)+IF(ISERROR(SEARCH("*no*",VLOOKUP(A529,'passengers(base term)_has_optio'!A:J,34,FALSE))), 0,1)+IF(ISERROR(SEARCH("*no*",VLOOKUP(A529,'passengers(base term)_has_optio'!A:J,5,FALSE))), 0,1)+IF(ISERROR(SEARCH("*no*",VLOOKUP(A529,'passengers(base term)_has_optio'!A:J,6,FALSE))), 0,1)+IF(ISERROR(SEARCH("*no*",VLOOKUP(A529,'passengers(base term)_has_optio'!A:J,7,FALSE))), 0,1)+IF(ISERROR(SEARCH("*no*",VLOOKUP(A529,'passengers(base term)_has_optio'!A:J,8,FALSE))), 0,1)+IF(ISERROR(SEARCH("*no*",VLOOKUP(A529,'passengers(base term)_has_optio'!A:J,9,FALSE))), 0,1)=7,1,0)</f>
        <v>0</v>
      </c>
      <c r="P529">
        <f>IF(ISNUMBER(VLOOKUP(A529,'passengers(base term)_has_optio'!A:J,10)),1,0)</f>
        <v>1</v>
      </c>
      <c r="Q529">
        <f t="shared" si="75"/>
        <v>0</v>
      </c>
      <c r="R529">
        <f t="shared" si="76"/>
        <v>1</v>
      </c>
      <c r="S529">
        <f t="shared" si="77"/>
        <v>0</v>
      </c>
      <c r="T529">
        <f t="shared" si="78"/>
        <v>0</v>
      </c>
      <c r="U529">
        <f t="shared" si="79"/>
        <v>0</v>
      </c>
      <c r="V529">
        <f t="shared" si="80"/>
        <v>0</v>
      </c>
    </row>
    <row r="530" spans="1:22">
      <c r="A530" t="s">
        <v>836</v>
      </c>
      <c r="B530" t="s">
        <v>1418</v>
      </c>
      <c r="C530" t="s">
        <v>1407</v>
      </c>
      <c r="D530" t="s">
        <v>1407</v>
      </c>
      <c r="E530" t="s">
        <v>1407</v>
      </c>
      <c r="F530" t="s">
        <v>1407</v>
      </c>
      <c r="G530" t="s">
        <v>1407</v>
      </c>
      <c r="H530" t="s">
        <v>1407</v>
      </c>
      <c r="I530" t="s">
        <v>1407</v>
      </c>
      <c r="J530">
        <v>0.2</v>
      </c>
      <c r="K530" t="b">
        <f>ISERROR(VLOOKUP(A530,'passengers(base term)_has_optio'!A439:A1274,1,FALSE))</f>
        <v>0</v>
      </c>
      <c r="L530">
        <f t="shared" si="74"/>
        <v>1</v>
      </c>
      <c r="M530">
        <f t="shared" si="72"/>
        <v>1</v>
      </c>
      <c r="N530">
        <f t="shared" si="73"/>
        <v>1</v>
      </c>
      <c r="O530">
        <f>IF(IF(ISERROR(SEARCH("*no*",VLOOKUP(A530,'passengers(base term)_has_optio'!A:J,3,FALSE))), 0,1)+IF(ISERROR(SEARCH("*no*",VLOOKUP(A530,'passengers(base term)_has_optio'!A:J,34,FALSE))), 0,1)+IF(ISERROR(SEARCH("*no*",VLOOKUP(A530,'passengers(base term)_has_optio'!A:J,5,FALSE))), 0,1)+IF(ISERROR(SEARCH("*no*",VLOOKUP(A530,'passengers(base term)_has_optio'!A:J,6,FALSE))), 0,1)+IF(ISERROR(SEARCH("*no*",VLOOKUP(A530,'passengers(base term)_has_optio'!A:J,7,FALSE))), 0,1)+IF(ISERROR(SEARCH("*no*",VLOOKUP(A530,'passengers(base term)_has_optio'!A:J,8,FALSE))), 0,1)+IF(ISERROR(SEARCH("*no*",VLOOKUP(A530,'passengers(base term)_has_optio'!A:J,9,FALSE))), 0,1)=7,1,0)</f>
        <v>0</v>
      </c>
      <c r="P530">
        <f>IF(ISNUMBER(VLOOKUP(A530,'passengers(base term)_has_optio'!A:J,10)),1,0)</f>
        <v>1</v>
      </c>
      <c r="Q530">
        <f t="shared" si="75"/>
        <v>0</v>
      </c>
      <c r="R530">
        <f t="shared" si="76"/>
        <v>1</v>
      </c>
      <c r="S530">
        <f t="shared" si="77"/>
        <v>0</v>
      </c>
      <c r="T530">
        <f t="shared" si="78"/>
        <v>0</v>
      </c>
      <c r="U530">
        <f t="shared" si="79"/>
        <v>0</v>
      </c>
      <c r="V530">
        <f t="shared" si="80"/>
        <v>0</v>
      </c>
    </row>
    <row r="531" spans="1:22">
      <c r="A531" t="s">
        <v>834</v>
      </c>
      <c r="B531" t="s">
        <v>1418</v>
      </c>
      <c r="C531" t="s">
        <v>1407</v>
      </c>
      <c r="D531" t="s">
        <v>1407</v>
      </c>
      <c r="E531" t="s">
        <v>1407</v>
      </c>
      <c r="F531" t="s">
        <v>1407</v>
      </c>
      <c r="G531" t="s">
        <v>1407</v>
      </c>
      <c r="H531" t="s">
        <v>1407</v>
      </c>
      <c r="I531" t="s">
        <v>1407</v>
      </c>
      <c r="J531">
        <v>2</v>
      </c>
      <c r="K531" t="b">
        <f>ISERROR(VLOOKUP(A531,'passengers(base term)_has_optio'!A441:A1276,1,FALSE))</f>
        <v>0</v>
      </c>
      <c r="L531">
        <f t="shared" si="74"/>
        <v>1</v>
      </c>
      <c r="M531">
        <f t="shared" si="72"/>
        <v>1</v>
      </c>
      <c r="N531">
        <f t="shared" si="73"/>
        <v>1</v>
      </c>
      <c r="O531">
        <f>IF(IF(ISERROR(SEARCH("*no*",VLOOKUP(A531,'passengers(base term)_has_optio'!A:J,3,FALSE))), 0,1)+IF(ISERROR(SEARCH("*no*",VLOOKUP(A531,'passengers(base term)_has_optio'!A:J,34,FALSE))), 0,1)+IF(ISERROR(SEARCH("*no*",VLOOKUP(A531,'passengers(base term)_has_optio'!A:J,5,FALSE))), 0,1)+IF(ISERROR(SEARCH("*no*",VLOOKUP(A531,'passengers(base term)_has_optio'!A:J,6,FALSE))), 0,1)+IF(ISERROR(SEARCH("*no*",VLOOKUP(A531,'passengers(base term)_has_optio'!A:J,7,FALSE))), 0,1)+IF(ISERROR(SEARCH("*no*",VLOOKUP(A531,'passengers(base term)_has_optio'!A:J,8,FALSE))), 0,1)+IF(ISERROR(SEARCH("*no*",VLOOKUP(A531,'passengers(base term)_has_optio'!A:J,9,FALSE))), 0,1)=7,1,0)</f>
        <v>0</v>
      </c>
      <c r="P531">
        <f>IF(ISNUMBER(VLOOKUP(A531,'passengers(base term)_has_optio'!A:J,10)),1,0)</f>
        <v>0</v>
      </c>
      <c r="Q531">
        <f t="shared" si="75"/>
        <v>0</v>
      </c>
      <c r="R531">
        <f t="shared" si="76"/>
        <v>1</v>
      </c>
      <c r="S531">
        <f t="shared" si="77"/>
        <v>1</v>
      </c>
      <c r="T531">
        <f t="shared" si="78"/>
        <v>0</v>
      </c>
      <c r="U531">
        <f t="shared" si="79"/>
        <v>0</v>
      </c>
      <c r="V531">
        <f t="shared" si="80"/>
        <v>0</v>
      </c>
    </row>
    <row r="532" spans="1:22">
      <c r="A532" t="s">
        <v>832</v>
      </c>
      <c r="B532" t="s">
        <v>1418</v>
      </c>
      <c r="C532" t="s">
        <v>1407</v>
      </c>
      <c r="D532" t="s">
        <v>1407</v>
      </c>
      <c r="E532" t="s">
        <v>1407</v>
      </c>
      <c r="F532" t="s">
        <v>1407</v>
      </c>
      <c r="G532" t="s">
        <v>1407</v>
      </c>
      <c r="H532" t="s">
        <v>1407</v>
      </c>
      <c r="I532" t="s">
        <v>1407</v>
      </c>
      <c r="J532">
        <v>0.9</v>
      </c>
      <c r="K532" t="b">
        <f>ISERROR(VLOOKUP(A532,'passengers(base term)_has_optio'!A443:A1278,1,FALSE))</f>
        <v>0</v>
      </c>
      <c r="L532">
        <f t="shared" si="74"/>
        <v>1</v>
      </c>
      <c r="M532">
        <f t="shared" si="72"/>
        <v>1</v>
      </c>
      <c r="N532">
        <f t="shared" si="73"/>
        <v>1</v>
      </c>
      <c r="O532">
        <f>IF(IF(ISERROR(SEARCH("*no*",VLOOKUP(A532,'passengers(base term)_has_optio'!A:J,3,FALSE))), 0,1)+IF(ISERROR(SEARCH("*no*",VLOOKUP(A532,'passengers(base term)_has_optio'!A:J,34,FALSE))), 0,1)+IF(ISERROR(SEARCH("*no*",VLOOKUP(A532,'passengers(base term)_has_optio'!A:J,5,FALSE))), 0,1)+IF(ISERROR(SEARCH("*no*",VLOOKUP(A532,'passengers(base term)_has_optio'!A:J,6,FALSE))), 0,1)+IF(ISERROR(SEARCH("*no*",VLOOKUP(A532,'passengers(base term)_has_optio'!A:J,7,FALSE))), 0,1)+IF(ISERROR(SEARCH("*no*",VLOOKUP(A532,'passengers(base term)_has_optio'!A:J,8,FALSE))), 0,1)+IF(ISERROR(SEARCH("*no*",VLOOKUP(A532,'passengers(base term)_has_optio'!A:J,9,FALSE))), 0,1)=7,1,0)</f>
        <v>0</v>
      </c>
      <c r="P532">
        <f>IF(ISNUMBER(VLOOKUP(A532,'passengers(base term)_has_optio'!A:J,10)),1,0)</f>
        <v>0</v>
      </c>
      <c r="Q532">
        <f t="shared" si="75"/>
        <v>0</v>
      </c>
      <c r="R532">
        <f t="shared" si="76"/>
        <v>1</v>
      </c>
      <c r="S532">
        <f t="shared" si="77"/>
        <v>1</v>
      </c>
      <c r="T532">
        <f t="shared" si="78"/>
        <v>0</v>
      </c>
      <c r="U532">
        <f t="shared" si="79"/>
        <v>0</v>
      </c>
      <c r="V532">
        <f t="shared" si="80"/>
        <v>0</v>
      </c>
    </row>
    <row r="533" spans="1:22">
      <c r="A533" t="s">
        <v>830</v>
      </c>
      <c r="B533" t="s">
        <v>1418</v>
      </c>
      <c r="C533" t="s">
        <v>1407</v>
      </c>
      <c r="D533" t="s">
        <v>1407</v>
      </c>
      <c r="E533" t="s">
        <v>1407</v>
      </c>
      <c r="F533" t="s">
        <v>1407</v>
      </c>
      <c r="G533" t="s">
        <v>1407</v>
      </c>
      <c r="H533" t="s">
        <v>1407</v>
      </c>
      <c r="I533" t="s">
        <v>1407</v>
      </c>
      <c r="J533">
        <v>2.2000000000000002</v>
      </c>
      <c r="K533" t="b">
        <f>ISERROR(VLOOKUP(A533,'passengers(base term)_has_optio'!A445:A1280,1,FALSE))</f>
        <v>0</v>
      </c>
      <c r="L533">
        <f t="shared" si="74"/>
        <v>1</v>
      </c>
      <c r="M533">
        <f t="shared" si="72"/>
        <v>1</v>
      </c>
      <c r="N533">
        <f t="shared" si="73"/>
        <v>1</v>
      </c>
      <c r="O533">
        <f>IF(IF(ISERROR(SEARCH("*no*",VLOOKUP(A533,'passengers(base term)_has_optio'!A:J,3,FALSE))), 0,1)+IF(ISERROR(SEARCH("*no*",VLOOKUP(A533,'passengers(base term)_has_optio'!A:J,34,FALSE))), 0,1)+IF(ISERROR(SEARCH("*no*",VLOOKUP(A533,'passengers(base term)_has_optio'!A:J,5,FALSE))), 0,1)+IF(ISERROR(SEARCH("*no*",VLOOKUP(A533,'passengers(base term)_has_optio'!A:J,6,FALSE))), 0,1)+IF(ISERROR(SEARCH("*no*",VLOOKUP(A533,'passengers(base term)_has_optio'!A:J,7,FALSE))), 0,1)+IF(ISERROR(SEARCH("*no*",VLOOKUP(A533,'passengers(base term)_has_optio'!A:J,8,FALSE))), 0,1)+IF(ISERROR(SEARCH("*no*",VLOOKUP(A533,'passengers(base term)_has_optio'!A:J,9,FALSE))), 0,1)=7,1,0)</f>
        <v>0</v>
      </c>
      <c r="P533">
        <f>IF(ISNUMBER(VLOOKUP(A533,'passengers(base term)_has_optio'!A:J,10)),1,0)</f>
        <v>0</v>
      </c>
      <c r="Q533">
        <f t="shared" si="75"/>
        <v>0</v>
      </c>
      <c r="R533">
        <f t="shared" si="76"/>
        <v>1</v>
      </c>
      <c r="S533">
        <f t="shared" si="77"/>
        <v>1</v>
      </c>
      <c r="T533">
        <f t="shared" si="78"/>
        <v>0</v>
      </c>
      <c r="U533">
        <f t="shared" si="79"/>
        <v>0</v>
      </c>
      <c r="V533">
        <f t="shared" si="80"/>
        <v>0</v>
      </c>
    </row>
    <row r="534" spans="1:22">
      <c r="A534" t="s">
        <v>828</v>
      </c>
      <c r="B534" t="s">
        <v>1418</v>
      </c>
      <c r="C534" t="s">
        <v>1407</v>
      </c>
      <c r="D534" t="s">
        <v>1407</v>
      </c>
      <c r="E534" t="s">
        <v>1407</v>
      </c>
      <c r="F534" t="s">
        <v>1407</v>
      </c>
      <c r="G534" t="s">
        <v>1407</v>
      </c>
      <c r="H534" t="s">
        <v>1407</v>
      </c>
      <c r="I534" t="s">
        <v>1407</v>
      </c>
      <c r="J534">
        <v>0</v>
      </c>
      <c r="K534" t="b">
        <f>ISERROR(VLOOKUP(A534,'passengers(base term)_has_optio'!A447:A1282,1,FALSE))</f>
        <v>0</v>
      </c>
      <c r="L534">
        <f t="shared" si="74"/>
        <v>1</v>
      </c>
      <c r="M534">
        <f t="shared" si="72"/>
        <v>1</v>
      </c>
      <c r="N534">
        <f t="shared" si="73"/>
        <v>1</v>
      </c>
      <c r="O534">
        <f>IF(IF(ISERROR(SEARCH("*no*",VLOOKUP(A534,'passengers(base term)_has_optio'!A:J,3,FALSE))), 0,1)+IF(ISERROR(SEARCH("*no*",VLOOKUP(A534,'passengers(base term)_has_optio'!A:J,34,FALSE))), 0,1)+IF(ISERROR(SEARCH("*no*",VLOOKUP(A534,'passengers(base term)_has_optio'!A:J,5,FALSE))), 0,1)+IF(ISERROR(SEARCH("*no*",VLOOKUP(A534,'passengers(base term)_has_optio'!A:J,6,FALSE))), 0,1)+IF(ISERROR(SEARCH("*no*",VLOOKUP(A534,'passengers(base term)_has_optio'!A:J,7,FALSE))), 0,1)+IF(ISERROR(SEARCH("*no*",VLOOKUP(A534,'passengers(base term)_has_optio'!A:J,8,FALSE))), 0,1)+IF(ISERROR(SEARCH("*no*",VLOOKUP(A534,'passengers(base term)_has_optio'!A:J,9,FALSE))), 0,1)=7,1,0)</f>
        <v>0</v>
      </c>
      <c r="P534">
        <f>IF(ISNUMBER(VLOOKUP(A534,'passengers(base term)_has_optio'!A:J,10)),1,0)</f>
        <v>0</v>
      </c>
      <c r="Q534">
        <f t="shared" si="75"/>
        <v>0</v>
      </c>
      <c r="R534">
        <f t="shared" si="76"/>
        <v>1</v>
      </c>
      <c r="S534">
        <f t="shared" si="77"/>
        <v>1</v>
      </c>
      <c r="T534">
        <f t="shared" si="78"/>
        <v>0</v>
      </c>
      <c r="U534">
        <f t="shared" si="79"/>
        <v>0</v>
      </c>
      <c r="V534">
        <f t="shared" si="80"/>
        <v>0</v>
      </c>
    </row>
    <row r="535" spans="1:22">
      <c r="A535" t="s">
        <v>826</v>
      </c>
      <c r="B535" t="s">
        <v>1418</v>
      </c>
      <c r="C535" t="s">
        <v>1407</v>
      </c>
      <c r="D535" t="s">
        <v>1407</v>
      </c>
      <c r="E535" t="s">
        <v>1407</v>
      </c>
      <c r="F535" t="s">
        <v>1407</v>
      </c>
      <c r="G535" t="s">
        <v>1407</v>
      </c>
      <c r="H535" t="s">
        <v>1407</v>
      </c>
      <c r="I535" t="s">
        <v>1407</v>
      </c>
      <c r="J535">
        <v>1.1000000000000001</v>
      </c>
      <c r="K535" t="b">
        <f>ISERROR(VLOOKUP(A535,'passengers(base term)_has_optio'!A449:A1284,1,FALSE))</f>
        <v>0</v>
      </c>
      <c r="L535">
        <f t="shared" si="74"/>
        <v>1</v>
      </c>
      <c r="M535">
        <f t="shared" si="72"/>
        <v>1</v>
      </c>
      <c r="N535">
        <f t="shared" si="73"/>
        <v>1</v>
      </c>
      <c r="O535">
        <f>IF(IF(ISERROR(SEARCH("*no*",VLOOKUP(A535,'passengers(base term)_has_optio'!A:J,3,FALSE))), 0,1)+IF(ISERROR(SEARCH("*no*",VLOOKUP(A535,'passengers(base term)_has_optio'!A:J,34,FALSE))), 0,1)+IF(ISERROR(SEARCH("*no*",VLOOKUP(A535,'passengers(base term)_has_optio'!A:J,5,FALSE))), 0,1)+IF(ISERROR(SEARCH("*no*",VLOOKUP(A535,'passengers(base term)_has_optio'!A:J,6,FALSE))), 0,1)+IF(ISERROR(SEARCH("*no*",VLOOKUP(A535,'passengers(base term)_has_optio'!A:J,7,FALSE))), 0,1)+IF(ISERROR(SEARCH("*no*",VLOOKUP(A535,'passengers(base term)_has_optio'!A:J,8,FALSE))), 0,1)+IF(ISERROR(SEARCH("*no*",VLOOKUP(A535,'passengers(base term)_has_optio'!A:J,9,FALSE))), 0,1)=7,1,0)</f>
        <v>0</v>
      </c>
      <c r="P535">
        <f>IF(ISNUMBER(VLOOKUP(A535,'passengers(base term)_has_optio'!A:J,10)),1,0)</f>
        <v>0</v>
      </c>
      <c r="Q535">
        <f t="shared" si="75"/>
        <v>0</v>
      </c>
      <c r="R535">
        <f t="shared" si="76"/>
        <v>1</v>
      </c>
      <c r="S535">
        <f t="shared" si="77"/>
        <v>1</v>
      </c>
      <c r="T535">
        <f t="shared" si="78"/>
        <v>0</v>
      </c>
      <c r="U535">
        <f t="shared" si="79"/>
        <v>0</v>
      </c>
      <c r="V535">
        <f t="shared" si="80"/>
        <v>0</v>
      </c>
    </row>
    <row r="536" spans="1:22">
      <c r="A536" t="s">
        <v>824</v>
      </c>
      <c r="B536" t="s">
        <v>1418</v>
      </c>
      <c r="C536" t="s">
        <v>1407</v>
      </c>
      <c r="D536" t="s">
        <v>1407</v>
      </c>
      <c r="E536" t="s">
        <v>1407</v>
      </c>
      <c r="F536" t="s">
        <v>1407</v>
      </c>
      <c r="G536" t="s">
        <v>1407</v>
      </c>
      <c r="H536" t="s">
        <v>1407</v>
      </c>
      <c r="I536" t="s">
        <v>1407</v>
      </c>
      <c r="J536">
        <v>1</v>
      </c>
      <c r="K536" t="b">
        <f>ISERROR(VLOOKUP(A536,'passengers(base term)_has_optio'!A451:A1286,1,FALSE))</f>
        <v>0</v>
      </c>
      <c r="L536">
        <f t="shared" si="74"/>
        <v>1</v>
      </c>
      <c r="M536">
        <f t="shared" si="72"/>
        <v>1</v>
      </c>
      <c r="N536">
        <f t="shared" si="73"/>
        <v>1</v>
      </c>
      <c r="O536">
        <f>IF(IF(ISERROR(SEARCH("*no*",VLOOKUP(A536,'passengers(base term)_has_optio'!A:J,3,FALSE))), 0,1)+IF(ISERROR(SEARCH("*no*",VLOOKUP(A536,'passengers(base term)_has_optio'!A:J,34,FALSE))), 0,1)+IF(ISERROR(SEARCH("*no*",VLOOKUP(A536,'passengers(base term)_has_optio'!A:J,5,FALSE))), 0,1)+IF(ISERROR(SEARCH("*no*",VLOOKUP(A536,'passengers(base term)_has_optio'!A:J,6,FALSE))), 0,1)+IF(ISERROR(SEARCH("*no*",VLOOKUP(A536,'passengers(base term)_has_optio'!A:J,7,FALSE))), 0,1)+IF(ISERROR(SEARCH("*no*",VLOOKUP(A536,'passengers(base term)_has_optio'!A:J,8,FALSE))), 0,1)+IF(ISERROR(SEARCH("*no*",VLOOKUP(A536,'passengers(base term)_has_optio'!A:J,9,FALSE))), 0,1)=7,1,0)</f>
        <v>0</v>
      </c>
      <c r="P536">
        <f>IF(ISNUMBER(VLOOKUP(A536,'passengers(base term)_has_optio'!A:J,10)),1,0)</f>
        <v>0</v>
      </c>
      <c r="Q536">
        <f t="shared" si="75"/>
        <v>0</v>
      </c>
      <c r="R536">
        <f t="shared" si="76"/>
        <v>1</v>
      </c>
      <c r="S536">
        <f t="shared" si="77"/>
        <v>1</v>
      </c>
      <c r="T536">
        <f t="shared" si="78"/>
        <v>0</v>
      </c>
      <c r="U536">
        <f t="shared" si="79"/>
        <v>0</v>
      </c>
      <c r="V536">
        <f t="shared" si="80"/>
        <v>0</v>
      </c>
    </row>
    <row r="537" spans="1:22">
      <c r="A537" t="s">
        <v>822</v>
      </c>
      <c r="B537" t="s">
        <v>1418</v>
      </c>
      <c r="C537" t="s">
        <v>1407</v>
      </c>
      <c r="D537" t="s">
        <v>1407</v>
      </c>
      <c r="E537" t="s">
        <v>1407</v>
      </c>
      <c r="F537" t="s">
        <v>1407</v>
      </c>
      <c r="G537" t="s">
        <v>1407</v>
      </c>
      <c r="H537" t="s">
        <v>1407</v>
      </c>
      <c r="I537" t="s">
        <v>1407</v>
      </c>
      <c r="J537">
        <v>1.3</v>
      </c>
      <c r="K537" t="b">
        <f>ISERROR(VLOOKUP(A537,'passengers(base term)_has_optio'!A453:A1288,1,FALSE))</f>
        <v>0</v>
      </c>
      <c r="L537">
        <f t="shared" si="74"/>
        <v>1</v>
      </c>
      <c r="M537">
        <f t="shared" si="72"/>
        <v>1</v>
      </c>
      <c r="N537">
        <f t="shared" si="73"/>
        <v>1</v>
      </c>
      <c r="O537">
        <f>IF(IF(ISERROR(SEARCH("*no*",VLOOKUP(A537,'passengers(base term)_has_optio'!A:J,3,FALSE))), 0,1)+IF(ISERROR(SEARCH("*no*",VLOOKUP(A537,'passengers(base term)_has_optio'!A:J,34,FALSE))), 0,1)+IF(ISERROR(SEARCH("*no*",VLOOKUP(A537,'passengers(base term)_has_optio'!A:J,5,FALSE))), 0,1)+IF(ISERROR(SEARCH("*no*",VLOOKUP(A537,'passengers(base term)_has_optio'!A:J,6,FALSE))), 0,1)+IF(ISERROR(SEARCH("*no*",VLOOKUP(A537,'passengers(base term)_has_optio'!A:J,7,FALSE))), 0,1)+IF(ISERROR(SEARCH("*no*",VLOOKUP(A537,'passengers(base term)_has_optio'!A:J,8,FALSE))), 0,1)+IF(ISERROR(SEARCH("*no*",VLOOKUP(A537,'passengers(base term)_has_optio'!A:J,9,FALSE))), 0,1)=7,1,0)</f>
        <v>0</v>
      </c>
      <c r="P537">
        <f>IF(ISNUMBER(VLOOKUP(A537,'passengers(base term)_has_optio'!A:J,10)),1,0)</f>
        <v>0</v>
      </c>
      <c r="Q537">
        <f t="shared" si="75"/>
        <v>0</v>
      </c>
      <c r="R537">
        <f t="shared" si="76"/>
        <v>1</v>
      </c>
      <c r="S537">
        <f t="shared" si="77"/>
        <v>1</v>
      </c>
      <c r="T537">
        <f t="shared" si="78"/>
        <v>0</v>
      </c>
      <c r="U537">
        <f t="shared" si="79"/>
        <v>0</v>
      </c>
      <c r="V537">
        <f t="shared" si="80"/>
        <v>0</v>
      </c>
    </row>
    <row r="538" spans="1:22">
      <c r="A538" t="s">
        <v>820</v>
      </c>
      <c r="B538" t="s">
        <v>1418</v>
      </c>
      <c r="C538" t="s">
        <v>1407</v>
      </c>
      <c r="D538" t="s">
        <v>1407</v>
      </c>
      <c r="E538" t="s">
        <v>1407</v>
      </c>
      <c r="F538" t="s">
        <v>1407</v>
      </c>
      <c r="G538" t="s">
        <v>1407</v>
      </c>
      <c r="H538" t="s">
        <v>1407</v>
      </c>
      <c r="I538" t="s">
        <v>1407</v>
      </c>
      <c r="J538">
        <v>1</v>
      </c>
      <c r="K538" t="b">
        <f>ISERROR(VLOOKUP(A538,'passengers(base term)_has_optio'!A455:A1290,1,FALSE))</f>
        <v>0</v>
      </c>
      <c r="L538">
        <f t="shared" si="74"/>
        <v>1</v>
      </c>
      <c r="M538">
        <f t="shared" si="72"/>
        <v>1</v>
      </c>
      <c r="N538">
        <f t="shared" si="73"/>
        <v>1</v>
      </c>
      <c r="O538">
        <f>IF(IF(ISERROR(SEARCH("*no*",VLOOKUP(A538,'passengers(base term)_has_optio'!A:J,3,FALSE))), 0,1)+IF(ISERROR(SEARCH("*no*",VLOOKUP(A538,'passengers(base term)_has_optio'!A:J,34,FALSE))), 0,1)+IF(ISERROR(SEARCH("*no*",VLOOKUP(A538,'passengers(base term)_has_optio'!A:J,5,FALSE))), 0,1)+IF(ISERROR(SEARCH("*no*",VLOOKUP(A538,'passengers(base term)_has_optio'!A:J,6,FALSE))), 0,1)+IF(ISERROR(SEARCH("*no*",VLOOKUP(A538,'passengers(base term)_has_optio'!A:J,7,FALSE))), 0,1)+IF(ISERROR(SEARCH("*no*",VLOOKUP(A538,'passengers(base term)_has_optio'!A:J,8,FALSE))), 0,1)+IF(ISERROR(SEARCH("*no*",VLOOKUP(A538,'passengers(base term)_has_optio'!A:J,9,FALSE))), 0,1)=7,1,0)</f>
        <v>0</v>
      </c>
      <c r="P538">
        <f>IF(ISNUMBER(VLOOKUP(A538,'passengers(base term)_has_optio'!A:J,10)),1,0)</f>
        <v>0</v>
      </c>
      <c r="Q538">
        <f t="shared" si="75"/>
        <v>0</v>
      </c>
      <c r="R538">
        <f t="shared" si="76"/>
        <v>1</v>
      </c>
      <c r="S538">
        <f t="shared" si="77"/>
        <v>1</v>
      </c>
      <c r="T538">
        <f t="shared" si="78"/>
        <v>0</v>
      </c>
      <c r="U538">
        <f t="shared" si="79"/>
        <v>0</v>
      </c>
      <c r="V538">
        <f t="shared" si="80"/>
        <v>0</v>
      </c>
    </row>
    <row r="539" spans="1:22">
      <c r="A539" t="s">
        <v>818</v>
      </c>
      <c r="B539" t="s">
        <v>1418</v>
      </c>
      <c r="C539" t="s">
        <v>1407</v>
      </c>
      <c r="D539" t="s">
        <v>1407</v>
      </c>
      <c r="E539" t="s">
        <v>1407</v>
      </c>
      <c r="F539" t="s">
        <v>1407</v>
      </c>
      <c r="G539" t="s">
        <v>1407</v>
      </c>
      <c r="H539" t="s">
        <v>1407</v>
      </c>
      <c r="I539" t="s">
        <v>1407</v>
      </c>
      <c r="J539">
        <v>0.8</v>
      </c>
      <c r="K539" t="b">
        <f>ISERROR(VLOOKUP(A539,'passengers(base term)_has_optio'!A457:A1292,1,FALSE))</f>
        <v>0</v>
      </c>
      <c r="L539">
        <f t="shared" si="74"/>
        <v>1</v>
      </c>
      <c r="M539">
        <f t="shared" si="72"/>
        <v>1</v>
      </c>
      <c r="N539">
        <f t="shared" si="73"/>
        <v>1</v>
      </c>
      <c r="O539">
        <f>IF(IF(ISERROR(SEARCH("*no*",VLOOKUP(A539,'passengers(base term)_has_optio'!A:J,3,FALSE))), 0,1)+IF(ISERROR(SEARCH("*no*",VLOOKUP(A539,'passengers(base term)_has_optio'!A:J,34,FALSE))), 0,1)+IF(ISERROR(SEARCH("*no*",VLOOKUP(A539,'passengers(base term)_has_optio'!A:J,5,FALSE))), 0,1)+IF(ISERROR(SEARCH("*no*",VLOOKUP(A539,'passengers(base term)_has_optio'!A:J,6,FALSE))), 0,1)+IF(ISERROR(SEARCH("*no*",VLOOKUP(A539,'passengers(base term)_has_optio'!A:J,7,FALSE))), 0,1)+IF(ISERROR(SEARCH("*no*",VLOOKUP(A539,'passengers(base term)_has_optio'!A:J,8,FALSE))), 0,1)+IF(ISERROR(SEARCH("*no*",VLOOKUP(A539,'passengers(base term)_has_optio'!A:J,9,FALSE))), 0,1)=7,1,0)</f>
        <v>0</v>
      </c>
      <c r="P539">
        <f>IF(ISNUMBER(VLOOKUP(A539,'passengers(base term)_has_optio'!A:J,10)),1,0)</f>
        <v>0</v>
      </c>
      <c r="Q539">
        <f t="shared" si="75"/>
        <v>0</v>
      </c>
      <c r="R539">
        <f t="shared" si="76"/>
        <v>1</v>
      </c>
      <c r="S539">
        <f t="shared" si="77"/>
        <v>1</v>
      </c>
      <c r="T539">
        <f t="shared" si="78"/>
        <v>0</v>
      </c>
      <c r="U539">
        <f t="shared" si="79"/>
        <v>0</v>
      </c>
      <c r="V539">
        <f t="shared" si="80"/>
        <v>0</v>
      </c>
    </row>
    <row r="540" spans="1:22">
      <c r="A540" t="s">
        <v>816</v>
      </c>
      <c r="B540" t="s">
        <v>1418</v>
      </c>
      <c r="C540" t="s">
        <v>1407</v>
      </c>
      <c r="D540" t="s">
        <v>1407</v>
      </c>
      <c r="E540" t="s">
        <v>1407</v>
      </c>
      <c r="F540" t="s">
        <v>1407</v>
      </c>
      <c r="G540" t="s">
        <v>1407</v>
      </c>
      <c r="H540" t="s">
        <v>1407</v>
      </c>
      <c r="I540" t="s">
        <v>1407</v>
      </c>
      <c r="J540">
        <v>0.6</v>
      </c>
      <c r="K540" t="b">
        <f>ISERROR(VLOOKUP(A540,'passengers(base term)_has_optio'!A459:A1294,1,FALSE))</f>
        <v>0</v>
      </c>
      <c r="L540">
        <f t="shared" si="74"/>
        <v>1</v>
      </c>
      <c r="M540">
        <f t="shared" si="72"/>
        <v>1</v>
      </c>
      <c r="N540">
        <f t="shared" si="73"/>
        <v>1</v>
      </c>
      <c r="O540">
        <f>IF(IF(ISERROR(SEARCH("*no*",VLOOKUP(A540,'passengers(base term)_has_optio'!A:J,3,FALSE))), 0,1)+IF(ISERROR(SEARCH("*no*",VLOOKUP(A540,'passengers(base term)_has_optio'!A:J,34,FALSE))), 0,1)+IF(ISERROR(SEARCH("*no*",VLOOKUP(A540,'passengers(base term)_has_optio'!A:J,5,FALSE))), 0,1)+IF(ISERROR(SEARCH("*no*",VLOOKUP(A540,'passengers(base term)_has_optio'!A:J,6,FALSE))), 0,1)+IF(ISERROR(SEARCH("*no*",VLOOKUP(A540,'passengers(base term)_has_optio'!A:J,7,FALSE))), 0,1)+IF(ISERROR(SEARCH("*no*",VLOOKUP(A540,'passengers(base term)_has_optio'!A:J,8,FALSE))), 0,1)+IF(ISERROR(SEARCH("*no*",VLOOKUP(A540,'passengers(base term)_has_optio'!A:J,9,FALSE))), 0,1)=7,1,0)</f>
        <v>0</v>
      </c>
      <c r="P540">
        <f>IF(ISNUMBER(VLOOKUP(A540,'passengers(base term)_has_optio'!A:J,10)),1,0)</f>
        <v>1</v>
      </c>
      <c r="Q540">
        <f t="shared" si="75"/>
        <v>0</v>
      </c>
      <c r="R540">
        <f t="shared" si="76"/>
        <v>1</v>
      </c>
      <c r="S540">
        <f t="shared" si="77"/>
        <v>0</v>
      </c>
      <c r="T540">
        <f t="shared" si="78"/>
        <v>0</v>
      </c>
      <c r="U540">
        <f t="shared" si="79"/>
        <v>0</v>
      </c>
      <c r="V540">
        <f t="shared" si="80"/>
        <v>0</v>
      </c>
    </row>
    <row r="541" spans="1:22">
      <c r="A541" t="s">
        <v>814</v>
      </c>
      <c r="B541" t="s">
        <v>1418</v>
      </c>
      <c r="C541" t="s">
        <v>1407</v>
      </c>
      <c r="D541" t="s">
        <v>1407</v>
      </c>
      <c r="E541" t="s">
        <v>1407</v>
      </c>
      <c r="F541" t="s">
        <v>1407</v>
      </c>
      <c r="G541" t="s">
        <v>1407</v>
      </c>
      <c r="H541" t="s">
        <v>1407</v>
      </c>
      <c r="I541" t="s">
        <v>1407</v>
      </c>
      <c r="J541">
        <v>0.9</v>
      </c>
      <c r="K541" t="b">
        <f>ISERROR(VLOOKUP(A541,'passengers(base term)_has_optio'!A461:A1296,1,FALSE))</f>
        <v>0</v>
      </c>
      <c r="L541">
        <f t="shared" si="74"/>
        <v>1</v>
      </c>
      <c r="M541">
        <f t="shared" si="72"/>
        <v>1</v>
      </c>
      <c r="N541">
        <f t="shared" si="73"/>
        <v>1</v>
      </c>
      <c r="O541">
        <f>IF(IF(ISERROR(SEARCH("*no*",VLOOKUP(A541,'passengers(base term)_has_optio'!A:J,3,FALSE))), 0,1)+IF(ISERROR(SEARCH("*no*",VLOOKUP(A541,'passengers(base term)_has_optio'!A:J,34,FALSE))), 0,1)+IF(ISERROR(SEARCH("*no*",VLOOKUP(A541,'passengers(base term)_has_optio'!A:J,5,FALSE))), 0,1)+IF(ISERROR(SEARCH("*no*",VLOOKUP(A541,'passengers(base term)_has_optio'!A:J,6,FALSE))), 0,1)+IF(ISERROR(SEARCH("*no*",VLOOKUP(A541,'passengers(base term)_has_optio'!A:J,7,FALSE))), 0,1)+IF(ISERROR(SEARCH("*no*",VLOOKUP(A541,'passengers(base term)_has_optio'!A:J,8,FALSE))), 0,1)+IF(ISERROR(SEARCH("*no*",VLOOKUP(A541,'passengers(base term)_has_optio'!A:J,9,FALSE))), 0,1)=7,1,0)</f>
        <v>0</v>
      </c>
      <c r="P541">
        <f>IF(ISNUMBER(VLOOKUP(A541,'passengers(base term)_has_optio'!A:J,10)),1,0)</f>
        <v>1</v>
      </c>
      <c r="Q541">
        <f t="shared" si="75"/>
        <v>0</v>
      </c>
      <c r="R541">
        <f t="shared" si="76"/>
        <v>1</v>
      </c>
      <c r="S541">
        <f t="shared" si="77"/>
        <v>0</v>
      </c>
      <c r="T541">
        <f t="shared" si="78"/>
        <v>0</v>
      </c>
      <c r="U541">
        <f t="shared" si="79"/>
        <v>0</v>
      </c>
      <c r="V541">
        <f t="shared" si="80"/>
        <v>0</v>
      </c>
    </row>
    <row r="542" spans="1:22">
      <c r="A542" t="s">
        <v>812</v>
      </c>
      <c r="B542" t="s">
        <v>1418</v>
      </c>
      <c r="C542" t="s">
        <v>1407</v>
      </c>
      <c r="D542" t="s">
        <v>1407</v>
      </c>
      <c r="E542" t="s">
        <v>1407</v>
      </c>
      <c r="F542" t="s">
        <v>1407</v>
      </c>
      <c r="G542" t="s">
        <v>1407</v>
      </c>
      <c r="H542" t="s">
        <v>1407</v>
      </c>
      <c r="I542" t="s">
        <v>1407</v>
      </c>
      <c r="J542">
        <v>1.7</v>
      </c>
      <c r="K542" t="b">
        <f>ISERROR(VLOOKUP(A542,'passengers(base term)_has_optio'!A463:A1298,1,FALSE))</f>
        <v>0</v>
      </c>
      <c r="L542">
        <f t="shared" si="74"/>
        <v>1</v>
      </c>
      <c r="M542">
        <f t="shared" si="72"/>
        <v>1</v>
      </c>
      <c r="N542">
        <f t="shared" si="73"/>
        <v>1</v>
      </c>
      <c r="O542">
        <f>IF(IF(ISERROR(SEARCH("*no*",VLOOKUP(A542,'passengers(base term)_has_optio'!A:J,3,FALSE))), 0,1)+IF(ISERROR(SEARCH("*no*",VLOOKUP(A542,'passengers(base term)_has_optio'!A:J,34,FALSE))), 0,1)+IF(ISERROR(SEARCH("*no*",VLOOKUP(A542,'passengers(base term)_has_optio'!A:J,5,FALSE))), 0,1)+IF(ISERROR(SEARCH("*no*",VLOOKUP(A542,'passengers(base term)_has_optio'!A:J,6,FALSE))), 0,1)+IF(ISERROR(SEARCH("*no*",VLOOKUP(A542,'passengers(base term)_has_optio'!A:J,7,FALSE))), 0,1)+IF(ISERROR(SEARCH("*no*",VLOOKUP(A542,'passengers(base term)_has_optio'!A:J,8,FALSE))), 0,1)+IF(ISERROR(SEARCH("*no*",VLOOKUP(A542,'passengers(base term)_has_optio'!A:J,9,FALSE))), 0,1)=7,1,0)</f>
        <v>0</v>
      </c>
      <c r="P542">
        <f>IF(ISNUMBER(VLOOKUP(A542,'passengers(base term)_has_optio'!A:J,10)),1,0)</f>
        <v>1</v>
      </c>
      <c r="Q542">
        <f t="shared" si="75"/>
        <v>0</v>
      </c>
      <c r="R542">
        <f t="shared" si="76"/>
        <v>1</v>
      </c>
      <c r="S542">
        <f t="shared" si="77"/>
        <v>0</v>
      </c>
      <c r="T542">
        <f t="shared" si="78"/>
        <v>0</v>
      </c>
      <c r="U542">
        <f t="shared" si="79"/>
        <v>0</v>
      </c>
      <c r="V542">
        <f t="shared" si="80"/>
        <v>0</v>
      </c>
    </row>
    <row r="543" spans="1:22">
      <c r="A543" t="s">
        <v>810</v>
      </c>
      <c r="B543" t="s">
        <v>1418</v>
      </c>
      <c r="C543" t="s">
        <v>1407</v>
      </c>
      <c r="D543" t="s">
        <v>1407</v>
      </c>
      <c r="E543" t="s">
        <v>1407</v>
      </c>
      <c r="F543" t="s">
        <v>1407</v>
      </c>
      <c r="G543" t="s">
        <v>1407</v>
      </c>
      <c r="H543" t="s">
        <v>1407</v>
      </c>
      <c r="I543" t="s">
        <v>1407</v>
      </c>
      <c r="J543">
        <v>1.5</v>
      </c>
      <c r="K543" t="b">
        <f>ISERROR(VLOOKUP(A543,'passengers(base term)_has_optio'!A465:A1300,1,FALSE))</f>
        <v>0</v>
      </c>
      <c r="L543">
        <f t="shared" si="74"/>
        <v>1</v>
      </c>
      <c r="M543">
        <f t="shared" si="72"/>
        <v>1</v>
      </c>
      <c r="N543">
        <f t="shared" si="73"/>
        <v>1</v>
      </c>
      <c r="O543">
        <f>IF(IF(ISERROR(SEARCH("*no*",VLOOKUP(A543,'passengers(base term)_has_optio'!A:J,3,FALSE))), 0,1)+IF(ISERROR(SEARCH("*no*",VLOOKUP(A543,'passengers(base term)_has_optio'!A:J,34,FALSE))), 0,1)+IF(ISERROR(SEARCH("*no*",VLOOKUP(A543,'passengers(base term)_has_optio'!A:J,5,FALSE))), 0,1)+IF(ISERROR(SEARCH("*no*",VLOOKUP(A543,'passengers(base term)_has_optio'!A:J,6,FALSE))), 0,1)+IF(ISERROR(SEARCH("*no*",VLOOKUP(A543,'passengers(base term)_has_optio'!A:J,7,FALSE))), 0,1)+IF(ISERROR(SEARCH("*no*",VLOOKUP(A543,'passengers(base term)_has_optio'!A:J,8,FALSE))), 0,1)+IF(ISERROR(SEARCH("*no*",VLOOKUP(A543,'passengers(base term)_has_optio'!A:J,9,FALSE))), 0,1)=7,1,0)</f>
        <v>0</v>
      </c>
      <c r="P543">
        <f>IF(ISNUMBER(VLOOKUP(A543,'passengers(base term)_has_optio'!A:J,10)),1,0)</f>
        <v>1</v>
      </c>
      <c r="Q543">
        <f t="shared" si="75"/>
        <v>0</v>
      </c>
      <c r="R543">
        <f t="shared" si="76"/>
        <v>1</v>
      </c>
      <c r="S543">
        <f t="shared" si="77"/>
        <v>0</v>
      </c>
      <c r="T543">
        <f t="shared" si="78"/>
        <v>0</v>
      </c>
      <c r="U543">
        <f t="shared" si="79"/>
        <v>0</v>
      </c>
      <c r="V543">
        <f t="shared" si="80"/>
        <v>0</v>
      </c>
    </row>
    <row r="544" spans="1:22">
      <c r="A544" t="s">
        <v>808</v>
      </c>
      <c r="B544" t="s">
        <v>1418</v>
      </c>
      <c r="C544" t="s">
        <v>1407</v>
      </c>
      <c r="D544" t="s">
        <v>1407</v>
      </c>
      <c r="E544" t="s">
        <v>1407</v>
      </c>
      <c r="F544" t="s">
        <v>1407</v>
      </c>
      <c r="G544" t="s">
        <v>1407</v>
      </c>
      <c r="H544" t="s">
        <v>1407</v>
      </c>
      <c r="I544" t="s">
        <v>1407</v>
      </c>
      <c r="J544">
        <v>1.7</v>
      </c>
      <c r="K544" t="b">
        <f>ISERROR(VLOOKUP(A544,'passengers(base term)_has_optio'!A467:A1302,1,FALSE))</f>
        <v>0</v>
      </c>
      <c r="L544">
        <f t="shared" si="74"/>
        <v>1</v>
      </c>
      <c r="M544">
        <f t="shared" si="72"/>
        <v>1</v>
      </c>
      <c r="N544">
        <f t="shared" si="73"/>
        <v>1</v>
      </c>
      <c r="O544">
        <f>IF(IF(ISERROR(SEARCH("*no*",VLOOKUP(A544,'passengers(base term)_has_optio'!A:J,3,FALSE))), 0,1)+IF(ISERROR(SEARCH("*no*",VLOOKUP(A544,'passengers(base term)_has_optio'!A:J,34,FALSE))), 0,1)+IF(ISERROR(SEARCH("*no*",VLOOKUP(A544,'passengers(base term)_has_optio'!A:J,5,FALSE))), 0,1)+IF(ISERROR(SEARCH("*no*",VLOOKUP(A544,'passengers(base term)_has_optio'!A:J,6,FALSE))), 0,1)+IF(ISERROR(SEARCH("*no*",VLOOKUP(A544,'passengers(base term)_has_optio'!A:J,7,FALSE))), 0,1)+IF(ISERROR(SEARCH("*no*",VLOOKUP(A544,'passengers(base term)_has_optio'!A:J,8,FALSE))), 0,1)+IF(ISERROR(SEARCH("*no*",VLOOKUP(A544,'passengers(base term)_has_optio'!A:J,9,FALSE))), 0,1)=7,1,0)</f>
        <v>0</v>
      </c>
      <c r="P544">
        <f>IF(ISNUMBER(VLOOKUP(A544,'passengers(base term)_has_optio'!A:J,10)),1,0)</f>
        <v>1</v>
      </c>
      <c r="Q544">
        <f t="shared" si="75"/>
        <v>0</v>
      </c>
      <c r="R544">
        <f t="shared" si="76"/>
        <v>1</v>
      </c>
      <c r="S544">
        <f t="shared" si="77"/>
        <v>0</v>
      </c>
      <c r="T544">
        <f t="shared" si="78"/>
        <v>0</v>
      </c>
      <c r="U544">
        <f t="shared" si="79"/>
        <v>0</v>
      </c>
      <c r="V544">
        <f t="shared" si="80"/>
        <v>0</v>
      </c>
    </row>
    <row r="545" spans="1:22">
      <c r="A545" t="s">
        <v>806</v>
      </c>
      <c r="B545" t="s">
        <v>1418</v>
      </c>
      <c r="C545" t="s">
        <v>1407</v>
      </c>
      <c r="D545" t="s">
        <v>1407</v>
      </c>
      <c r="E545" t="s">
        <v>1407</v>
      </c>
      <c r="F545" t="s">
        <v>1407</v>
      </c>
      <c r="G545" t="s">
        <v>1407</v>
      </c>
      <c r="H545" t="s">
        <v>1407</v>
      </c>
      <c r="I545" t="s">
        <v>1407</v>
      </c>
      <c r="J545">
        <v>0.9</v>
      </c>
      <c r="K545" t="b">
        <f>ISERROR(VLOOKUP(A545,'passengers(base term)_has_optio'!A469:A1304,1,FALSE))</f>
        <v>0</v>
      </c>
      <c r="L545">
        <f t="shared" si="74"/>
        <v>1</v>
      </c>
      <c r="M545">
        <f t="shared" si="72"/>
        <v>1</v>
      </c>
      <c r="N545">
        <f t="shared" si="73"/>
        <v>1</v>
      </c>
      <c r="O545">
        <f>IF(IF(ISERROR(SEARCH("*no*",VLOOKUP(A545,'passengers(base term)_has_optio'!A:J,3,FALSE))), 0,1)+IF(ISERROR(SEARCH("*no*",VLOOKUP(A545,'passengers(base term)_has_optio'!A:J,34,FALSE))), 0,1)+IF(ISERROR(SEARCH("*no*",VLOOKUP(A545,'passengers(base term)_has_optio'!A:J,5,FALSE))), 0,1)+IF(ISERROR(SEARCH("*no*",VLOOKUP(A545,'passengers(base term)_has_optio'!A:J,6,FALSE))), 0,1)+IF(ISERROR(SEARCH("*no*",VLOOKUP(A545,'passengers(base term)_has_optio'!A:J,7,FALSE))), 0,1)+IF(ISERROR(SEARCH("*no*",VLOOKUP(A545,'passengers(base term)_has_optio'!A:J,8,FALSE))), 0,1)+IF(ISERROR(SEARCH("*no*",VLOOKUP(A545,'passengers(base term)_has_optio'!A:J,9,FALSE))), 0,1)=7,1,0)</f>
        <v>0</v>
      </c>
      <c r="P545">
        <f>IF(ISNUMBER(VLOOKUP(A545,'passengers(base term)_has_optio'!A:J,10)),1,0)</f>
        <v>1</v>
      </c>
      <c r="Q545">
        <f t="shared" si="75"/>
        <v>0</v>
      </c>
      <c r="R545">
        <f t="shared" si="76"/>
        <v>1</v>
      </c>
      <c r="S545">
        <f t="shared" si="77"/>
        <v>0</v>
      </c>
      <c r="T545">
        <f t="shared" si="78"/>
        <v>0</v>
      </c>
      <c r="U545">
        <f t="shared" si="79"/>
        <v>0</v>
      </c>
      <c r="V545">
        <f t="shared" si="80"/>
        <v>0</v>
      </c>
    </row>
    <row r="546" spans="1:22">
      <c r="A546" t="s">
        <v>804</v>
      </c>
      <c r="B546" t="s">
        <v>1418</v>
      </c>
      <c r="C546" t="s">
        <v>1407</v>
      </c>
      <c r="D546" t="s">
        <v>1407</v>
      </c>
      <c r="E546" t="s">
        <v>1407</v>
      </c>
      <c r="F546" t="s">
        <v>1407</v>
      </c>
      <c r="G546" t="s">
        <v>1407</v>
      </c>
      <c r="H546" t="s">
        <v>1407</v>
      </c>
      <c r="I546" t="s">
        <v>1407</v>
      </c>
      <c r="J546">
        <v>0.4</v>
      </c>
      <c r="K546" t="b">
        <f>ISERROR(VLOOKUP(A546,'passengers(base term)_has_optio'!A471:A1306,1,FALSE))</f>
        <v>0</v>
      </c>
      <c r="L546">
        <f t="shared" si="74"/>
        <v>1</v>
      </c>
      <c r="M546">
        <f t="shared" si="72"/>
        <v>1</v>
      </c>
      <c r="N546">
        <f t="shared" si="73"/>
        <v>1</v>
      </c>
      <c r="O546">
        <f>IF(IF(ISERROR(SEARCH("*no*",VLOOKUP(A546,'passengers(base term)_has_optio'!A:J,3,FALSE))), 0,1)+IF(ISERROR(SEARCH("*no*",VLOOKUP(A546,'passengers(base term)_has_optio'!A:J,34,FALSE))), 0,1)+IF(ISERROR(SEARCH("*no*",VLOOKUP(A546,'passengers(base term)_has_optio'!A:J,5,FALSE))), 0,1)+IF(ISERROR(SEARCH("*no*",VLOOKUP(A546,'passengers(base term)_has_optio'!A:J,6,FALSE))), 0,1)+IF(ISERROR(SEARCH("*no*",VLOOKUP(A546,'passengers(base term)_has_optio'!A:J,7,FALSE))), 0,1)+IF(ISERROR(SEARCH("*no*",VLOOKUP(A546,'passengers(base term)_has_optio'!A:J,8,FALSE))), 0,1)+IF(ISERROR(SEARCH("*no*",VLOOKUP(A546,'passengers(base term)_has_optio'!A:J,9,FALSE))), 0,1)=7,1,0)</f>
        <v>0</v>
      </c>
      <c r="P546">
        <f>IF(ISNUMBER(VLOOKUP(A546,'passengers(base term)_has_optio'!A:J,10)),1,0)</f>
        <v>1</v>
      </c>
      <c r="Q546">
        <f t="shared" si="75"/>
        <v>0</v>
      </c>
      <c r="R546">
        <f t="shared" si="76"/>
        <v>1</v>
      </c>
      <c r="S546">
        <f t="shared" si="77"/>
        <v>0</v>
      </c>
      <c r="T546">
        <f t="shared" si="78"/>
        <v>0</v>
      </c>
      <c r="U546">
        <f t="shared" si="79"/>
        <v>0</v>
      </c>
      <c r="V546">
        <f t="shared" si="80"/>
        <v>0</v>
      </c>
    </row>
    <row r="547" spans="1:22">
      <c r="A547" t="s">
        <v>802</v>
      </c>
      <c r="B547" t="s">
        <v>1418</v>
      </c>
      <c r="C547" t="s">
        <v>1407</v>
      </c>
      <c r="D547" t="s">
        <v>1407</v>
      </c>
      <c r="E547" t="s">
        <v>1407</v>
      </c>
      <c r="F547" t="s">
        <v>1407</v>
      </c>
      <c r="G547" t="s">
        <v>1407</v>
      </c>
      <c r="H547" t="s">
        <v>1407</v>
      </c>
      <c r="I547" t="s">
        <v>1407</v>
      </c>
      <c r="J547">
        <v>2</v>
      </c>
      <c r="K547" t="b">
        <f>ISERROR(VLOOKUP(A547,'passengers(base term)_has_optio'!A473:A1308,1,FALSE))</f>
        <v>0</v>
      </c>
      <c r="L547">
        <f t="shared" si="74"/>
        <v>1</v>
      </c>
      <c r="M547">
        <f t="shared" si="72"/>
        <v>1</v>
      </c>
      <c r="N547">
        <f t="shared" si="73"/>
        <v>1</v>
      </c>
      <c r="O547">
        <f>IF(IF(ISERROR(SEARCH("*no*",VLOOKUP(A547,'passengers(base term)_has_optio'!A:J,3,FALSE))), 0,1)+IF(ISERROR(SEARCH("*no*",VLOOKUP(A547,'passengers(base term)_has_optio'!A:J,34,FALSE))), 0,1)+IF(ISERROR(SEARCH("*no*",VLOOKUP(A547,'passengers(base term)_has_optio'!A:J,5,FALSE))), 0,1)+IF(ISERROR(SEARCH("*no*",VLOOKUP(A547,'passengers(base term)_has_optio'!A:J,6,FALSE))), 0,1)+IF(ISERROR(SEARCH("*no*",VLOOKUP(A547,'passengers(base term)_has_optio'!A:J,7,FALSE))), 0,1)+IF(ISERROR(SEARCH("*no*",VLOOKUP(A547,'passengers(base term)_has_optio'!A:J,8,FALSE))), 0,1)+IF(ISERROR(SEARCH("*no*",VLOOKUP(A547,'passengers(base term)_has_optio'!A:J,9,FALSE))), 0,1)=7,1,0)</f>
        <v>0</v>
      </c>
      <c r="P547">
        <f>IF(ISNUMBER(VLOOKUP(A547,'passengers(base term)_has_optio'!A:J,10)),1,0)</f>
        <v>0</v>
      </c>
      <c r="Q547">
        <f t="shared" si="75"/>
        <v>0</v>
      </c>
      <c r="R547">
        <f t="shared" si="76"/>
        <v>1</v>
      </c>
      <c r="S547">
        <f t="shared" si="77"/>
        <v>1</v>
      </c>
      <c r="T547">
        <f t="shared" si="78"/>
        <v>0</v>
      </c>
      <c r="U547">
        <f t="shared" si="79"/>
        <v>0</v>
      </c>
      <c r="V547">
        <f t="shared" si="80"/>
        <v>0</v>
      </c>
    </row>
    <row r="548" spans="1:22">
      <c r="A548" t="s">
        <v>800</v>
      </c>
      <c r="B548" t="s">
        <v>1418</v>
      </c>
      <c r="C548" t="s">
        <v>1407</v>
      </c>
      <c r="D548" t="s">
        <v>1407</v>
      </c>
      <c r="E548" t="s">
        <v>1407</v>
      </c>
      <c r="F548" t="s">
        <v>1407</v>
      </c>
      <c r="G548" t="s">
        <v>1407</v>
      </c>
      <c r="H548" t="s">
        <v>1407</v>
      </c>
      <c r="I548" t="s">
        <v>1407</v>
      </c>
      <c r="J548">
        <v>0.3</v>
      </c>
      <c r="K548" t="b">
        <f>ISERROR(VLOOKUP(A548,'passengers(base term)_has_optio'!A475:A1310,1,FALSE))</f>
        <v>0</v>
      </c>
      <c r="L548">
        <f t="shared" si="74"/>
        <v>1</v>
      </c>
      <c r="M548">
        <f t="shared" si="72"/>
        <v>1</v>
      </c>
      <c r="N548">
        <f t="shared" si="73"/>
        <v>1</v>
      </c>
      <c r="O548">
        <f>IF(IF(ISERROR(SEARCH("*no*",VLOOKUP(A548,'passengers(base term)_has_optio'!A:J,3,FALSE))), 0,1)+IF(ISERROR(SEARCH("*no*",VLOOKUP(A548,'passengers(base term)_has_optio'!A:J,34,FALSE))), 0,1)+IF(ISERROR(SEARCH("*no*",VLOOKUP(A548,'passengers(base term)_has_optio'!A:J,5,FALSE))), 0,1)+IF(ISERROR(SEARCH("*no*",VLOOKUP(A548,'passengers(base term)_has_optio'!A:J,6,FALSE))), 0,1)+IF(ISERROR(SEARCH("*no*",VLOOKUP(A548,'passengers(base term)_has_optio'!A:J,7,FALSE))), 0,1)+IF(ISERROR(SEARCH("*no*",VLOOKUP(A548,'passengers(base term)_has_optio'!A:J,8,FALSE))), 0,1)+IF(ISERROR(SEARCH("*no*",VLOOKUP(A548,'passengers(base term)_has_optio'!A:J,9,FALSE))), 0,1)=7,1,0)</f>
        <v>0</v>
      </c>
      <c r="P548">
        <f>IF(ISNUMBER(VLOOKUP(A548,'passengers(base term)_has_optio'!A:J,10)),1,0)</f>
        <v>0</v>
      </c>
      <c r="Q548">
        <f t="shared" si="75"/>
        <v>0</v>
      </c>
      <c r="R548">
        <f t="shared" si="76"/>
        <v>1</v>
      </c>
      <c r="S548">
        <f t="shared" si="77"/>
        <v>1</v>
      </c>
      <c r="T548">
        <f t="shared" si="78"/>
        <v>0</v>
      </c>
      <c r="U548">
        <f t="shared" si="79"/>
        <v>0</v>
      </c>
      <c r="V548">
        <f t="shared" si="80"/>
        <v>0</v>
      </c>
    </row>
    <row r="549" spans="1:22">
      <c r="A549" t="s">
        <v>798</v>
      </c>
      <c r="B549" t="s">
        <v>1418</v>
      </c>
      <c r="C549" t="s">
        <v>1407</v>
      </c>
      <c r="D549" t="s">
        <v>1407</v>
      </c>
      <c r="E549" t="s">
        <v>1407</v>
      </c>
      <c r="F549" t="s">
        <v>1407</v>
      </c>
      <c r="G549" t="s">
        <v>1407</v>
      </c>
      <c r="H549" t="s">
        <v>1407</v>
      </c>
      <c r="I549" t="s">
        <v>1407</v>
      </c>
      <c r="J549">
        <v>1.6</v>
      </c>
      <c r="K549" t="b">
        <f>ISERROR(VLOOKUP(A549,'passengers(base term)_has_optio'!A477:A1312,1,FALSE))</f>
        <v>0</v>
      </c>
      <c r="L549">
        <f t="shared" si="74"/>
        <v>1</v>
      </c>
      <c r="M549">
        <f t="shared" si="72"/>
        <v>1</v>
      </c>
      <c r="N549">
        <f t="shared" si="73"/>
        <v>1</v>
      </c>
      <c r="O549">
        <f>IF(IF(ISERROR(SEARCH("*no*",VLOOKUP(A549,'passengers(base term)_has_optio'!A:J,3,FALSE))), 0,1)+IF(ISERROR(SEARCH("*no*",VLOOKUP(A549,'passengers(base term)_has_optio'!A:J,34,FALSE))), 0,1)+IF(ISERROR(SEARCH("*no*",VLOOKUP(A549,'passengers(base term)_has_optio'!A:J,5,FALSE))), 0,1)+IF(ISERROR(SEARCH("*no*",VLOOKUP(A549,'passengers(base term)_has_optio'!A:J,6,FALSE))), 0,1)+IF(ISERROR(SEARCH("*no*",VLOOKUP(A549,'passengers(base term)_has_optio'!A:J,7,FALSE))), 0,1)+IF(ISERROR(SEARCH("*no*",VLOOKUP(A549,'passengers(base term)_has_optio'!A:J,8,FALSE))), 0,1)+IF(ISERROR(SEARCH("*no*",VLOOKUP(A549,'passengers(base term)_has_optio'!A:J,9,FALSE))), 0,1)=7,1,0)</f>
        <v>0</v>
      </c>
      <c r="P549">
        <f>IF(ISNUMBER(VLOOKUP(A549,'passengers(base term)_has_optio'!A:J,10)),1,0)</f>
        <v>0</v>
      </c>
      <c r="Q549">
        <f t="shared" si="75"/>
        <v>0</v>
      </c>
      <c r="R549">
        <f t="shared" si="76"/>
        <v>1</v>
      </c>
      <c r="S549">
        <f t="shared" si="77"/>
        <v>1</v>
      </c>
      <c r="T549">
        <f t="shared" si="78"/>
        <v>0</v>
      </c>
      <c r="U549">
        <f t="shared" si="79"/>
        <v>0</v>
      </c>
      <c r="V549">
        <f t="shared" si="80"/>
        <v>0</v>
      </c>
    </row>
    <row r="550" spans="1:22">
      <c r="A550" t="s">
        <v>796</v>
      </c>
      <c r="B550" t="s">
        <v>1418</v>
      </c>
      <c r="C550" t="s">
        <v>1407</v>
      </c>
      <c r="D550" t="s">
        <v>1407</v>
      </c>
      <c r="E550" t="s">
        <v>1407</v>
      </c>
      <c r="F550" t="s">
        <v>1407</v>
      </c>
      <c r="G550" t="s">
        <v>1407</v>
      </c>
      <c r="H550" t="s">
        <v>1407</v>
      </c>
      <c r="I550" t="s">
        <v>1407</v>
      </c>
      <c r="J550">
        <v>1.3</v>
      </c>
      <c r="K550" t="b">
        <f>ISERROR(VLOOKUP(A550,'passengers(base term)_has_optio'!A479:A1314,1,FALSE))</f>
        <v>0</v>
      </c>
      <c r="L550">
        <f t="shared" si="74"/>
        <v>1</v>
      </c>
      <c r="M550">
        <f t="shared" si="72"/>
        <v>1</v>
      </c>
      <c r="N550">
        <f t="shared" si="73"/>
        <v>1</v>
      </c>
      <c r="O550">
        <f>IF(IF(ISERROR(SEARCH("*no*",VLOOKUP(A550,'passengers(base term)_has_optio'!A:J,3,FALSE))), 0,1)+IF(ISERROR(SEARCH("*no*",VLOOKUP(A550,'passengers(base term)_has_optio'!A:J,34,FALSE))), 0,1)+IF(ISERROR(SEARCH("*no*",VLOOKUP(A550,'passengers(base term)_has_optio'!A:J,5,FALSE))), 0,1)+IF(ISERROR(SEARCH("*no*",VLOOKUP(A550,'passengers(base term)_has_optio'!A:J,6,FALSE))), 0,1)+IF(ISERROR(SEARCH("*no*",VLOOKUP(A550,'passengers(base term)_has_optio'!A:J,7,FALSE))), 0,1)+IF(ISERROR(SEARCH("*no*",VLOOKUP(A550,'passengers(base term)_has_optio'!A:J,8,FALSE))), 0,1)+IF(ISERROR(SEARCH("*no*",VLOOKUP(A550,'passengers(base term)_has_optio'!A:J,9,FALSE))), 0,1)=7,1,0)</f>
        <v>0</v>
      </c>
      <c r="P550">
        <f>IF(ISNUMBER(VLOOKUP(A550,'passengers(base term)_has_optio'!A:J,10)),1,0)</f>
        <v>0</v>
      </c>
      <c r="Q550">
        <f t="shared" si="75"/>
        <v>0</v>
      </c>
      <c r="R550">
        <f t="shared" si="76"/>
        <v>1</v>
      </c>
      <c r="S550">
        <f t="shared" si="77"/>
        <v>1</v>
      </c>
      <c r="T550">
        <f t="shared" si="78"/>
        <v>0</v>
      </c>
      <c r="U550">
        <f t="shared" si="79"/>
        <v>0</v>
      </c>
      <c r="V550">
        <f t="shared" si="80"/>
        <v>0</v>
      </c>
    </row>
    <row r="551" spans="1:22">
      <c r="A551" t="s">
        <v>793</v>
      </c>
      <c r="B551" t="s">
        <v>1418</v>
      </c>
      <c r="C551" t="s">
        <v>1407</v>
      </c>
      <c r="D551" t="s">
        <v>1407</v>
      </c>
      <c r="E551" t="s">
        <v>1407</v>
      </c>
      <c r="F551" t="s">
        <v>1407</v>
      </c>
      <c r="G551" t="s">
        <v>1407</v>
      </c>
      <c r="H551" t="s">
        <v>1407</v>
      </c>
      <c r="I551" t="s">
        <v>1407</v>
      </c>
      <c r="J551">
        <v>1</v>
      </c>
      <c r="K551" t="b">
        <f>ISERROR(VLOOKUP(A551,'passengers(base term)_has_optio'!A482:A1317,1,FALSE))</f>
        <v>0</v>
      </c>
      <c r="L551">
        <f t="shared" si="74"/>
        <v>1</v>
      </c>
      <c r="M551">
        <f t="shared" si="72"/>
        <v>1</v>
      </c>
      <c r="N551">
        <f t="shared" si="73"/>
        <v>1</v>
      </c>
      <c r="O551">
        <f>IF(IF(ISERROR(SEARCH("*no*",VLOOKUP(A551,'passengers(base term)_has_optio'!A:J,3,FALSE))), 0,1)+IF(ISERROR(SEARCH("*no*",VLOOKUP(A551,'passengers(base term)_has_optio'!A:J,34,FALSE))), 0,1)+IF(ISERROR(SEARCH("*no*",VLOOKUP(A551,'passengers(base term)_has_optio'!A:J,5,FALSE))), 0,1)+IF(ISERROR(SEARCH("*no*",VLOOKUP(A551,'passengers(base term)_has_optio'!A:J,6,FALSE))), 0,1)+IF(ISERROR(SEARCH("*no*",VLOOKUP(A551,'passengers(base term)_has_optio'!A:J,7,FALSE))), 0,1)+IF(ISERROR(SEARCH("*no*",VLOOKUP(A551,'passengers(base term)_has_optio'!A:J,8,FALSE))), 0,1)+IF(ISERROR(SEARCH("*no*",VLOOKUP(A551,'passengers(base term)_has_optio'!A:J,9,FALSE))), 0,1)=7,1,0)</f>
        <v>0</v>
      </c>
      <c r="P551">
        <f>IF(ISNUMBER(VLOOKUP(A551,'passengers(base term)_has_optio'!A:J,10)),1,0)</f>
        <v>0</v>
      </c>
      <c r="Q551">
        <f t="shared" si="75"/>
        <v>0</v>
      </c>
      <c r="R551">
        <f t="shared" si="76"/>
        <v>1</v>
      </c>
      <c r="S551">
        <f t="shared" si="77"/>
        <v>1</v>
      </c>
      <c r="T551">
        <f t="shared" si="78"/>
        <v>0</v>
      </c>
      <c r="U551">
        <f t="shared" si="79"/>
        <v>0</v>
      </c>
      <c r="V551">
        <f t="shared" si="80"/>
        <v>0</v>
      </c>
    </row>
    <row r="552" spans="1:22">
      <c r="A552" t="s">
        <v>791</v>
      </c>
      <c r="B552" t="s">
        <v>1418</v>
      </c>
      <c r="C552" t="s">
        <v>1407</v>
      </c>
      <c r="D552" t="s">
        <v>1407</v>
      </c>
      <c r="E552" t="s">
        <v>1407</v>
      </c>
      <c r="F552" t="s">
        <v>1407</v>
      </c>
      <c r="G552" t="s">
        <v>1407</v>
      </c>
      <c r="H552" t="s">
        <v>1407</v>
      </c>
      <c r="I552" t="s">
        <v>1407</v>
      </c>
      <c r="J552">
        <v>0.8</v>
      </c>
      <c r="K552" t="b">
        <f>ISERROR(VLOOKUP(A552,'passengers(base term)_has_optio'!A484:A1319,1,FALSE))</f>
        <v>0</v>
      </c>
      <c r="L552">
        <f t="shared" si="74"/>
        <v>1</v>
      </c>
      <c r="M552">
        <f t="shared" si="72"/>
        <v>1</v>
      </c>
      <c r="N552">
        <f t="shared" si="73"/>
        <v>1</v>
      </c>
      <c r="O552">
        <f>IF(IF(ISERROR(SEARCH("*no*",VLOOKUP(A552,'passengers(base term)_has_optio'!A:J,3,FALSE))), 0,1)+IF(ISERROR(SEARCH("*no*",VLOOKUP(A552,'passengers(base term)_has_optio'!A:J,34,FALSE))), 0,1)+IF(ISERROR(SEARCH("*no*",VLOOKUP(A552,'passengers(base term)_has_optio'!A:J,5,FALSE))), 0,1)+IF(ISERROR(SEARCH("*no*",VLOOKUP(A552,'passengers(base term)_has_optio'!A:J,6,FALSE))), 0,1)+IF(ISERROR(SEARCH("*no*",VLOOKUP(A552,'passengers(base term)_has_optio'!A:J,7,FALSE))), 0,1)+IF(ISERROR(SEARCH("*no*",VLOOKUP(A552,'passengers(base term)_has_optio'!A:J,8,FALSE))), 0,1)+IF(ISERROR(SEARCH("*no*",VLOOKUP(A552,'passengers(base term)_has_optio'!A:J,9,FALSE))), 0,1)=7,1,0)</f>
        <v>0</v>
      </c>
      <c r="P552">
        <f>IF(ISNUMBER(VLOOKUP(A552,'passengers(base term)_has_optio'!A:J,10)),1,0)</f>
        <v>0</v>
      </c>
      <c r="Q552">
        <f t="shared" si="75"/>
        <v>0</v>
      </c>
      <c r="R552">
        <f t="shared" si="76"/>
        <v>1</v>
      </c>
      <c r="S552">
        <f t="shared" si="77"/>
        <v>1</v>
      </c>
      <c r="T552">
        <f t="shared" si="78"/>
        <v>0</v>
      </c>
      <c r="U552">
        <f t="shared" si="79"/>
        <v>0</v>
      </c>
      <c r="V552">
        <f t="shared" si="80"/>
        <v>0</v>
      </c>
    </row>
    <row r="553" spans="1:22">
      <c r="A553" t="s">
        <v>787</v>
      </c>
      <c r="B553" t="s">
        <v>1418</v>
      </c>
      <c r="C553" t="s">
        <v>1407</v>
      </c>
      <c r="D553" t="s">
        <v>1407</v>
      </c>
      <c r="E553" t="s">
        <v>1407</v>
      </c>
      <c r="F553" t="s">
        <v>1407</v>
      </c>
      <c r="G553" t="s">
        <v>1407</v>
      </c>
      <c r="H553" t="s">
        <v>1407</v>
      </c>
      <c r="I553" t="s">
        <v>1407</v>
      </c>
      <c r="J553">
        <v>8.5</v>
      </c>
      <c r="K553" t="b">
        <f>ISERROR(VLOOKUP(A553,'passengers(base term)_has_optio'!A487:A1322,1,FALSE))</f>
        <v>0</v>
      </c>
      <c r="L553">
        <f t="shared" si="74"/>
        <v>1</v>
      </c>
      <c r="M553">
        <f t="shared" si="72"/>
        <v>1</v>
      </c>
      <c r="N553">
        <f t="shared" si="73"/>
        <v>1</v>
      </c>
      <c r="O553">
        <f>IF(IF(ISERROR(SEARCH("*no*",VLOOKUP(A553,'passengers(base term)_has_optio'!A:J,3,FALSE))), 0,1)+IF(ISERROR(SEARCH("*no*",VLOOKUP(A553,'passengers(base term)_has_optio'!A:J,34,FALSE))), 0,1)+IF(ISERROR(SEARCH("*no*",VLOOKUP(A553,'passengers(base term)_has_optio'!A:J,5,FALSE))), 0,1)+IF(ISERROR(SEARCH("*no*",VLOOKUP(A553,'passengers(base term)_has_optio'!A:J,6,FALSE))), 0,1)+IF(ISERROR(SEARCH("*no*",VLOOKUP(A553,'passengers(base term)_has_optio'!A:J,7,FALSE))), 0,1)+IF(ISERROR(SEARCH("*no*",VLOOKUP(A553,'passengers(base term)_has_optio'!A:J,8,FALSE))), 0,1)+IF(ISERROR(SEARCH("*no*",VLOOKUP(A553,'passengers(base term)_has_optio'!A:J,9,FALSE))), 0,1)=7,1,0)</f>
        <v>0</v>
      </c>
      <c r="P553">
        <f>IF(ISNUMBER(VLOOKUP(A553,'passengers(base term)_has_optio'!A:J,10)),1,0)</f>
        <v>1</v>
      </c>
      <c r="Q553">
        <f t="shared" si="75"/>
        <v>0</v>
      </c>
      <c r="R553">
        <f t="shared" si="76"/>
        <v>1</v>
      </c>
      <c r="S553">
        <f t="shared" si="77"/>
        <v>0</v>
      </c>
      <c r="T553">
        <f t="shared" si="78"/>
        <v>0</v>
      </c>
      <c r="U553">
        <f t="shared" si="79"/>
        <v>0</v>
      </c>
      <c r="V553">
        <f t="shared" si="80"/>
        <v>0</v>
      </c>
    </row>
    <row r="554" spans="1:22">
      <c r="A554" t="s">
        <v>786</v>
      </c>
      <c r="B554" t="s">
        <v>1418</v>
      </c>
      <c r="C554" t="s">
        <v>1407</v>
      </c>
      <c r="D554" t="s">
        <v>1407</v>
      </c>
      <c r="E554" t="s">
        <v>1407</v>
      </c>
      <c r="F554" t="s">
        <v>1407</v>
      </c>
      <c r="G554" t="s">
        <v>1407</v>
      </c>
      <c r="H554" t="s">
        <v>1407</v>
      </c>
      <c r="I554" t="s">
        <v>1407</v>
      </c>
      <c r="J554">
        <v>8.4</v>
      </c>
      <c r="K554" t="b">
        <f>ISERROR(VLOOKUP(A554,'passengers(base term)_has_optio'!A488:A1323,1,FALSE))</f>
        <v>0</v>
      </c>
      <c r="L554">
        <f t="shared" si="74"/>
        <v>1</v>
      </c>
      <c r="M554">
        <f t="shared" si="72"/>
        <v>1</v>
      </c>
      <c r="N554">
        <f t="shared" si="73"/>
        <v>1</v>
      </c>
      <c r="O554">
        <f>IF(IF(ISERROR(SEARCH("*no*",VLOOKUP(A554,'passengers(base term)_has_optio'!A:J,3,FALSE))), 0,1)+IF(ISERROR(SEARCH("*no*",VLOOKUP(A554,'passengers(base term)_has_optio'!A:J,34,FALSE))), 0,1)+IF(ISERROR(SEARCH("*no*",VLOOKUP(A554,'passengers(base term)_has_optio'!A:J,5,FALSE))), 0,1)+IF(ISERROR(SEARCH("*no*",VLOOKUP(A554,'passengers(base term)_has_optio'!A:J,6,FALSE))), 0,1)+IF(ISERROR(SEARCH("*no*",VLOOKUP(A554,'passengers(base term)_has_optio'!A:J,7,FALSE))), 0,1)+IF(ISERROR(SEARCH("*no*",VLOOKUP(A554,'passengers(base term)_has_optio'!A:J,8,FALSE))), 0,1)+IF(ISERROR(SEARCH("*no*",VLOOKUP(A554,'passengers(base term)_has_optio'!A:J,9,FALSE))), 0,1)=7,1,0)</f>
        <v>0</v>
      </c>
      <c r="P554">
        <f>IF(ISNUMBER(VLOOKUP(A554,'passengers(base term)_has_optio'!A:J,10)),1,0)</f>
        <v>1</v>
      </c>
      <c r="Q554">
        <f t="shared" si="75"/>
        <v>0</v>
      </c>
      <c r="R554">
        <f t="shared" si="76"/>
        <v>1</v>
      </c>
      <c r="S554">
        <f t="shared" si="77"/>
        <v>0</v>
      </c>
      <c r="T554">
        <f t="shared" si="78"/>
        <v>0</v>
      </c>
      <c r="U554">
        <f t="shared" si="79"/>
        <v>0</v>
      </c>
      <c r="V554">
        <f t="shared" si="80"/>
        <v>0</v>
      </c>
    </row>
    <row r="555" spans="1:22">
      <c r="A555" t="s">
        <v>784</v>
      </c>
      <c r="B555" t="s">
        <v>1418</v>
      </c>
      <c r="C555" t="s">
        <v>1407</v>
      </c>
      <c r="D555" t="s">
        <v>1407</v>
      </c>
      <c r="E555" t="s">
        <v>1407</v>
      </c>
      <c r="F555" t="s">
        <v>1407</v>
      </c>
      <c r="G555" t="s">
        <v>1407</v>
      </c>
      <c r="H555" t="s">
        <v>1407</v>
      </c>
      <c r="I555" t="s">
        <v>1407</v>
      </c>
      <c r="J555">
        <v>3.3</v>
      </c>
      <c r="K555" t="b">
        <f>ISERROR(VLOOKUP(A555,'passengers(base term)_has_optio'!A490:A1325,1,FALSE))</f>
        <v>0</v>
      </c>
      <c r="L555">
        <f t="shared" si="74"/>
        <v>1</v>
      </c>
      <c r="M555">
        <f t="shared" si="72"/>
        <v>1</v>
      </c>
      <c r="N555">
        <f t="shared" si="73"/>
        <v>1</v>
      </c>
      <c r="O555">
        <f>IF(IF(ISERROR(SEARCH("*no*",VLOOKUP(A555,'passengers(base term)_has_optio'!A:J,3,FALSE))), 0,1)+IF(ISERROR(SEARCH("*no*",VLOOKUP(A555,'passengers(base term)_has_optio'!A:J,34,FALSE))), 0,1)+IF(ISERROR(SEARCH("*no*",VLOOKUP(A555,'passengers(base term)_has_optio'!A:J,5,FALSE))), 0,1)+IF(ISERROR(SEARCH("*no*",VLOOKUP(A555,'passengers(base term)_has_optio'!A:J,6,FALSE))), 0,1)+IF(ISERROR(SEARCH("*no*",VLOOKUP(A555,'passengers(base term)_has_optio'!A:J,7,FALSE))), 0,1)+IF(ISERROR(SEARCH("*no*",VLOOKUP(A555,'passengers(base term)_has_optio'!A:J,8,FALSE))), 0,1)+IF(ISERROR(SEARCH("*no*",VLOOKUP(A555,'passengers(base term)_has_optio'!A:J,9,FALSE))), 0,1)=7,1,0)</f>
        <v>0</v>
      </c>
      <c r="P555">
        <f>IF(ISNUMBER(VLOOKUP(A555,'passengers(base term)_has_optio'!A:J,10)),1,0)</f>
        <v>0</v>
      </c>
      <c r="Q555">
        <f t="shared" si="75"/>
        <v>0</v>
      </c>
      <c r="R555">
        <f t="shared" si="76"/>
        <v>1</v>
      </c>
      <c r="S555">
        <f t="shared" si="77"/>
        <v>1</v>
      </c>
      <c r="T555">
        <f t="shared" si="78"/>
        <v>0</v>
      </c>
      <c r="U555">
        <f t="shared" si="79"/>
        <v>0</v>
      </c>
      <c r="V555">
        <f t="shared" si="80"/>
        <v>0</v>
      </c>
    </row>
    <row r="556" spans="1:22">
      <c r="A556" t="s">
        <v>783</v>
      </c>
      <c r="B556" t="s">
        <v>1418</v>
      </c>
      <c r="C556" t="s">
        <v>1407</v>
      </c>
      <c r="D556" t="s">
        <v>1407</v>
      </c>
      <c r="E556" t="s">
        <v>1407</v>
      </c>
      <c r="F556" t="s">
        <v>1407</v>
      </c>
      <c r="G556" t="s">
        <v>1407</v>
      </c>
      <c r="H556" t="s">
        <v>1407</v>
      </c>
      <c r="I556" t="s">
        <v>1407</v>
      </c>
      <c r="J556">
        <v>10.5</v>
      </c>
      <c r="K556" t="b">
        <f>ISERROR(VLOOKUP(A556,'passengers(base term)_has_optio'!A491:A1326,1,FALSE))</f>
        <v>0</v>
      </c>
      <c r="L556">
        <f t="shared" si="74"/>
        <v>1</v>
      </c>
      <c r="M556">
        <f t="shared" si="72"/>
        <v>1</v>
      </c>
      <c r="N556">
        <f t="shared" si="73"/>
        <v>1</v>
      </c>
      <c r="O556">
        <f>IF(IF(ISERROR(SEARCH("*no*",VLOOKUP(A556,'passengers(base term)_has_optio'!A:J,3,FALSE))), 0,1)+IF(ISERROR(SEARCH("*no*",VLOOKUP(A556,'passengers(base term)_has_optio'!A:J,34,FALSE))), 0,1)+IF(ISERROR(SEARCH("*no*",VLOOKUP(A556,'passengers(base term)_has_optio'!A:J,5,FALSE))), 0,1)+IF(ISERROR(SEARCH("*no*",VLOOKUP(A556,'passengers(base term)_has_optio'!A:J,6,FALSE))), 0,1)+IF(ISERROR(SEARCH("*no*",VLOOKUP(A556,'passengers(base term)_has_optio'!A:J,7,FALSE))), 0,1)+IF(ISERROR(SEARCH("*no*",VLOOKUP(A556,'passengers(base term)_has_optio'!A:J,8,FALSE))), 0,1)+IF(ISERROR(SEARCH("*no*",VLOOKUP(A556,'passengers(base term)_has_optio'!A:J,9,FALSE))), 0,1)=7,1,0)</f>
        <v>0</v>
      </c>
      <c r="P556">
        <f>IF(ISNUMBER(VLOOKUP(A556,'passengers(base term)_has_optio'!A:J,10)),1,0)</f>
        <v>0</v>
      </c>
      <c r="Q556">
        <f t="shared" si="75"/>
        <v>0</v>
      </c>
      <c r="R556">
        <f t="shared" si="76"/>
        <v>1</v>
      </c>
      <c r="S556">
        <f t="shared" si="77"/>
        <v>1</v>
      </c>
      <c r="T556">
        <f t="shared" si="78"/>
        <v>0</v>
      </c>
      <c r="U556">
        <f t="shared" si="79"/>
        <v>0</v>
      </c>
      <c r="V556">
        <f t="shared" si="80"/>
        <v>0</v>
      </c>
    </row>
    <row r="557" spans="1:22">
      <c r="A557" t="s">
        <v>782</v>
      </c>
      <c r="B557" t="s">
        <v>1418</v>
      </c>
      <c r="C557" t="s">
        <v>1407</v>
      </c>
      <c r="D557" t="s">
        <v>1407</v>
      </c>
      <c r="E557" t="s">
        <v>1407</v>
      </c>
      <c r="F557" t="s">
        <v>1407</v>
      </c>
      <c r="G557" t="s">
        <v>1407</v>
      </c>
      <c r="H557" t="s">
        <v>1407</v>
      </c>
      <c r="I557" t="s">
        <v>1407</v>
      </c>
      <c r="J557">
        <v>10.4</v>
      </c>
      <c r="K557" t="b">
        <f>ISERROR(VLOOKUP(A557,'passengers(base term)_has_optio'!A492:A1327,1,FALSE))</f>
        <v>0</v>
      </c>
      <c r="L557">
        <f t="shared" si="74"/>
        <v>1</v>
      </c>
      <c r="M557">
        <f t="shared" si="72"/>
        <v>1</v>
      </c>
      <c r="N557">
        <f t="shared" si="73"/>
        <v>1</v>
      </c>
      <c r="O557">
        <f>IF(IF(ISERROR(SEARCH("*no*",VLOOKUP(A557,'passengers(base term)_has_optio'!A:J,3,FALSE))), 0,1)+IF(ISERROR(SEARCH("*no*",VLOOKUP(A557,'passengers(base term)_has_optio'!A:J,34,FALSE))), 0,1)+IF(ISERROR(SEARCH("*no*",VLOOKUP(A557,'passengers(base term)_has_optio'!A:J,5,FALSE))), 0,1)+IF(ISERROR(SEARCH("*no*",VLOOKUP(A557,'passengers(base term)_has_optio'!A:J,6,FALSE))), 0,1)+IF(ISERROR(SEARCH("*no*",VLOOKUP(A557,'passengers(base term)_has_optio'!A:J,7,FALSE))), 0,1)+IF(ISERROR(SEARCH("*no*",VLOOKUP(A557,'passengers(base term)_has_optio'!A:J,8,FALSE))), 0,1)+IF(ISERROR(SEARCH("*no*",VLOOKUP(A557,'passengers(base term)_has_optio'!A:J,9,FALSE))), 0,1)=7,1,0)</f>
        <v>0</v>
      </c>
      <c r="P557">
        <f>IF(ISNUMBER(VLOOKUP(A557,'passengers(base term)_has_optio'!A:J,10)),1,0)</f>
        <v>0</v>
      </c>
      <c r="Q557">
        <f t="shared" si="75"/>
        <v>0</v>
      </c>
      <c r="R557">
        <f t="shared" si="76"/>
        <v>1</v>
      </c>
      <c r="S557">
        <f t="shared" si="77"/>
        <v>1</v>
      </c>
      <c r="T557">
        <f t="shared" si="78"/>
        <v>0</v>
      </c>
      <c r="U557">
        <f t="shared" si="79"/>
        <v>0</v>
      </c>
      <c r="V557">
        <f t="shared" si="80"/>
        <v>0</v>
      </c>
    </row>
    <row r="558" spans="1:22">
      <c r="A558" t="s">
        <v>781</v>
      </c>
      <c r="B558" t="s">
        <v>1418</v>
      </c>
      <c r="C558" t="s">
        <v>1407</v>
      </c>
      <c r="D558" t="s">
        <v>1407</v>
      </c>
      <c r="E558" t="s">
        <v>1407</v>
      </c>
      <c r="F558" t="s">
        <v>1407</v>
      </c>
      <c r="G558" t="s">
        <v>1407</v>
      </c>
      <c r="H558" t="s">
        <v>1407</v>
      </c>
      <c r="I558" t="s">
        <v>1407</v>
      </c>
      <c r="J558">
        <v>10.5</v>
      </c>
      <c r="K558" t="b">
        <f>ISERROR(VLOOKUP(A558,'passengers(base term)_has_optio'!A493:A1328,1,FALSE))</f>
        <v>0</v>
      </c>
      <c r="L558">
        <f t="shared" si="74"/>
        <v>1</v>
      </c>
      <c r="M558">
        <f t="shared" si="72"/>
        <v>1</v>
      </c>
      <c r="N558">
        <f t="shared" si="73"/>
        <v>1</v>
      </c>
      <c r="O558">
        <f>IF(IF(ISERROR(SEARCH("*no*",VLOOKUP(A558,'passengers(base term)_has_optio'!A:J,3,FALSE))), 0,1)+IF(ISERROR(SEARCH("*no*",VLOOKUP(A558,'passengers(base term)_has_optio'!A:J,34,FALSE))), 0,1)+IF(ISERROR(SEARCH("*no*",VLOOKUP(A558,'passengers(base term)_has_optio'!A:J,5,FALSE))), 0,1)+IF(ISERROR(SEARCH("*no*",VLOOKUP(A558,'passengers(base term)_has_optio'!A:J,6,FALSE))), 0,1)+IF(ISERROR(SEARCH("*no*",VLOOKUP(A558,'passengers(base term)_has_optio'!A:J,7,FALSE))), 0,1)+IF(ISERROR(SEARCH("*no*",VLOOKUP(A558,'passengers(base term)_has_optio'!A:J,8,FALSE))), 0,1)+IF(ISERROR(SEARCH("*no*",VLOOKUP(A558,'passengers(base term)_has_optio'!A:J,9,FALSE))), 0,1)=7,1,0)</f>
        <v>0</v>
      </c>
      <c r="P558">
        <f>IF(ISNUMBER(VLOOKUP(A558,'passengers(base term)_has_optio'!A:J,10)),1,0)</f>
        <v>1</v>
      </c>
      <c r="Q558">
        <f t="shared" si="75"/>
        <v>0</v>
      </c>
      <c r="R558">
        <f t="shared" si="76"/>
        <v>1</v>
      </c>
      <c r="S558">
        <f t="shared" si="77"/>
        <v>0</v>
      </c>
      <c r="T558">
        <f t="shared" si="78"/>
        <v>0</v>
      </c>
      <c r="U558">
        <f t="shared" si="79"/>
        <v>0</v>
      </c>
      <c r="V558">
        <f t="shared" si="80"/>
        <v>0</v>
      </c>
    </row>
    <row r="559" spans="1:22">
      <c r="A559" t="s">
        <v>780</v>
      </c>
      <c r="B559" t="s">
        <v>1418</v>
      </c>
      <c r="C559" t="s">
        <v>1407</v>
      </c>
      <c r="D559" t="s">
        <v>1407</v>
      </c>
      <c r="E559" t="s">
        <v>1407</v>
      </c>
      <c r="F559" t="s">
        <v>1407</v>
      </c>
      <c r="G559" t="s">
        <v>1407</v>
      </c>
      <c r="H559" t="s">
        <v>1407</v>
      </c>
      <c r="I559" t="s">
        <v>1407</v>
      </c>
      <c r="J559">
        <v>10</v>
      </c>
      <c r="K559" t="b">
        <f>ISERROR(VLOOKUP(A559,'passengers(base term)_has_optio'!A494:A1329,1,FALSE))</f>
        <v>0</v>
      </c>
      <c r="L559">
        <f t="shared" si="74"/>
        <v>1</v>
      </c>
      <c r="M559">
        <f t="shared" si="72"/>
        <v>1</v>
      </c>
      <c r="N559">
        <f t="shared" si="73"/>
        <v>1</v>
      </c>
      <c r="O559">
        <f>IF(IF(ISERROR(SEARCH("*no*",VLOOKUP(A559,'passengers(base term)_has_optio'!A:J,3,FALSE))), 0,1)+IF(ISERROR(SEARCH("*no*",VLOOKUP(A559,'passengers(base term)_has_optio'!A:J,34,FALSE))), 0,1)+IF(ISERROR(SEARCH("*no*",VLOOKUP(A559,'passengers(base term)_has_optio'!A:J,5,FALSE))), 0,1)+IF(ISERROR(SEARCH("*no*",VLOOKUP(A559,'passengers(base term)_has_optio'!A:J,6,FALSE))), 0,1)+IF(ISERROR(SEARCH("*no*",VLOOKUP(A559,'passengers(base term)_has_optio'!A:J,7,FALSE))), 0,1)+IF(ISERROR(SEARCH("*no*",VLOOKUP(A559,'passengers(base term)_has_optio'!A:J,8,FALSE))), 0,1)+IF(ISERROR(SEARCH("*no*",VLOOKUP(A559,'passengers(base term)_has_optio'!A:J,9,FALSE))), 0,1)=7,1,0)</f>
        <v>0</v>
      </c>
      <c r="P559">
        <f>IF(ISNUMBER(VLOOKUP(A559,'passengers(base term)_has_optio'!A:J,10)),1,0)</f>
        <v>1</v>
      </c>
      <c r="Q559">
        <f t="shared" si="75"/>
        <v>0</v>
      </c>
      <c r="R559">
        <f t="shared" si="76"/>
        <v>1</v>
      </c>
      <c r="S559">
        <f t="shared" si="77"/>
        <v>0</v>
      </c>
      <c r="T559">
        <f t="shared" si="78"/>
        <v>0</v>
      </c>
      <c r="U559">
        <f t="shared" si="79"/>
        <v>0</v>
      </c>
      <c r="V559">
        <f t="shared" si="80"/>
        <v>0</v>
      </c>
    </row>
    <row r="560" spans="1:22">
      <c r="A560" t="s">
        <v>779</v>
      </c>
      <c r="B560" t="s">
        <v>1418</v>
      </c>
      <c r="C560" t="s">
        <v>1407</v>
      </c>
      <c r="D560" t="s">
        <v>1407</v>
      </c>
      <c r="E560" t="s">
        <v>1407</v>
      </c>
      <c r="F560" t="s">
        <v>1407</v>
      </c>
      <c r="G560" t="s">
        <v>1407</v>
      </c>
      <c r="H560" t="s">
        <v>1407</v>
      </c>
      <c r="I560" t="s">
        <v>1407</v>
      </c>
      <c r="J560">
        <v>9.5</v>
      </c>
      <c r="K560" t="b">
        <f>ISERROR(VLOOKUP(A560,'passengers(base term)_has_optio'!A495:A1330,1,FALSE))</f>
        <v>0</v>
      </c>
      <c r="L560">
        <f t="shared" si="74"/>
        <v>1</v>
      </c>
      <c r="M560">
        <f t="shared" si="72"/>
        <v>1</v>
      </c>
      <c r="N560">
        <f t="shared" si="73"/>
        <v>1</v>
      </c>
      <c r="O560">
        <f>IF(IF(ISERROR(SEARCH("*no*",VLOOKUP(A560,'passengers(base term)_has_optio'!A:J,3,FALSE))), 0,1)+IF(ISERROR(SEARCH("*no*",VLOOKUP(A560,'passengers(base term)_has_optio'!A:J,34,FALSE))), 0,1)+IF(ISERROR(SEARCH("*no*",VLOOKUP(A560,'passengers(base term)_has_optio'!A:J,5,FALSE))), 0,1)+IF(ISERROR(SEARCH("*no*",VLOOKUP(A560,'passengers(base term)_has_optio'!A:J,6,FALSE))), 0,1)+IF(ISERROR(SEARCH("*no*",VLOOKUP(A560,'passengers(base term)_has_optio'!A:J,7,FALSE))), 0,1)+IF(ISERROR(SEARCH("*no*",VLOOKUP(A560,'passengers(base term)_has_optio'!A:J,8,FALSE))), 0,1)+IF(ISERROR(SEARCH("*no*",VLOOKUP(A560,'passengers(base term)_has_optio'!A:J,9,FALSE))), 0,1)=7,1,0)</f>
        <v>0</v>
      </c>
      <c r="P560">
        <f>IF(ISNUMBER(VLOOKUP(A560,'passengers(base term)_has_optio'!A:J,10)),1,0)</f>
        <v>1</v>
      </c>
      <c r="Q560">
        <f t="shared" si="75"/>
        <v>0</v>
      </c>
      <c r="R560">
        <f t="shared" si="76"/>
        <v>1</v>
      </c>
      <c r="S560">
        <f t="shared" si="77"/>
        <v>0</v>
      </c>
      <c r="T560">
        <f t="shared" si="78"/>
        <v>0</v>
      </c>
      <c r="U560">
        <f t="shared" si="79"/>
        <v>0</v>
      </c>
      <c r="V560">
        <f t="shared" si="80"/>
        <v>0</v>
      </c>
    </row>
    <row r="561" spans="1:22">
      <c r="A561" t="s">
        <v>778</v>
      </c>
      <c r="B561" t="s">
        <v>1418</v>
      </c>
      <c r="C561" t="s">
        <v>1407</v>
      </c>
      <c r="D561" t="s">
        <v>1407</v>
      </c>
      <c r="E561" t="s">
        <v>1407</v>
      </c>
      <c r="F561" t="s">
        <v>1407</v>
      </c>
      <c r="G561" t="s">
        <v>1407</v>
      </c>
      <c r="H561" t="s">
        <v>1407</v>
      </c>
      <c r="I561" t="s">
        <v>1407</v>
      </c>
      <c r="J561">
        <v>9.9</v>
      </c>
      <c r="K561" t="b">
        <f>ISERROR(VLOOKUP(A561,'passengers(base term)_has_optio'!A496:A1331,1,FALSE))</f>
        <v>0</v>
      </c>
      <c r="L561">
        <f t="shared" si="74"/>
        <v>1</v>
      </c>
      <c r="M561">
        <f t="shared" si="72"/>
        <v>1</v>
      </c>
      <c r="N561">
        <f t="shared" si="73"/>
        <v>1</v>
      </c>
      <c r="O561">
        <f>IF(IF(ISERROR(SEARCH("*no*",VLOOKUP(A561,'passengers(base term)_has_optio'!A:J,3,FALSE))), 0,1)+IF(ISERROR(SEARCH("*no*",VLOOKUP(A561,'passengers(base term)_has_optio'!A:J,34,FALSE))), 0,1)+IF(ISERROR(SEARCH("*no*",VLOOKUP(A561,'passengers(base term)_has_optio'!A:J,5,FALSE))), 0,1)+IF(ISERROR(SEARCH("*no*",VLOOKUP(A561,'passengers(base term)_has_optio'!A:J,6,FALSE))), 0,1)+IF(ISERROR(SEARCH("*no*",VLOOKUP(A561,'passengers(base term)_has_optio'!A:J,7,FALSE))), 0,1)+IF(ISERROR(SEARCH("*no*",VLOOKUP(A561,'passengers(base term)_has_optio'!A:J,8,FALSE))), 0,1)+IF(ISERROR(SEARCH("*no*",VLOOKUP(A561,'passengers(base term)_has_optio'!A:J,9,FALSE))), 0,1)=7,1,0)</f>
        <v>0</v>
      </c>
      <c r="P561">
        <f>IF(ISNUMBER(VLOOKUP(A561,'passengers(base term)_has_optio'!A:J,10)),1,0)</f>
        <v>1</v>
      </c>
      <c r="Q561">
        <f t="shared" si="75"/>
        <v>0</v>
      </c>
      <c r="R561">
        <f t="shared" si="76"/>
        <v>1</v>
      </c>
      <c r="S561">
        <f t="shared" si="77"/>
        <v>0</v>
      </c>
      <c r="T561">
        <f t="shared" si="78"/>
        <v>0</v>
      </c>
      <c r="U561">
        <f t="shared" si="79"/>
        <v>0</v>
      </c>
      <c r="V561">
        <f t="shared" si="80"/>
        <v>0</v>
      </c>
    </row>
    <row r="562" spans="1:22">
      <c r="A562" t="s">
        <v>776</v>
      </c>
      <c r="B562" t="s">
        <v>1418</v>
      </c>
      <c r="C562" t="s">
        <v>1407</v>
      </c>
      <c r="D562" t="s">
        <v>1407</v>
      </c>
      <c r="E562" t="s">
        <v>1407</v>
      </c>
      <c r="F562" t="s">
        <v>1407</v>
      </c>
      <c r="G562" t="s">
        <v>1407</v>
      </c>
      <c r="H562" t="s">
        <v>1407</v>
      </c>
      <c r="I562" t="s">
        <v>1407</v>
      </c>
      <c r="J562">
        <v>15.7</v>
      </c>
      <c r="K562" t="b">
        <f>ISERROR(VLOOKUP(A562,'passengers(base term)_has_optio'!A498:A1333,1,FALSE))</f>
        <v>0</v>
      </c>
      <c r="L562">
        <f t="shared" si="74"/>
        <v>1</v>
      </c>
      <c r="M562">
        <f t="shared" si="72"/>
        <v>1</v>
      </c>
      <c r="N562">
        <f t="shared" si="73"/>
        <v>1</v>
      </c>
      <c r="O562">
        <f>IF(IF(ISERROR(SEARCH("*no*",VLOOKUP(A562,'passengers(base term)_has_optio'!A:J,3,FALSE))), 0,1)+IF(ISERROR(SEARCH("*no*",VLOOKUP(A562,'passengers(base term)_has_optio'!A:J,34,FALSE))), 0,1)+IF(ISERROR(SEARCH("*no*",VLOOKUP(A562,'passengers(base term)_has_optio'!A:J,5,FALSE))), 0,1)+IF(ISERROR(SEARCH("*no*",VLOOKUP(A562,'passengers(base term)_has_optio'!A:J,6,FALSE))), 0,1)+IF(ISERROR(SEARCH("*no*",VLOOKUP(A562,'passengers(base term)_has_optio'!A:J,7,FALSE))), 0,1)+IF(ISERROR(SEARCH("*no*",VLOOKUP(A562,'passengers(base term)_has_optio'!A:J,8,FALSE))), 0,1)+IF(ISERROR(SEARCH("*no*",VLOOKUP(A562,'passengers(base term)_has_optio'!A:J,9,FALSE))), 0,1)=7,1,0)</f>
        <v>0</v>
      </c>
      <c r="P562">
        <f>IF(ISNUMBER(VLOOKUP(A562,'passengers(base term)_has_optio'!A:J,10)),1,0)</f>
        <v>0</v>
      </c>
      <c r="Q562">
        <f t="shared" si="75"/>
        <v>0</v>
      </c>
      <c r="R562">
        <f t="shared" si="76"/>
        <v>1</v>
      </c>
      <c r="S562">
        <f t="shared" si="77"/>
        <v>1</v>
      </c>
      <c r="T562">
        <f t="shared" si="78"/>
        <v>0</v>
      </c>
      <c r="U562">
        <f t="shared" si="79"/>
        <v>0</v>
      </c>
      <c r="V562">
        <f t="shared" si="80"/>
        <v>0</v>
      </c>
    </row>
    <row r="563" spans="1:22">
      <c r="A563" t="s">
        <v>775</v>
      </c>
      <c r="B563" t="s">
        <v>1418</v>
      </c>
      <c r="C563" t="s">
        <v>1407</v>
      </c>
      <c r="D563" t="s">
        <v>1407</v>
      </c>
      <c r="E563" t="s">
        <v>1407</v>
      </c>
      <c r="F563" t="s">
        <v>1407</v>
      </c>
      <c r="G563" t="s">
        <v>1407</v>
      </c>
      <c r="H563" t="s">
        <v>1407</v>
      </c>
      <c r="I563" t="s">
        <v>1407</v>
      </c>
      <c r="J563">
        <v>14.8</v>
      </c>
      <c r="K563" t="b">
        <f>ISERROR(VLOOKUP(A563,'passengers(base term)_has_optio'!A499:A1334,1,FALSE))</f>
        <v>0</v>
      </c>
      <c r="L563">
        <f t="shared" si="74"/>
        <v>1</v>
      </c>
      <c r="M563">
        <f t="shared" si="72"/>
        <v>1</v>
      </c>
      <c r="N563">
        <f t="shared" si="73"/>
        <v>1</v>
      </c>
      <c r="O563">
        <f>IF(IF(ISERROR(SEARCH("*no*",VLOOKUP(A563,'passengers(base term)_has_optio'!A:J,3,FALSE))), 0,1)+IF(ISERROR(SEARCH("*no*",VLOOKUP(A563,'passengers(base term)_has_optio'!A:J,34,FALSE))), 0,1)+IF(ISERROR(SEARCH("*no*",VLOOKUP(A563,'passengers(base term)_has_optio'!A:J,5,FALSE))), 0,1)+IF(ISERROR(SEARCH("*no*",VLOOKUP(A563,'passengers(base term)_has_optio'!A:J,6,FALSE))), 0,1)+IF(ISERROR(SEARCH("*no*",VLOOKUP(A563,'passengers(base term)_has_optio'!A:J,7,FALSE))), 0,1)+IF(ISERROR(SEARCH("*no*",VLOOKUP(A563,'passengers(base term)_has_optio'!A:J,8,FALSE))), 0,1)+IF(ISERROR(SEARCH("*no*",VLOOKUP(A563,'passengers(base term)_has_optio'!A:J,9,FALSE))), 0,1)=7,1,0)</f>
        <v>0</v>
      </c>
      <c r="P563">
        <f>IF(ISNUMBER(VLOOKUP(A563,'passengers(base term)_has_optio'!A:J,10)),1,0)</f>
        <v>0</v>
      </c>
      <c r="Q563">
        <f t="shared" si="75"/>
        <v>0</v>
      </c>
      <c r="R563">
        <f t="shared" si="76"/>
        <v>1</v>
      </c>
      <c r="S563">
        <f t="shared" si="77"/>
        <v>1</v>
      </c>
      <c r="T563">
        <f t="shared" si="78"/>
        <v>0</v>
      </c>
      <c r="U563">
        <f t="shared" si="79"/>
        <v>0</v>
      </c>
      <c r="V563">
        <f t="shared" si="80"/>
        <v>0</v>
      </c>
    </row>
    <row r="564" spans="1:22">
      <c r="A564" t="s">
        <v>774</v>
      </c>
      <c r="B564" t="s">
        <v>1418</v>
      </c>
      <c r="C564" t="s">
        <v>1407</v>
      </c>
      <c r="D564" t="s">
        <v>1407</v>
      </c>
      <c r="E564" t="s">
        <v>1407</v>
      </c>
      <c r="F564" t="s">
        <v>1407</v>
      </c>
      <c r="G564" t="s">
        <v>1407</v>
      </c>
      <c r="H564" t="s">
        <v>1407</v>
      </c>
      <c r="I564" t="s">
        <v>1407</v>
      </c>
      <c r="J564">
        <v>8.6</v>
      </c>
      <c r="K564" t="b">
        <f>ISERROR(VLOOKUP(A564,'passengers(base term)_has_optio'!A500:A1335,1,FALSE))</f>
        <v>0</v>
      </c>
      <c r="L564">
        <f t="shared" si="74"/>
        <v>1</v>
      </c>
      <c r="M564">
        <f t="shared" si="72"/>
        <v>1</v>
      </c>
      <c r="N564">
        <f t="shared" si="73"/>
        <v>1</v>
      </c>
      <c r="O564">
        <f>IF(IF(ISERROR(SEARCH("*no*",VLOOKUP(A564,'passengers(base term)_has_optio'!A:J,3,FALSE))), 0,1)+IF(ISERROR(SEARCH("*no*",VLOOKUP(A564,'passengers(base term)_has_optio'!A:J,34,FALSE))), 0,1)+IF(ISERROR(SEARCH("*no*",VLOOKUP(A564,'passengers(base term)_has_optio'!A:J,5,FALSE))), 0,1)+IF(ISERROR(SEARCH("*no*",VLOOKUP(A564,'passengers(base term)_has_optio'!A:J,6,FALSE))), 0,1)+IF(ISERROR(SEARCH("*no*",VLOOKUP(A564,'passengers(base term)_has_optio'!A:J,7,FALSE))), 0,1)+IF(ISERROR(SEARCH("*no*",VLOOKUP(A564,'passengers(base term)_has_optio'!A:J,8,FALSE))), 0,1)+IF(ISERROR(SEARCH("*no*",VLOOKUP(A564,'passengers(base term)_has_optio'!A:J,9,FALSE))), 0,1)=7,1,0)</f>
        <v>0</v>
      </c>
      <c r="P564">
        <f>IF(ISNUMBER(VLOOKUP(A564,'passengers(base term)_has_optio'!A:J,10)),1,0)</f>
        <v>1</v>
      </c>
      <c r="Q564">
        <f t="shared" si="75"/>
        <v>0</v>
      </c>
      <c r="R564">
        <f t="shared" si="76"/>
        <v>1</v>
      </c>
      <c r="S564">
        <f t="shared" si="77"/>
        <v>0</v>
      </c>
      <c r="T564">
        <f t="shared" si="78"/>
        <v>0</v>
      </c>
      <c r="U564">
        <f t="shared" si="79"/>
        <v>0</v>
      </c>
      <c r="V564">
        <f t="shared" si="80"/>
        <v>0</v>
      </c>
    </row>
    <row r="565" spans="1:22">
      <c r="A565" t="s">
        <v>773</v>
      </c>
      <c r="B565" t="s">
        <v>1418</v>
      </c>
      <c r="C565" t="s">
        <v>1407</v>
      </c>
      <c r="D565" t="s">
        <v>1407</v>
      </c>
      <c r="E565" t="s">
        <v>1407</v>
      </c>
      <c r="F565" t="s">
        <v>1407</v>
      </c>
      <c r="G565" t="s">
        <v>1407</v>
      </c>
      <c r="H565" t="s">
        <v>1407</v>
      </c>
      <c r="I565" t="s">
        <v>1407</v>
      </c>
      <c r="J565">
        <v>8.4</v>
      </c>
      <c r="K565" t="b">
        <f>ISERROR(VLOOKUP(A565,'passengers(base term)_has_optio'!A501:A1336,1,FALSE))</f>
        <v>0</v>
      </c>
      <c r="L565">
        <f t="shared" si="74"/>
        <v>1</v>
      </c>
      <c r="M565">
        <f t="shared" si="72"/>
        <v>1</v>
      </c>
      <c r="N565">
        <f t="shared" si="73"/>
        <v>1</v>
      </c>
      <c r="O565">
        <f>IF(IF(ISERROR(SEARCH("*no*",VLOOKUP(A565,'passengers(base term)_has_optio'!A:J,3,FALSE))), 0,1)+IF(ISERROR(SEARCH("*no*",VLOOKUP(A565,'passengers(base term)_has_optio'!A:J,34,FALSE))), 0,1)+IF(ISERROR(SEARCH("*no*",VLOOKUP(A565,'passengers(base term)_has_optio'!A:J,5,FALSE))), 0,1)+IF(ISERROR(SEARCH("*no*",VLOOKUP(A565,'passengers(base term)_has_optio'!A:J,6,FALSE))), 0,1)+IF(ISERROR(SEARCH("*no*",VLOOKUP(A565,'passengers(base term)_has_optio'!A:J,7,FALSE))), 0,1)+IF(ISERROR(SEARCH("*no*",VLOOKUP(A565,'passengers(base term)_has_optio'!A:J,8,FALSE))), 0,1)+IF(ISERROR(SEARCH("*no*",VLOOKUP(A565,'passengers(base term)_has_optio'!A:J,9,FALSE))), 0,1)=7,1,0)</f>
        <v>0</v>
      </c>
      <c r="P565">
        <f>IF(ISNUMBER(VLOOKUP(A565,'passengers(base term)_has_optio'!A:J,10)),1,0)</f>
        <v>1</v>
      </c>
      <c r="Q565">
        <f t="shared" si="75"/>
        <v>0</v>
      </c>
      <c r="R565">
        <f t="shared" si="76"/>
        <v>1</v>
      </c>
      <c r="S565">
        <f t="shared" si="77"/>
        <v>0</v>
      </c>
      <c r="T565">
        <f t="shared" si="78"/>
        <v>0</v>
      </c>
      <c r="U565">
        <f t="shared" si="79"/>
        <v>0</v>
      </c>
      <c r="V565">
        <f t="shared" si="80"/>
        <v>0</v>
      </c>
    </row>
    <row r="566" spans="1:22">
      <c r="A566" t="s">
        <v>772</v>
      </c>
      <c r="B566" t="s">
        <v>1418</v>
      </c>
      <c r="C566" t="s">
        <v>1407</v>
      </c>
      <c r="D566" t="s">
        <v>1407</v>
      </c>
      <c r="E566" t="s">
        <v>1407</v>
      </c>
      <c r="F566" t="s">
        <v>1407</v>
      </c>
      <c r="G566" t="s">
        <v>1407</v>
      </c>
      <c r="H566" t="s">
        <v>1407</v>
      </c>
      <c r="I566" t="s">
        <v>1407</v>
      </c>
      <c r="J566">
        <v>14.8</v>
      </c>
      <c r="K566" t="b">
        <f>ISERROR(VLOOKUP(A566,'passengers(base term)_has_optio'!A502:A1337,1,FALSE))</f>
        <v>0</v>
      </c>
      <c r="L566">
        <f t="shared" si="74"/>
        <v>1</v>
      </c>
      <c r="M566">
        <f t="shared" si="72"/>
        <v>1</v>
      </c>
      <c r="N566">
        <f t="shared" si="73"/>
        <v>1</v>
      </c>
      <c r="O566">
        <f>IF(IF(ISERROR(SEARCH("*no*",VLOOKUP(A566,'passengers(base term)_has_optio'!A:J,3,FALSE))), 0,1)+IF(ISERROR(SEARCH("*no*",VLOOKUP(A566,'passengers(base term)_has_optio'!A:J,34,FALSE))), 0,1)+IF(ISERROR(SEARCH("*no*",VLOOKUP(A566,'passengers(base term)_has_optio'!A:J,5,FALSE))), 0,1)+IF(ISERROR(SEARCH("*no*",VLOOKUP(A566,'passengers(base term)_has_optio'!A:J,6,FALSE))), 0,1)+IF(ISERROR(SEARCH("*no*",VLOOKUP(A566,'passengers(base term)_has_optio'!A:J,7,FALSE))), 0,1)+IF(ISERROR(SEARCH("*no*",VLOOKUP(A566,'passengers(base term)_has_optio'!A:J,8,FALSE))), 0,1)+IF(ISERROR(SEARCH("*no*",VLOOKUP(A566,'passengers(base term)_has_optio'!A:J,9,FALSE))), 0,1)=7,1,0)</f>
        <v>0</v>
      </c>
      <c r="P566">
        <f>IF(ISNUMBER(VLOOKUP(A566,'passengers(base term)_has_optio'!A:J,10)),1,0)</f>
        <v>1</v>
      </c>
      <c r="Q566">
        <f t="shared" si="75"/>
        <v>0</v>
      </c>
      <c r="R566">
        <f t="shared" si="76"/>
        <v>1</v>
      </c>
      <c r="S566">
        <f t="shared" si="77"/>
        <v>0</v>
      </c>
      <c r="T566">
        <f t="shared" si="78"/>
        <v>0</v>
      </c>
      <c r="U566">
        <f t="shared" si="79"/>
        <v>0</v>
      </c>
      <c r="V566">
        <f t="shared" si="80"/>
        <v>0</v>
      </c>
    </row>
    <row r="567" spans="1:22">
      <c r="A567" t="s">
        <v>771</v>
      </c>
      <c r="B567" t="s">
        <v>1418</v>
      </c>
      <c r="C567" t="s">
        <v>1407</v>
      </c>
      <c r="D567" t="s">
        <v>1407</v>
      </c>
      <c r="E567" t="s">
        <v>1407</v>
      </c>
      <c r="F567" t="s">
        <v>1407</v>
      </c>
      <c r="G567" t="s">
        <v>1407</v>
      </c>
      <c r="H567" t="s">
        <v>1407</v>
      </c>
      <c r="I567" t="s">
        <v>1407</v>
      </c>
      <c r="J567">
        <v>8.5</v>
      </c>
      <c r="K567" t="b">
        <f>ISERROR(VLOOKUP(A567,'passengers(base term)_has_optio'!A503:A1338,1,FALSE))</f>
        <v>0</v>
      </c>
      <c r="L567">
        <f t="shared" si="74"/>
        <v>1</v>
      </c>
      <c r="M567">
        <f t="shared" si="72"/>
        <v>1</v>
      </c>
      <c r="N567">
        <f t="shared" si="73"/>
        <v>1</v>
      </c>
      <c r="O567">
        <f>IF(IF(ISERROR(SEARCH("*no*",VLOOKUP(A567,'passengers(base term)_has_optio'!A:J,3,FALSE))), 0,1)+IF(ISERROR(SEARCH("*no*",VLOOKUP(A567,'passengers(base term)_has_optio'!A:J,34,FALSE))), 0,1)+IF(ISERROR(SEARCH("*no*",VLOOKUP(A567,'passengers(base term)_has_optio'!A:J,5,FALSE))), 0,1)+IF(ISERROR(SEARCH("*no*",VLOOKUP(A567,'passengers(base term)_has_optio'!A:J,6,FALSE))), 0,1)+IF(ISERROR(SEARCH("*no*",VLOOKUP(A567,'passengers(base term)_has_optio'!A:J,7,FALSE))), 0,1)+IF(ISERROR(SEARCH("*no*",VLOOKUP(A567,'passengers(base term)_has_optio'!A:J,8,FALSE))), 0,1)+IF(ISERROR(SEARCH("*no*",VLOOKUP(A567,'passengers(base term)_has_optio'!A:J,9,FALSE))), 0,1)=7,1,0)</f>
        <v>0</v>
      </c>
      <c r="P567">
        <f>IF(ISNUMBER(VLOOKUP(A567,'passengers(base term)_has_optio'!A:J,10)),1,0)</f>
        <v>1</v>
      </c>
      <c r="Q567">
        <f t="shared" si="75"/>
        <v>0</v>
      </c>
      <c r="R567">
        <f t="shared" si="76"/>
        <v>1</v>
      </c>
      <c r="S567">
        <f t="shared" si="77"/>
        <v>0</v>
      </c>
      <c r="T567">
        <f t="shared" si="78"/>
        <v>0</v>
      </c>
      <c r="U567">
        <f t="shared" si="79"/>
        <v>0</v>
      </c>
      <c r="V567">
        <f t="shared" si="80"/>
        <v>0</v>
      </c>
    </row>
    <row r="568" spans="1:22">
      <c r="A568" t="s">
        <v>770</v>
      </c>
      <c r="B568" t="s">
        <v>1418</v>
      </c>
      <c r="C568" t="s">
        <v>1407</v>
      </c>
      <c r="D568" t="s">
        <v>1407</v>
      </c>
      <c r="E568" t="s">
        <v>1407</v>
      </c>
      <c r="F568" t="s">
        <v>1407</v>
      </c>
      <c r="G568" t="s">
        <v>1407</v>
      </c>
      <c r="H568" t="s">
        <v>1407</v>
      </c>
      <c r="I568" t="s">
        <v>1407</v>
      </c>
      <c r="J568">
        <v>8.3000000000000007</v>
      </c>
      <c r="K568" t="b">
        <f>ISERROR(VLOOKUP(A568,'passengers(base term)_has_optio'!A504:A1339,1,FALSE))</f>
        <v>0</v>
      </c>
      <c r="L568">
        <f t="shared" si="74"/>
        <v>1</v>
      </c>
      <c r="M568">
        <f t="shared" si="72"/>
        <v>1</v>
      </c>
      <c r="N568">
        <f t="shared" si="73"/>
        <v>1</v>
      </c>
      <c r="O568">
        <f>IF(IF(ISERROR(SEARCH("*no*",VLOOKUP(A568,'passengers(base term)_has_optio'!A:J,3,FALSE))), 0,1)+IF(ISERROR(SEARCH("*no*",VLOOKUP(A568,'passengers(base term)_has_optio'!A:J,34,FALSE))), 0,1)+IF(ISERROR(SEARCH("*no*",VLOOKUP(A568,'passengers(base term)_has_optio'!A:J,5,FALSE))), 0,1)+IF(ISERROR(SEARCH("*no*",VLOOKUP(A568,'passengers(base term)_has_optio'!A:J,6,FALSE))), 0,1)+IF(ISERROR(SEARCH("*no*",VLOOKUP(A568,'passengers(base term)_has_optio'!A:J,7,FALSE))), 0,1)+IF(ISERROR(SEARCH("*no*",VLOOKUP(A568,'passengers(base term)_has_optio'!A:J,8,FALSE))), 0,1)+IF(ISERROR(SEARCH("*no*",VLOOKUP(A568,'passengers(base term)_has_optio'!A:J,9,FALSE))), 0,1)=7,1,0)</f>
        <v>0</v>
      </c>
      <c r="P568">
        <f>IF(ISNUMBER(VLOOKUP(A568,'passengers(base term)_has_optio'!A:J,10)),1,0)</f>
        <v>1</v>
      </c>
      <c r="Q568">
        <f t="shared" si="75"/>
        <v>0</v>
      </c>
      <c r="R568">
        <f t="shared" si="76"/>
        <v>1</v>
      </c>
      <c r="S568">
        <f t="shared" si="77"/>
        <v>0</v>
      </c>
      <c r="T568">
        <f t="shared" si="78"/>
        <v>0</v>
      </c>
      <c r="U568">
        <f t="shared" si="79"/>
        <v>0</v>
      </c>
      <c r="V568">
        <f t="shared" si="80"/>
        <v>0</v>
      </c>
    </row>
    <row r="569" spans="1:22">
      <c r="A569" t="s">
        <v>768</v>
      </c>
      <c r="B569" t="s">
        <v>1418</v>
      </c>
      <c r="C569" t="s">
        <v>1407</v>
      </c>
      <c r="D569" t="s">
        <v>1407</v>
      </c>
      <c r="E569" t="s">
        <v>1407</v>
      </c>
      <c r="F569" t="s">
        <v>1407</v>
      </c>
      <c r="G569" t="s">
        <v>1407</v>
      </c>
      <c r="H569" t="s">
        <v>1407</v>
      </c>
      <c r="I569" t="s">
        <v>1407</v>
      </c>
      <c r="J569">
        <v>2.6</v>
      </c>
      <c r="K569" t="b">
        <f>ISERROR(VLOOKUP(A569,'passengers(base term)_has_optio'!A506:A1341,1,FALSE))</f>
        <v>0</v>
      </c>
      <c r="L569">
        <f t="shared" si="74"/>
        <v>1</v>
      </c>
      <c r="M569">
        <f t="shared" si="72"/>
        <v>1</v>
      </c>
      <c r="N569">
        <f t="shared" si="73"/>
        <v>1</v>
      </c>
      <c r="O569">
        <f>IF(IF(ISERROR(SEARCH("*no*",VLOOKUP(A569,'passengers(base term)_has_optio'!A:J,3,FALSE))), 0,1)+IF(ISERROR(SEARCH("*no*",VLOOKUP(A569,'passengers(base term)_has_optio'!A:J,34,FALSE))), 0,1)+IF(ISERROR(SEARCH("*no*",VLOOKUP(A569,'passengers(base term)_has_optio'!A:J,5,FALSE))), 0,1)+IF(ISERROR(SEARCH("*no*",VLOOKUP(A569,'passengers(base term)_has_optio'!A:J,6,FALSE))), 0,1)+IF(ISERROR(SEARCH("*no*",VLOOKUP(A569,'passengers(base term)_has_optio'!A:J,7,FALSE))), 0,1)+IF(ISERROR(SEARCH("*no*",VLOOKUP(A569,'passengers(base term)_has_optio'!A:J,8,FALSE))), 0,1)+IF(ISERROR(SEARCH("*no*",VLOOKUP(A569,'passengers(base term)_has_optio'!A:J,9,FALSE))), 0,1)=7,1,0)</f>
        <v>0</v>
      </c>
      <c r="P569">
        <f>IF(ISNUMBER(VLOOKUP(A569,'passengers(base term)_has_optio'!A:J,10)),1,0)</f>
        <v>0</v>
      </c>
      <c r="Q569">
        <f t="shared" si="75"/>
        <v>0</v>
      </c>
      <c r="R569">
        <f t="shared" si="76"/>
        <v>1</v>
      </c>
      <c r="S569">
        <f t="shared" si="77"/>
        <v>1</v>
      </c>
      <c r="T569">
        <f t="shared" si="78"/>
        <v>0</v>
      </c>
      <c r="U569">
        <f t="shared" si="79"/>
        <v>0</v>
      </c>
      <c r="V569">
        <f t="shared" si="80"/>
        <v>0</v>
      </c>
    </row>
    <row r="570" spans="1:22">
      <c r="A570" t="s">
        <v>767</v>
      </c>
      <c r="B570" t="s">
        <v>1418</v>
      </c>
      <c r="C570" t="s">
        <v>1407</v>
      </c>
      <c r="D570" t="s">
        <v>1407</v>
      </c>
      <c r="E570" t="s">
        <v>1407</v>
      </c>
      <c r="F570" t="s">
        <v>1407</v>
      </c>
      <c r="G570" t="s">
        <v>1407</v>
      </c>
      <c r="H570" t="s">
        <v>1407</v>
      </c>
      <c r="I570" t="s">
        <v>1407</v>
      </c>
      <c r="J570">
        <v>9.9</v>
      </c>
      <c r="K570" t="b">
        <f>ISERROR(VLOOKUP(A570,'passengers(base term)_has_optio'!A507:A1342,1,FALSE))</f>
        <v>0</v>
      </c>
      <c r="L570">
        <f t="shared" si="74"/>
        <v>1</v>
      </c>
      <c r="M570">
        <f t="shared" si="72"/>
        <v>1</v>
      </c>
      <c r="N570">
        <f t="shared" si="73"/>
        <v>1</v>
      </c>
      <c r="O570">
        <f>IF(IF(ISERROR(SEARCH("*no*",VLOOKUP(A570,'passengers(base term)_has_optio'!A:J,3,FALSE))), 0,1)+IF(ISERROR(SEARCH("*no*",VLOOKUP(A570,'passengers(base term)_has_optio'!A:J,34,FALSE))), 0,1)+IF(ISERROR(SEARCH("*no*",VLOOKUP(A570,'passengers(base term)_has_optio'!A:J,5,FALSE))), 0,1)+IF(ISERROR(SEARCH("*no*",VLOOKUP(A570,'passengers(base term)_has_optio'!A:J,6,FALSE))), 0,1)+IF(ISERROR(SEARCH("*no*",VLOOKUP(A570,'passengers(base term)_has_optio'!A:J,7,FALSE))), 0,1)+IF(ISERROR(SEARCH("*no*",VLOOKUP(A570,'passengers(base term)_has_optio'!A:J,8,FALSE))), 0,1)+IF(ISERROR(SEARCH("*no*",VLOOKUP(A570,'passengers(base term)_has_optio'!A:J,9,FALSE))), 0,1)=7,1,0)</f>
        <v>0</v>
      </c>
      <c r="P570">
        <f>IF(ISNUMBER(VLOOKUP(A570,'passengers(base term)_has_optio'!A:J,10)),1,0)</f>
        <v>0</v>
      </c>
      <c r="Q570">
        <f t="shared" si="75"/>
        <v>0</v>
      </c>
      <c r="R570">
        <f t="shared" si="76"/>
        <v>1</v>
      </c>
      <c r="S570">
        <f t="shared" si="77"/>
        <v>1</v>
      </c>
      <c r="T570">
        <f t="shared" si="78"/>
        <v>0</v>
      </c>
      <c r="U570">
        <f t="shared" si="79"/>
        <v>0</v>
      </c>
      <c r="V570">
        <f t="shared" si="80"/>
        <v>0</v>
      </c>
    </row>
    <row r="571" spans="1:22">
      <c r="A571" t="s">
        <v>766</v>
      </c>
      <c r="B571" t="s">
        <v>1418</v>
      </c>
      <c r="C571" t="s">
        <v>1407</v>
      </c>
      <c r="D571" t="s">
        <v>1407</v>
      </c>
      <c r="E571" t="s">
        <v>1407</v>
      </c>
      <c r="F571" t="s">
        <v>1407</v>
      </c>
      <c r="G571" t="s">
        <v>1407</v>
      </c>
      <c r="H571" t="s">
        <v>1407</v>
      </c>
      <c r="I571" t="s">
        <v>1407</v>
      </c>
      <c r="J571">
        <v>9.8000000000000007</v>
      </c>
      <c r="K571" t="b">
        <f>ISERROR(VLOOKUP(A571,'passengers(base term)_has_optio'!A508:A1343,1,FALSE))</f>
        <v>0</v>
      </c>
      <c r="L571">
        <f t="shared" si="74"/>
        <v>1</v>
      </c>
      <c r="M571">
        <f t="shared" si="72"/>
        <v>1</v>
      </c>
      <c r="N571">
        <f t="shared" si="73"/>
        <v>1</v>
      </c>
      <c r="O571">
        <f>IF(IF(ISERROR(SEARCH("*no*",VLOOKUP(A571,'passengers(base term)_has_optio'!A:J,3,FALSE))), 0,1)+IF(ISERROR(SEARCH("*no*",VLOOKUP(A571,'passengers(base term)_has_optio'!A:J,34,FALSE))), 0,1)+IF(ISERROR(SEARCH("*no*",VLOOKUP(A571,'passengers(base term)_has_optio'!A:J,5,FALSE))), 0,1)+IF(ISERROR(SEARCH("*no*",VLOOKUP(A571,'passengers(base term)_has_optio'!A:J,6,FALSE))), 0,1)+IF(ISERROR(SEARCH("*no*",VLOOKUP(A571,'passengers(base term)_has_optio'!A:J,7,FALSE))), 0,1)+IF(ISERROR(SEARCH("*no*",VLOOKUP(A571,'passengers(base term)_has_optio'!A:J,8,FALSE))), 0,1)+IF(ISERROR(SEARCH("*no*",VLOOKUP(A571,'passengers(base term)_has_optio'!A:J,9,FALSE))), 0,1)=7,1,0)</f>
        <v>0</v>
      </c>
      <c r="P571">
        <f>IF(ISNUMBER(VLOOKUP(A571,'passengers(base term)_has_optio'!A:J,10)),1,0)</f>
        <v>0</v>
      </c>
      <c r="Q571">
        <f t="shared" si="75"/>
        <v>0</v>
      </c>
      <c r="R571">
        <f t="shared" si="76"/>
        <v>1</v>
      </c>
      <c r="S571">
        <f t="shared" si="77"/>
        <v>1</v>
      </c>
      <c r="T571">
        <f t="shared" si="78"/>
        <v>0</v>
      </c>
      <c r="U571">
        <f t="shared" si="79"/>
        <v>0</v>
      </c>
      <c r="V571">
        <f t="shared" si="80"/>
        <v>0</v>
      </c>
    </row>
    <row r="572" spans="1:22">
      <c r="A572" t="s">
        <v>765</v>
      </c>
      <c r="B572" t="s">
        <v>1418</v>
      </c>
      <c r="C572" t="s">
        <v>1407</v>
      </c>
      <c r="D572" t="s">
        <v>1407</v>
      </c>
      <c r="E572" t="s">
        <v>1407</v>
      </c>
      <c r="F572" t="s">
        <v>1407</v>
      </c>
      <c r="G572" t="s">
        <v>1407</v>
      </c>
      <c r="H572" t="s">
        <v>1407</v>
      </c>
      <c r="I572" t="s">
        <v>1407</v>
      </c>
      <c r="J572">
        <v>15.6</v>
      </c>
      <c r="K572" t="b">
        <f>ISERROR(VLOOKUP(A572,'passengers(base term)_has_optio'!A509:A1344,1,FALSE))</f>
        <v>0</v>
      </c>
      <c r="L572">
        <f t="shared" si="74"/>
        <v>1</v>
      </c>
      <c r="M572">
        <f t="shared" si="72"/>
        <v>1</v>
      </c>
      <c r="N572">
        <f t="shared" si="73"/>
        <v>1</v>
      </c>
      <c r="O572">
        <f>IF(IF(ISERROR(SEARCH("*no*",VLOOKUP(A572,'passengers(base term)_has_optio'!A:J,3,FALSE))), 0,1)+IF(ISERROR(SEARCH("*no*",VLOOKUP(A572,'passengers(base term)_has_optio'!A:J,34,FALSE))), 0,1)+IF(ISERROR(SEARCH("*no*",VLOOKUP(A572,'passengers(base term)_has_optio'!A:J,5,FALSE))), 0,1)+IF(ISERROR(SEARCH("*no*",VLOOKUP(A572,'passengers(base term)_has_optio'!A:J,6,FALSE))), 0,1)+IF(ISERROR(SEARCH("*no*",VLOOKUP(A572,'passengers(base term)_has_optio'!A:J,7,FALSE))), 0,1)+IF(ISERROR(SEARCH("*no*",VLOOKUP(A572,'passengers(base term)_has_optio'!A:J,8,FALSE))), 0,1)+IF(ISERROR(SEARCH("*no*",VLOOKUP(A572,'passengers(base term)_has_optio'!A:J,9,FALSE))), 0,1)=7,1,0)</f>
        <v>0</v>
      </c>
      <c r="P572">
        <f>IF(ISNUMBER(VLOOKUP(A572,'passengers(base term)_has_optio'!A:J,10)),1,0)</f>
        <v>0</v>
      </c>
      <c r="Q572">
        <f t="shared" si="75"/>
        <v>0</v>
      </c>
      <c r="R572">
        <f t="shared" si="76"/>
        <v>1</v>
      </c>
      <c r="S572">
        <f t="shared" si="77"/>
        <v>1</v>
      </c>
      <c r="T572">
        <f t="shared" si="78"/>
        <v>0</v>
      </c>
      <c r="U572">
        <f t="shared" si="79"/>
        <v>0</v>
      </c>
      <c r="V572">
        <f t="shared" si="80"/>
        <v>0</v>
      </c>
    </row>
    <row r="573" spans="1:22">
      <c r="A573" t="s">
        <v>764</v>
      </c>
      <c r="B573" t="s">
        <v>1418</v>
      </c>
      <c r="C573" t="s">
        <v>1407</v>
      </c>
      <c r="D573" t="s">
        <v>1407</v>
      </c>
      <c r="E573" t="s">
        <v>1407</v>
      </c>
      <c r="F573" t="s">
        <v>1407</v>
      </c>
      <c r="G573" t="s">
        <v>1407</v>
      </c>
      <c r="H573" t="s">
        <v>1407</v>
      </c>
      <c r="I573" t="s">
        <v>1407</v>
      </c>
      <c r="J573">
        <v>15.7</v>
      </c>
      <c r="K573" t="b">
        <f>ISERROR(VLOOKUP(A573,'passengers(base term)_has_optio'!A510:A1345,1,FALSE))</f>
        <v>0</v>
      </c>
      <c r="L573">
        <f t="shared" si="74"/>
        <v>1</v>
      </c>
      <c r="M573">
        <f t="shared" si="72"/>
        <v>1</v>
      </c>
      <c r="N573">
        <f t="shared" si="73"/>
        <v>1</v>
      </c>
      <c r="O573">
        <f>IF(IF(ISERROR(SEARCH("*no*",VLOOKUP(A573,'passengers(base term)_has_optio'!A:J,3,FALSE))), 0,1)+IF(ISERROR(SEARCH("*no*",VLOOKUP(A573,'passengers(base term)_has_optio'!A:J,34,FALSE))), 0,1)+IF(ISERROR(SEARCH("*no*",VLOOKUP(A573,'passengers(base term)_has_optio'!A:J,5,FALSE))), 0,1)+IF(ISERROR(SEARCH("*no*",VLOOKUP(A573,'passengers(base term)_has_optio'!A:J,6,FALSE))), 0,1)+IF(ISERROR(SEARCH("*no*",VLOOKUP(A573,'passengers(base term)_has_optio'!A:J,7,FALSE))), 0,1)+IF(ISERROR(SEARCH("*no*",VLOOKUP(A573,'passengers(base term)_has_optio'!A:J,8,FALSE))), 0,1)+IF(ISERROR(SEARCH("*no*",VLOOKUP(A573,'passengers(base term)_has_optio'!A:J,9,FALSE))), 0,1)=7,1,0)</f>
        <v>0</v>
      </c>
      <c r="P573">
        <f>IF(ISNUMBER(VLOOKUP(A573,'passengers(base term)_has_optio'!A:J,10)),1,0)</f>
        <v>0</v>
      </c>
      <c r="Q573">
        <f t="shared" si="75"/>
        <v>0</v>
      </c>
      <c r="R573">
        <f t="shared" si="76"/>
        <v>1</v>
      </c>
      <c r="S573">
        <f t="shared" si="77"/>
        <v>1</v>
      </c>
      <c r="T573">
        <f t="shared" si="78"/>
        <v>0</v>
      </c>
      <c r="U573">
        <f t="shared" si="79"/>
        <v>0</v>
      </c>
      <c r="V573">
        <f t="shared" si="80"/>
        <v>0</v>
      </c>
    </row>
    <row r="574" spans="1:22">
      <c r="A574" t="s">
        <v>762</v>
      </c>
      <c r="B574" t="s">
        <v>1418</v>
      </c>
      <c r="C574" t="s">
        <v>1407</v>
      </c>
      <c r="D574" t="s">
        <v>1407</v>
      </c>
      <c r="E574" t="s">
        <v>1407</v>
      </c>
      <c r="F574" t="s">
        <v>1407</v>
      </c>
      <c r="G574" t="s">
        <v>1407</v>
      </c>
      <c r="H574" t="s">
        <v>1407</v>
      </c>
      <c r="I574" t="s">
        <v>1407</v>
      </c>
      <c r="J574">
        <v>3.9</v>
      </c>
      <c r="K574" t="b">
        <f>ISERROR(VLOOKUP(A574,'passengers(base term)_has_optio'!A512:A1347,1,FALSE))</f>
        <v>0</v>
      </c>
      <c r="L574">
        <f t="shared" si="74"/>
        <v>1</v>
      </c>
      <c r="M574">
        <f t="shared" si="72"/>
        <v>1</v>
      </c>
      <c r="N574">
        <f t="shared" si="73"/>
        <v>1</v>
      </c>
      <c r="O574">
        <f>IF(IF(ISERROR(SEARCH("*no*",VLOOKUP(A574,'passengers(base term)_has_optio'!A:J,3,FALSE))), 0,1)+IF(ISERROR(SEARCH("*no*",VLOOKUP(A574,'passengers(base term)_has_optio'!A:J,34,FALSE))), 0,1)+IF(ISERROR(SEARCH("*no*",VLOOKUP(A574,'passengers(base term)_has_optio'!A:J,5,FALSE))), 0,1)+IF(ISERROR(SEARCH("*no*",VLOOKUP(A574,'passengers(base term)_has_optio'!A:J,6,FALSE))), 0,1)+IF(ISERROR(SEARCH("*no*",VLOOKUP(A574,'passengers(base term)_has_optio'!A:J,7,FALSE))), 0,1)+IF(ISERROR(SEARCH("*no*",VLOOKUP(A574,'passengers(base term)_has_optio'!A:J,8,FALSE))), 0,1)+IF(ISERROR(SEARCH("*no*",VLOOKUP(A574,'passengers(base term)_has_optio'!A:J,9,FALSE))), 0,1)=7,1,0)</f>
        <v>0</v>
      </c>
      <c r="P574">
        <f>IF(ISNUMBER(VLOOKUP(A574,'passengers(base term)_has_optio'!A:J,10)),1,0)</f>
        <v>1</v>
      </c>
      <c r="Q574">
        <f t="shared" si="75"/>
        <v>0</v>
      </c>
      <c r="R574">
        <f t="shared" si="76"/>
        <v>1</v>
      </c>
      <c r="S574">
        <f t="shared" si="77"/>
        <v>0</v>
      </c>
      <c r="T574">
        <f t="shared" si="78"/>
        <v>0</v>
      </c>
      <c r="U574">
        <f t="shared" si="79"/>
        <v>0</v>
      </c>
      <c r="V574">
        <f t="shared" si="80"/>
        <v>0</v>
      </c>
    </row>
    <row r="575" spans="1:22">
      <c r="A575" t="s">
        <v>761</v>
      </c>
      <c r="B575" t="s">
        <v>1418</v>
      </c>
      <c r="C575" t="s">
        <v>1407</v>
      </c>
      <c r="D575" t="s">
        <v>1407</v>
      </c>
      <c r="E575" t="s">
        <v>1407</v>
      </c>
      <c r="F575" t="s">
        <v>1407</v>
      </c>
      <c r="G575" t="s">
        <v>1407</v>
      </c>
      <c r="H575" t="s">
        <v>1407</v>
      </c>
      <c r="I575" t="s">
        <v>1407</v>
      </c>
      <c r="J575">
        <v>10.1</v>
      </c>
      <c r="K575" t="b">
        <f>ISERROR(VLOOKUP(A575,'passengers(base term)_has_optio'!A513:A1348,1,FALSE))</f>
        <v>0</v>
      </c>
      <c r="L575">
        <f t="shared" si="74"/>
        <v>1</v>
      </c>
      <c r="M575">
        <f t="shared" si="72"/>
        <v>1</v>
      </c>
      <c r="N575">
        <f t="shared" si="73"/>
        <v>1</v>
      </c>
      <c r="O575">
        <f>IF(IF(ISERROR(SEARCH("*no*",VLOOKUP(A575,'passengers(base term)_has_optio'!A:J,3,FALSE))), 0,1)+IF(ISERROR(SEARCH("*no*",VLOOKUP(A575,'passengers(base term)_has_optio'!A:J,34,FALSE))), 0,1)+IF(ISERROR(SEARCH("*no*",VLOOKUP(A575,'passengers(base term)_has_optio'!A:J,5,FALSE))), 0,1)+IF(ISERROR(SEARCH("*no*",VLOOKUP(A575,'passengers(base term)_has_optio'!A:J,6,FALSE))), 0,1)+IF(ISERROR(SEARCH("*no*",VLOOKUP(A575,'passengers(base term)_has_optio'!A:J,7,FALSE))), 0,1)+IF(ISERROR(SEARCH("*no*",VLOOKUP(A575,'passengers(base term)_has_optio'!A:J,8,FALSE))), 0,1)+IF(ISERROR(SEARCH("*no*",VLOOKUP(A575,'passengers(base term)_has_optio'!A:J,9,FALSE))), 0,1)=7,1,0)</f>
        <v>0</v>
      </c>
      <c r="P575">
        <f>IF(ISNUMBER(VLOOKUP(A575,'passengers(base term)_has_optio'!A:J,10)),1,0)</f>
        <v>0</v>
      </c>
      <c r="Q575">
        <f t="shared" si="75"/>
        <v>0</v>
      </c>
      <c r="R575">
        <f t="shared" si="76"/>
        <v>1</v>
      </c>
      <c r="S575">
        <f t="shared" si="77"/>
        <v>1</v>
      </c>
      <c r="T575">
        <f t="shared" si="78"/>
        <v>0</v>
      </c>
      <c r="U575">
        <f t="shared" si="79"/>
        <v>0</v>
      </c>
      <c r="V575">
        <f t="shared" si="80"/>
        <v>0</v>
      </c>
    </row>
    <row r="576" spans="1:22">
      <c r="A576" t="s">
        <v>760</v>
      </c>
      <c r="B576" t="s">
        <v>1418</v>
      </c>
      <c r="C576" t="s">
        <v>1407</v>
      </c>
      <c r="D576" t="s">
        <v>1407</v>
      </c>
      <c r="E576" t="s">
        <v>1407</v>
      </c>
      <c r="F576" t="s">
        <v>1407</v>
      </c>
      <c r="G576" t="s">
        <v>1407</v>
      </c>
      <c r="H576" t="s">
        <v>1407</v>
      </c>
      <c r="I576" t="s">
        <v>1407</v>
      </c>
      <c r="J576">
        <v>10.1</v>
      </c>
      <c r="K576" t="b">
        <f>ISERROR(VLOOKUP(A576,'passengers(base term)_has_optio'!A514:A1349,1,FALSE))</f>
        <v>0</v>
      </c>
      <c r="L576">
        <f t="shared" si="74"/>
        <v>1</v>
      </c>
      <c r="M576">
        <f t="shared" si="72"/>
        <v>1</v>
      </c>
      <c r="N576">
        <f t="shared" si="73"/>
        <v>1</v>
      </c>
      <c r="O576">
        <f>IF(IF(ISERROR(SEARCH("*no*",VLOOKUP(A576,'passengers(base term)_has_optio'!A:J,3,FALSE))), 0,1)+IF(ISERROR(SEARCH("*no*",VLOOKUP(A576,'passengers(base term)_has_optio'!A:J,34,FALSE))), 0,1)+IF(ISERROR(SEARCH("*no*",VLOOKUP(A576,'passengers(base term)_has_optio'!A:J,5,FALSE))), 0,1)+IF(ISERROR(SEARCH("*no*",VLOOKUP(A576,'passengers(base term)_has_optio'!A:J,6,FALSE))), 0,1)+IF(ISERROR(SEARCH("*no*",VLOOKUP(A576,'passengers(base term)_has_optio'!A:J,7,FALSE))), 0,1)+IF(ISERROR(SEARCH("*no*",VLOOKUP(A576,'passengers(base term)_has_optio'!A:J,8,FALSE))), 0,1)+IF(ISERROR(SEARCH("*no*",VLOOKUP(A576,'passengers(base term)_has_optio'!A:J,9,FALSE))), 0,1)=7,1,0)</f>
        <v>0</v>
      </c>
      <c r="P576">
        <f>IF(ISNUMBER(VLOOKUP(A576,'passengers(base term)_has_optio'!A:J,10)),1,0)</f>
        <v>0</v>
      </c>
      <c r="Q576">
        <f t="shared" si="75"/>
        <v>0</v>
      </c>
      <c r="R576">
        <f t="shared" si="76"/>
        <v>1</v>
      </c>
      <c r="S576">
        <f t="shared" si="77"/>
        <v>1</v>
      </c>
      <c r="T576">
        <f t="shared" si="78"/>
        <v>0</v>
      </c>
      <c r="U576">
        <f t="shared" si="79"/>
        <v>0</v>
      </c>
      <c r="V576">
        <f t="shared" si="80"/>
        <v>0</v>
      </c>
    </row>
    <row r="577" spans="1:22">
      <c r="A577" t="s">
        <v>759</v>
      </c>
      <c r="B577" t="s">
        <v>1418</v>
      </c>
      <c r="C577" t="s">
        <v>1407</v>
      </c>
      <c r="D577" t="s">
        <v>1407</v>
      </c>
      <c r="E577" t="s">
        <v>1407</v>
      </c>
      <c r="F577" t="s">
        <v>1407</v>
      </c>
      <c r="G577" t="s">
        <v>1407</v>
      </c>
      <c r="H577" t="s">
        <v>1407</v>
      </c>
      <c r="I577" t="s">
        <v>1407</v>
      </c>
      <c r="J577">
        <v>9.6</v>
      </c>
      <c r="K577" t="b">
        <f>ISERROR(VLOOKUP(A577,'passengers(base term)_has_optio'!A515:A1350,1,FALSE))</f>
        <v>0</v>
      </c>
      <c r="L577">
        <f t="shared" si="74"/>
        <v>1</v>
      </c>
      <c r="M577">
        <f t="shared" si="72"/>
        <v>1</v>
      </c>
      <c r="N577">
        <f t="shared" si="73"/>
        <v>1</v>
      </c>
      <c r="O577">
        <f>IF(IF(ISERROR(SEARCH("*no*",VLOOKUP(A577,'passengers(base term)_has_optio'!A:J,3,FALSE))), 0,1)+IF(ISERROR(SEARCH("*no*",VLOOKUP(A577,'passengers(base term)_has_optio'!A:J,34,FALSE))), 0,1)+IF(ISERROR(SEARCH("*no*",VLOOKUP(A577,'passengers(base term)_has_optio'!A:J,5,FALSE))), 0,1)+IF(ISERROR(SEARCH("*no*",VLOOKUP(A577,'passengers(base term)_has_optio'!A:J,6,FALSE))), 0,1)+IF(ISERROR(SEARCH("*no*",VLOOKUP(A577,'passengers(base term)_has_optio'!A:J,7,FALSE))), 0,1)+IF(ISERROR(SEARCH("*no*",VLOOKUP(A577,'passengers(base term)_has_optio'!A:J,8,FALSE))), 0,1)+IF(ISERROR(SEARCH("*no*",VLOOKUP(A577,'passengers(base term)_has_optio'!A:J,9,FALSE))), 0,1)=7,1,0)</f>
        <v>0</v>
      </c>
      <c r="P577">
        <f>IF(ISNUMBER(VLOOKUP(A577,'passengers(base term)_has_optio'!A:J,10)),1,0)</f>
        <v>1</v>
      </c>
      <c r="Q577">
        <f t="shared" si="75"/>
        <v>0</v>
      </c>
      <c r="R577">
        <f t="shared" si="76"/>
        <v>1</v>
      </c>
      <c r="S577">
        <f t="shared" si="77"/>
        <v>0</v>
      </c>
      <c r="T577">
        <f t="shared" si="78"/>
        <v>0</v>
      </c>
      <c r="U577">
        <f t="shared" si="79"/>
        <v>0</v>
      </c>
      <c r="V577">
        <f t="shared" si="80"/>
        <v>0</v>
      </c>
    </row>
    <row r="578" spans="1:22">
      <c r="A578" t="s">
        <v>758</v>
      </c>
      <c r="B578" t="s">
        <v>1418</v>
      </c>
      <c r="C578" t="s">
        <v>1407</v>
      </c>
      <c r="D578" t="s">
        <v>1407</v>
      </c>
      <c r="E578" t="s">
        <v>1407</v>
      </c>
      <c r="F578" t="s">
        <v>1407</v>
      </c>
      <c r="G578" t="s">
        <v>1407</v>
      </c>
      <c r="H578" t="s">
        <v>1407</v>
      </c>
      <c r="I578" t="s">
        <v>1407</v>
      </c>
      <c r="J578">
        <v>9.5</v>
      </c>
      <c r="K578" t="b">
        <f>ISERROR(VLOOKUP(A578,'passengers(base term)_has_optio'!A516:A1351,1,FALSE))</f>
        <v>0</v>
      </c>
      <c r="L578">
        <f t="shared" si="74"/>
        <v>1</v>
      </c>
      <c r="M578">
        <f t="shared" ref="M578:M641" si="81">IF(ISNUMBER(J578),1,0)</f>
        <v>1</v>
      </c>
      <c r="N578">
        <f t="shared" ref="N578:N641" si="82">L578*M578</f>
        <v>1</v>
      </c>
      <c r="O578">
        <f>IF(IF(ISERROR(SEARCH("*no*",VLOOKUP(A578,'passengers(base term)_has_optio'!A:J,3,FALSE))), 0,1)+IF(ISERROR(SEARCH("*no*",VLOOKUP(A578,'passengers(base term)_has_optio'!A:J,34,FALSE))), 0,1)+IF(ISERROR(SEARCH("*no*",VLOOKUP(A578,'passengers(base term)_has_optio'!A:J,5,FALSE))), 0,1)+IF(ISERROR(SEARCH("*no*",VLOOKUP(A578,'passengers(base term)_has_optio'!A:J,6,FALSE))), 0,1)+IF(ISERROR(SEARCH("*no*",VLOOKUP(A578,'passengers(base term)_has_optio'!A:J,7,FALSE))), 0,1)+IF(ISERROR(SEARCH("*no*",VLOOKUP(A578,'passengers(base term)_has_optio'!A:J,8,FALSE))), 0,1)+IF(ISERROR(SEARCH("*no*",VLOOKUP(A578,'passengers(base term)_has_optio'!A:J,9,FALSE))), 0,1)=7,1,0)</f>
        <v>0</v>
      </c>
      <c r="P578">
        <f>IF(ISNUMBER(VLOOKUP(A578,'passengers(base term)_has_optio'!A:J,10)),1,0)</f>
        <v>1</v>
      </c>
      <c r="Q578">
        <f t="shared" si="75"/>
        <v>0</v>
      </c>
      <c r="R578">
        <f t="shared" si="76"/>
        <v>1</v>
      </c>
      <c r="S578">
        <f t="shared" si="77"/>
        <v>0</v>
      </c>
      <c r="T578">
        <f t="shared" si="78"/>
        <v>0</v>
      </c>
      <c r="U578">
        <f t="shared" si="79"/>
        <v>0</v>
      </c>
      <c r="V578">
        <f t="shared" si="80"/>
        <v>0</v>
      </c>
    </row>
    <row r="579" spans="1:22">
      <c r="A579" t="s">
        <v>755</v>
      </c>
      <c r="B579" t="s">
        <v>1418</v>
      </c>
      <c r="C579" t="s">
        <v>1407</v>
      </c>
      <c r="D579" t="s">
        <v>1407</v>
      </c>
      <c r="E579" t="s">
        <v>1407</v>
      </c>
      <c r="F579" t="s">
        <v>1407</v>
      </c>
      <c r="G579" t="s">
        <v>1407</v>
      </c>
      <c r="H579" t="s">
        <v>1407</v>
      </c>
      <c r="I579" t="s">
        <v>1407</v>
      </c>
      <c r="J579">
        <v>11.5</v>
      </c>
      <c r="K579" t="b">
        <f>ISERROR(VLOOKUP(A579,'passengers(base term)_has_optio'!A518:A1353,1,FALSE))</f>
        <v>0</v>
      </c>
      <c r="L579">
        <f t="shared" ref="L579:L642" si="83">IF(IF(ISERROR(SEARCH("*no*",C579)), 0,1)+IF(ISERROR(SEARCH("*no*",D579)), 0,1)+IF(ISERROR(SEARCH("*no*",E579)), 0,1)+IF(ISERROR(SEARCH("*no*",F579)), 0,1)+IF(ISERROR(SEARCH("*no*",G579)), 0,1)+IF(ISERROR(SEARCH("*no*",H579)), 0,1)+IF(ISERROR(SEARCH("*no*",I579)), 0,1)=7,1,0)</f>
        <v>1</v>
      </c>
      <c r="M579">
        <f t="shared" si="81"/>
        <v>1</v>
      </c>
      <c r="N579">
        <f t="shared" si="82"/>
        <v>1</v>
      </c>
      <c r="O579">
        <f>IF(IF(ISERROR(SEARCH("*no*",VLOOKUP(A579,'passengers(base term)_has_optio'!A:J,3,FALSE))), 0,1)+IF(ISERROR(SEARCH("*no*",VLOOKUP(A579,'passengers(base term)_has_optio'!A:J,34,FALSE))), 0,1)+IF(ISERROR(SEARCH("*no*",VLOOKUP(A579,'passengers(base term)_has_optio'!A:J,5,FALSE))), 0,1)+IF(ISERROR(SEARCH("*no*",VLOOKUP(A579,'passengers(base term)_has_optio'!A:J,6,FALSE))), 0,1)+IF(ISERROR(SEARCH("*no*",VLOOKUP(A579,'passengers(base term)_has_optio'!A:J,7,FALSE))), 0,1)+IF(ISERROR(SEARCH("*no*",VLOOKUP(A579,'passengers(base term)_has_optio'!A:J,8,FALSE))), 0,1)+IF(ISERROR(SEARCH("*no*",VLOOKUP(A579,'passengers(base term)_has_optio'!A:J,9,FALSE))), 0,1)=7,1,0)</f>
        <v>0</v>
      </c>
      <c r="P579">
        <f>IF(ISNUMBER(VLOOKUP(A579,'passengers(base term)_has_optio'!A:J,10)),1,0)</f>
        <v>1</v>
      </c>
      <c r="Q579">
        <f t="shared" ref="Q579:Q642" si="84">O579*P579</f>
        <v>0</v>
      </c>
      <c r="R579">
        <f t="shared" ref="R579:R642" si="85">IF(L579=O579,0,1)</f>
        <v>1</v>
      </c>
      <c r="S579">
        <f t="shared" ref="S579:S642" si="86">IF(M579=P579,0,1)</f>
        <v>0</v>
      </c>
      <c r="T579">
        <f t="shared" ref="T579:T642" si="87">N579*Q579</f>
        <v>0</v>
      </c>
      <c r="U579">
        <f t="shared" ref="U579:U642" si="88">IF(AND(L579 =0,M579=0,O579=0,P579=0),1,0)</f>
        <v>0</v>
      </c>
      <c r="V579">
        <f t="shared" ref="V579:V642" si="89">IF(AND(L579=0,M579=0),1,0)</f>
        <v>0</v>
      </c>
    </row>
    <row r="580" spans="1:22">
      <c r="A580" t="s">
        <v>754</v>
      </c>
      <c r="B580" t="s">
        <v>1418</v>
      </c>
      <c r="C580" t="s">
        <v>1407</v>
      </c>
      <c r="D580" t="s">
        <v>1407</v>
      </c>
      <c r="E580" t="s">
        <v>1407</v>
      </c>
      <c r="F580" t="s">
        <v>1407</v>
      </c>
      <c r="G580" t="s">
        <v>1407</v>
      </c>
      <c r="H580" t="s">
        <v>1407</v>
      </c>
      <c r="I580" t="s">
        <v>1407</v>
      </c>
      <c r="J580">
        <v>11.3</v>
      </c>
      <c r="K580" t="b">
        <f>ISERROR(VLOOKUP(A580,'passengers(base term)_has_optio'!A519:A1354,1,FALSE))</f>
        <v>0</v>
      </c>
      <c r="L580">
        <f t="shared" si="83"/>
        <v>1</v>
      </c>
      <c r="M580">
        <f t="shared" si="81"/>
        <v>1</v>
      </c>
      <c r="N580">
        <f t="shared" si="82"/>
        <v>1</v>
      </c>
      <c r="O580">
        <f>IF(IF(ISERROR(SEARCH("*no*",VLOOKUP(A580,'passengers(base term)_has_optio'!A:J,3,FALSE))), 0,1)+IF(ISERROR(SEARCH("*no*",VLOOKUP(A580,'passengers(base term)_has_optio'!A:J,34,FALSE))), 0,1)+IF(ISERROR(SEARCH("*no*",VLOOKUP(A580,'passengers(base term)_has_optio'!A:J,5,FALSE))), 0,1)+IF(ISERROR(SEARCH("*no*",VLOOKUP(A580,'passengers(base term)_has_optio'!A:J,6,FALSE))), 0,1)+IF(ISERROR(SEARCH("*no*",VLOOKUP(A580,'passengers(base term)_has_optio'!A:J,7,FALSE))), 0,1)+IF(ISERROR(SEARCH("*no*",VLOOKUP(A580,'passengers(base term)_has_optio'!A:J,8,FALSE))), 0,1)+IF(ISERROR(SEARCH("*no*",VLOOKUP(A580,'passengers(base term)_has_optio'!A:J,9,FALSE))), 0,1)=7,1,0)</f>
        <v>0</v>
      </c>
      <c r="P580">
        <f>IF(ISNUMBER(VLOOKUP(A580,'passengers(base term)_has_optio'!A:J,10)),1,0)</f>
        <v>1</v>
      </c>
      <c r="Q580">
        <f t="shared" si="84"/>
        <v>0</v>
      </c>
      <c r="R580">
        <f t="shared" si="85"/>
        <v>1</v>
      </c>
      <c r="S580">
        <f t="shared" si="86"/>
        <v>0</v>
      </c>
      <c r="T580">
        <f t="shared" si="87"/>
        <v>0</v>
      </c>
      <c r="U580">
        <f t="shared" si="88"/>
        <v>0</v>
      </c>
      <c r="V580">
        <f t="shared" si="89"/>
        <v>0</v>
      </c>
    </row>
    <row r="581" spans="1:22">
      <c r="A581" t="s">
        <v>753</v>
      </c>
      <c r="B581" t="s">
        <v>1418</v>
      </c>
      <c r="C581" t="s">
        <v>1407</v>
      </c>
      <c r="D581" t="s">
        <v>1407</v>
      </c>
      <c r="E581" t="s">
        <v>1407</v>
      </c>
      <c r="F581" t="s">
        <v>1407</v>
      </c>
      <c r="G581" t="s">
        <v>1407</v>
      </c>
      <c r="H581" t="s">
        <v>1407</v>
      </c>
      <c r="I581" t="s">
        <v>1407</v>
      </c>
      <c r="J581">
        <v>11.7</v>
      </c>
      <c r="K581" t="b">
        <f>ISERROR(VLOOKUP(A581,'passengers(base term)_has_optio'!A520:A1355,1,FALSE))</f>
        <v>0</v>
      </c>
      <c r="L581">
        <f t="shared" si="83"/>
        <v>1</v>
      </c>
      <c r="M581">
        <f t="shared" si="81"/>
        <v>1</v>
      </c>
      <c r="N581">
        <f t="shared" si="82"/>
        <v>1</v>
      </c>
      <c r="O581">
        <f>IF(IF(ISERROR(SEARCH("*no*",VLOOKUP(A581,'passengers(base term)_has_optio'!A:J,3,FALSE))), 0,1)+IF(ISERROR(SEARCH("*no*",VLOOKUP(A581,'passengers(base term)_has_optio'!A:J,34,FALSE))), 0,1)+IF(ISERROR(SEARCH("*no*",VLOOKUP(A581,'passengers(base term)_has_optio'!A:J,5,FALSE))), 0,1)+IF(ISERROR(SEARCH("*no*",VLOOKUP(A581,'passengers(base term)_has_optio'!A:J,6,FALSE))), 0,1)+IF(ISERROR(SEARCH("*no*",VLOOKUP(A581,'passengers(base term)_has_optio'!A:J,7,FALSE))), 0,1)+IF(ISERROR(SEARCH("*no*",VLOOKUP(A581,'passengers(base term)_has_optio'!A:J,8,FALSE))), 0,1)+IF(ISERROR(SEARCH("*no*",VLOOKUP(A581,'passengers(base term)_has_optio'!A:J,9,FALSE))), 0,1)=7,1,0)</f>
        <v>0</v>
      </c>
      <c r="P581">
        <f>IF(ISNUMBER(VLOOKUP(A581,'passengers(base term)_has_optio'!A:J,10)),1,0)</f>
        <v>1</v>
      </c>
      <c r="Q581">
        <f t="shared" si="84"/>
        <v>0</v>
      </c>
      <c r="R581">
        <f t="shared" si="85"/>
        <v>1</v>
      </c>
      <c r="S581">
        <f t="shared" si="86"/>
        <v>0</v>
      </c>
      <c r="T581">
        <f t="shared" si="87"/>
        <v>0</v>
      </c>
      <c r="U581">
        <f t="shared" si="88"/>
        <v>0</v>
      </c>
      <c r="V581">
        <f t="shared" si="89"/>
        <v>0</v>
      </c>
    </row>
    <row r="582" spans="1:22">
      <c r="A582" t="s">
        <v>752</v>
      </c>
      <c r="B582" t="s">
        <v>1418</v>
      </c>
      <c r="C582" t="s">
        <v>1407</v>
      </c>
      <c r="D582" t="s">
        <v>1407</v>
      </c>
      <c r="E582" t="s">
        <v>1407</v>
      </c>
      <c r="F582" t="s">
        <v>1407</v>
      </c>
      <c r="G582" t="s">
        <v>1407</v>
      </c>
      <c r="H582" t="s">
        <v>1407</v>
      </c>
      <c r="I582" t="s">
        <v>1407</v>
      </c>
      <c r="J582">
        <v>11.9</v>
      </c>
      <c r="K582" t="b">
        <f>ISERROR(VLOOKUP(A582,'passengers(base term)_has_optio'!A521:A1356,1,FALSE))</f>
        <v>0</v>
      </c>
      <c r="L582">
        <f t="shared" si="83"/>
        <v>1</v>
      </c>
      <c r="M582">
        <f t="shared" si="81"/>
        <v>1</v>
      </c>
      <c r="N582">
        <f t="shared" si="82"/>
        <v>1</v>
      </c>
      <c r="O582">
        <f>IF(IF(ISERROR(SEARCH("*no*",VLOOKUP(A582,'passengers(base term)_has_optio'!A:J,3,FALSE))), 0,1)+IF(ISERROR(SEARCH("*no*",VLOOKUP(A582,'passengers(base term)_has_optio'!A:J,34,FALSE))), 0,1)+IF(ISERROR(SEARCH("*no*",VLOOKUP(A582,'passengers(base term)_has_optio'!A:J,5,FALSE))), 0,1)+IF(ISERROR(SEARCH("*no*",VLOOKUP(A582,'passengers(base term)_has_optio'!A:J,6,FALSE))), 0,1)+IF(ISERROR(SEARCH("*no*",VLOOKUP(A582,'passengers(base term)_has_optio'!A:J,7,FALSE))), 0,1)+IF(ISERROR(SEARCH("*no*",VLOOKUP(A582,'passengers(base term)_has_optio'!A:J,8,FALSE))), 0,1)+IF(ISERROR(SEARCH("*no*",VLOOKUP(A582,'passengers(base term)_has_optio'!A:J,9,FALSE))), 0,1)=7,1,0)</f>
        <v>0</v>
      </c>
      <c r="P582">
        <f>IF(ISNUMBER(VLOOKUP(A582,'passengers(base term)_has_optio'!A:J,10)),1,0)</f>
        <v>1</v>
      </c>
      <c r="Q582">
        <f t="shared" si="84"/>
        <v>0</v>
      </c>
      <c r="R582">
        <f t="shared" si="85"/>
        <v>1</v>
      </c>
      <c r="S582">
        <f t="shared" si="86"/>
        <v>0</v>
      </c>
      <c r="T582">
        <f t="shared" si="87"/>
        <v>0</v>
      </c>
      <c r="U582">
        <f t="shared" si="88"/>
        <v>0</v>
      </c>
      <c r="V582">
        <f t="shared" si="89"/>
        <v>0</v>
      </c>
    </row>
    <row r="583" spans="1:22">
      <c r="A583" t="s">
        <v>751</v>
      </c>
      <c r="B583" t="s">
        <v>1418</v>
      </c>
      <c r="C583" t="s">
        <v>1407</v>
      </c>
      <c r="D583" t="s">
        <v>1407</v>
      </c>
      <c r="E583" t="s">
        <v>1407</v>
      </c>
      <c r="F583" t="s">
        <v>1407</v>
      </c>
      <c r="G583" t="s">
        <v>1407</v>
      </c>
      <c r="H583" t="s">
        <v>1407</v>
      </c>
      <c r="I583" t="s">
        <v>1407</v>
      </c>
      <c r="J583">
        <v>12.1</v>
      </c>
      <c r="K583" t="b">
        <f>ISERROR(VLOOKUP(A583,'passengers(base term)_has_optio'!A522:A1357,1,FALSE))</f>
        <v>0</v>
      </c>
      <c r="L583">
        <f t="shared" si="83"/>
        <v>1</v>
      </c>
      <c r="M583">
        <f t="shared" si="81"/>
        <v>1</v>
      </c>
      <c r="N583">
        <f t="shared" si="82"/>
        <v>1</v>
      </c>
      <c r="O583">
        <f>IF(IF(ISERROR(SEARCH("*no*",VLOOKUP(A583,'passengers(base term)_has_optio'!A:J,3,FALSE))), 0,1)+IF(ISERROR(SEARCH("*no*",VLOOKUP(A583,'passengers(base term)_has_optio'!A:J,34,FALSE))), 0,1)+IF(ISERROR(SEARCH("*no*",VLOOKUP(A583,'passengers(base term)_has_optio'!A:J,5,FALSE))), 0,1)+IF(ISERROR(SEARCH("*no*",VLOOKUP(A583,'passengers(base term)_has_optio'!A:J,6,FALSE))), 0,1)+IF(ISERROR(SEARCH("*no*",VLOOKUP(A583,'passengers(base term)_has_optio'!A:J,7,FALSE))), 0,1)+IF(ISERROR(SEARCH("*no*",VLOOKUP(A583,'passengers(base term)_has_optio'!A:J,8,FALSE))), 0,1)+IF(ISERROR(SEARCH("*no*",VLOOKUP(A583,'passengers(base term)_has_optio'!A:J,9,FALSE))), 0,1)=7,1,0)</f>
        <v>0</v>
      </c>
      <c r="P583">
        <f>IF(ISNUMBER(VLOOKUP(A583,'passengers(base term)_has_optio'!A:J,10)),1,0)</f>
        <v>1</v>
      </c>
      <c r="Q583">
        <f t="shared" si="84"/>
        <v>0</v>
      </c>
      <c r="R583">
        <f t="shared" si="85"/>
        <v>1</v>
      </c>
      <c r="S583">
        <f t="shared" si="86"/>
        <v>0</v>
      </c>
      <c r="T583">
        <f t="shared" si="87"/>
        <v>0</v>
      </c>
      <c r="U583">
        <f t="shared" si="88"/>
        <v>0</v>
      </c>
      <c r="V583">
        <f t="shared" si="89"/>
        <v>0</v>
      </c>
    </row>
    <row r="584" spans="1:22">
      <c r="A584" t="s">
        <v>750</v>
      </c>
      <c r="B584" t="s">
        <v>1418</v>
      </c>
      <c r="C584" t="s">
        <v>1407</v>
      </c>
      <c r="D584" t="s">
        <v>1407</v>
      </c>
      <c r="E584" t="s">
        <v>1407</v>
      </c>
      <c r="F584" t="s">
        <v>1407</v>
      </c>
      <c r="G584" t="s">
        <v>1407</v>
      </c>
      <c r="H584" t="s">
        <v>1407</v>
      </c>
      <c r="I584" t="s">
        <v>1407</v>
      </c>
      <c r="J584">
        <v>18.3</v>
      </c>
      <c r="K584" t="b">
        <f>ISERROR(VLOOKUP(A584,'passengers(base term)_has_optio'!A523:A1358,1,FALSE))</f>
        <v>0</v>
      </c>
      <c r="L584">
        <f t="shared" si="83"/>
        <v>1</v>
      </c>
      <c r="M584">
        <f t="shared" si="81"/>
        <v>1</v>
      </c>
      <c r="N584">
        <f t="shared" si="82"/>
        <v>1</v>
      </c>
      <c r="O584">
        <f>IF(IF(ISERROR(SEARCH("*no*",VLOOKUP(A584,'passengers(base term)_has_optio'!A:J,3,FALSE))), 0,1)+IF(ISERROR(SEARCH("*no*",VLOOKUP(A584,'passengers(base term)_has_optio'!A:J,34,FALSE))), 0,1)+IF(ISERROR(SEARCH("*no*",VLOOKUP(A584,'passengers(base term)_has_optio'!A:J,5,FALSE))), 0,1)+IF(ISERROR(SEARCH("*no*",VLOOKUP(A584,'passengers(base term)_has_optio'!A:J,6,FALSE))), 0,1)+IF(ISERROR(SEARCH("*no*",VLOOKUP(A584,'passengers(base term)_has_optio'!A:J,7,FALSE))), 0,1)+IF(ISERROR(SEARCH("*no*",VLOOKUP(A584,'passengers(base term)_has_optio'!A:J,8,FALSE))), 0,1)+IF(ISERROR(SEARCH("*no*",VLOOKUP(A584,'passengers(base term)_has_optio'!A:J,9,FALSE))), 0,1)=7,1,0)</f>
        <v>0</v>
      </c>
      <c r="P584">
        <f>IF(ISNUMBER(VLOOKUP(A584,'passengers(base term)_has_optio'!A:J,10)),1,0)</f>
        <v>1</v>
      </c>
      <c r="Q584">
        <f t="shared" si="84"/>
        <v>0</v>
      </c>
      <c r="R584">
        <f t="shared" si="85"/>
        <v>1</v>
      </c>
      <c r="S584">
        <f t="shared" si="86"/>
        <v>0</v>
      </c>
      <c r="T584">
        <f t="shared" si="87"/>
        <v>0</v>
      </c>
      <c r="U584">
        <f t="shared" si="88"/>
        <v>0</v>
      </c>
      <c r="V584">
        <f t="shared" si="89"/>
        <v>0</v>
      </c>
    </row>
    <row r="585" spans="1:22">
      <c r="A585" t="s">
        <v>749</v>
      </c>
      <c r="B585" t="s">
        <v>1418</v>
      </c>
      <c r="C585" t="s">
        <v>1407</v>
      </c>
      <c r="D585" t="s">
        <v>1407</v>
      </c>
      <c r="E585" t="s">
        <v>1407</v>
      </c>
      <c r="F585" t="s">
        <v>1407</v>
      </c>
      <c r="G585" t="s">
        <v>1407</v>
      </c>
      <c r="H585" t="s">
        <v>1407</v>
      </c>
      <c r="I585" t="s">
        <v>1407</v>
      </c>
      <c r="J585">
        <v>16.899999999999999</v>
      </c>
      <c r="K585" t="b">
        <f>ISERROR(VLOOKUP(A585,'passengers(base term)_has_optio'!A524:A1359,1,FALSE))</f>
        <v>0</v>
      </c>
      <c r="L585">
        <f t="shared" si="83"/>
        <v>1</v>
      </c>
      <c r="M585">
        <f t="shared" si="81"/>
        <v>1</v>
      </c>
      <c r="N585">
        <f t="shared" si="82"/>
        <v>1</v>
      </c>
      <c r="O585">
        <f>IF(IF(ISERROR(SEARCH("*no*",VLOOKUP(A585,'passengers(base term)_has_optio'!A:J,3,FALSE))), 0,1)+IF(ISERROR(SEARCH("*no*",VLOOKUP(A585,'passengers(base term)_has_optio'!A:J,34,FALSE))), 0,1)+IF(ISERROR(SEARCH("*no*",VLOOKUP(A585,'passengers(base term)_has_optio'!A:J,5,FALSE))), 0,1)+IF(ISERROR(SEARCH("*no*",VLOOKUP(A585,'passengers(base term)_has_optio'!A:J,6,FALSE))), 0,1)+IF(ISERROR(SEARCH("*no*",VLOOKUP(A585,'passengers(base term)_has_optio'!A:J,7,FALSE))), 0,1)+IF(ISERROR(SEARCH("*no*",VLOOKUP(A585,'passengers(base term)_has_optio'!A:J,8,FALSE))), 0,1)+IF(ISERROR(SEARCH("*no*",VLOOKUP(A585,'passengers(base term)_has_optio'!A:J,9,FALSE))), 0,1)=7,1,0)</f>
        <v>0</v>
      </c>
      <c r="P585">
        <f>IF(ISNUMBER(VLOOKUP(A585,'passengers(base term)_has_optio'!A:J,10)),1,0)</f>
        <v>1</v>
      </c>
      <c r="Q585">
        <f t="shared" si="84"/>
        <v>0</v>
      </c>
      <c r="R585">
        <f t="shared" si="85"/>
        <v>1</v>
      </c>
      <c r="S585">
        <f t="shared" si="86"/>
        <v>0</v>
      </c>
      <c r="T585">
        <f t="shared" si="87"/>
        <v>0</v>
      </c>
      <c r="U585">
        <f t="shared" si="88"/>
        <v>0</v>
      </c>
      <c r="V585">
        <f t="shared" si="89"/>
        <v>0</v>
      </c>
    </row>
    <row r="586" spans="1:22">
      <c r="A586" t="s">
        <v>748</v>
      </c>
      <c r="B586" t="s">
        <v>1418</v>
      </c>
      <c r="C586" t="s">
        <v>1407</v>
      </c>
      <c r="D586" t="s">
        <v>1407</v>
      </c>
      <c r="E586" t="s">
        <v>1407</v>
      </c>
      <c r="F586" t="s">
        <v>1407</v>
      </c>
      <c r="G586" t="s">
        <v>1407</v>
      </c>
      <c r="H586" t="s">
        <v>1407</v>
      </c>
      <c r="I586" t="s">
        <v>1407</v>
      </c>
      <c r="J586">
        <v>11.4</v>
      </c>
      <c r="K586" t="b">
        <f>ISERROR(VLOOKUP(A586,'passengers(base term)_has_optio'!A525:A1360,1,FALSE))</f>
        <v>0</v>
      </c>
      <c r="L586">
        <f t="shared" si="83"/>
        <v>1</v>
      </c>
      <c r="M586">
        <f t="shared" si="81"/>
        <v>1</v>
      </c>
      <c r="N586">
        <f t="shared" si="82"/>
        <v>1</v>
      </c>
      <c r="O586">
        <f>IF(IF(ISERROR(SEARCH("*no*",VLOOKUP(A586,'passengers(base term)_has_optio'!A:J,3,FALSE))), 0,1)+IF(ISERROR(SEARCH("*no*",VLOOKUP(A586,'passengers(base term)_has_optio'!A:J,34,FALSE))), 0,1)+IF(ISERROR(SEARCH("*no*",VLOOKUP(A586,'passengers(base term)_has_optio'!A:J,5,FALSE))), 0,1)+IF(ISERROR(SEARCH("*no*",VLOOKUP(A586,'passengers(base term)_has_optio'!A:J,6,FALSE))), 0,1)+IF(ISERROR(SEARCH("*no*",VLOOKUP(A586,'passengers(base term)_has_optio'!A:J,7,FALSE))), 0,1)+IF(ISERROR(SEARCH("*no*",VLOOKUP(A586,'passengers(base term)_has_optio'!A:J,8,FALSE))), 0,1)+IF(ISERROR(SEARCH("*no*",VLOOKUP(A586,'passengers(base term)_has_optio'!A:J,9,FALSE))), 0,1)=7,1,0)</f>
        <v>0</v>
      </c>
      <c r="P586">
        <f>IF(ISNUMBER(VLOOKUP(A586,'passengers(base term)_has_optio'!A:J,10)),1,0)</f>
        <v>1</v>
      </c>
      <c r="Q586">
        <f t="shared" si="84"/>
        <v>0</v>
      </c>
      <c r="R586">
        <f t="shared" si="85"/>
        <v>1</v>
      </c>
      <c r="S586">
        <f t="shared" si="86"/>
        <v>0</v>
      </c>
      <c r="T586">
        <f t="shared" si="87"/>
        <v>0</v>
      </c>
      <c r="U586">
        <f t="shared" si="88"/>
        <v>0</v>
      </c>
      <c r="V586">
        <f t="shared" si="89"/>
        <v>0</v>
      </c>
    </row>
    <row r="587" spans="1:22">
      <c r="A587" t="s">
        <v>747</v>
      </c>
      <c r="B587" t="s">
        <v>1418</v>
      </c>
      <c r="C587" t="s">
        <v>1407</v>
      </c>
      <c r="D587" t="s">
        <v>1407</v>
      </c>
      <c r="E587" t="s">
        <v>1407</v>
      </c>
      <c r="F587" t="s">
        <v>1407</v>
      </c>
      <c r="G587" t="s">
        <v>1407</v>
      </c>
      <c r="H587" t="s">
        <v>1407</v>
      </c>
      <c r="I587" t="s">
        <v>1407</v>
      </c>
      <c r="J587">
        <v>10.9</v>
      </c>
      <c r="K587" t="b">
        <f>ISERROR(VLOOKUP(A587,'passengers(base term)_has_optio'!A526:A1361,1,FALSE))</f>
        <v>0</v>
      </c>
      <c r="L587">
        <f t="shared" si="83"/>
        <v>1</v>
      </c>
      <c r="M587">
        <f t="shared" si="81"/>
        <v>1</v>
      </c>
      <c r="N587">
        <f t="shared" si="82"/>
        <v>1</v>
      </c>
      <c r="O587">
        <f>IF(IF(ISERROR(SEARCH("*no*",VLOOKUP(A587,'passengers(base term)_has_optio'!A:J,3,FALSE))), 0,1)+IF(ISERROR(SEARCH("*no*",VLOOKUP(A587,'passengers(base term)_has_optio'!A:J,34,FALSE))), 0,1)+IF(ISERROR(SEARCH("*no*",VLOOKUP(A587,'passengers(base term)_has_optio'!A:J,5,FALSE))), 0,1)+IF(ISERROR(SEARCH("*no*",VLOOKUP(A587,'passengers(base term)_has_optio'!A:J,6,FALSE))), 0,1)+IF(ISERROR(SEARCH("*no*",VLOOKUP(A587,'passengers(base term)_has_optio'!A:J,7,FALSE))), 0,1)+IF(ISERROR(SEARCH("*no*",VLOOKUP(A587,'passengers(base term)_has_optio'!A:J,8,FALSE))), 0,1)+IF(ISERROR(SEARCH("*no*",VLOOKUP(A587,'passengers(base term)_has_optio'!A:J,9,FALSE))), 0,1)=7,1,0)</f>
        <v>0</v>
      </c>
      <c r="P587">
        <f>IF(ISNUMBER(VLOOKUP(A587,'passengers(base term)_has_optio'!A:J,10)),1,0)</f>
        <v>1</v>
      </c>
      <c r="Q587">
        <f t="shared" si="84"/>
        <v>0</v>
      </c>
      <c r="R587">
        <f t="shared" si="85"/>
        <v>1</v>
      </c>
      <c r="S587">
        <f t="shared" si="86"/>
        <v>0</v>
      </c>
      <c r="T587">
        <f t="shared" si="87"/>
        <v>0</v>
      </c>
      <c r="U587">
        <f t="shared" si="88"/>
        <v>0</v>
      </c>
      <c r="V587">
        <f t="shared" si="89"/>
        <v>0</v>
      </c>
    </row>
    <row r="588" spans="1:22">
      <c r="A588" t="s">
        <v>746</v>
      </c>
      <c r="B588" t="s">
        <v>1418</v>
      </c>
      <c r="C588" t="s">
        <v>1407</v>
      </c>
      <c r="D588" t="s">
        <v>1407</v>
      </c>
      <c r="E588" t="s">
        <v>1407</v>
      </c>
      <c r="F588" t="s">
        <v>1407</v>
      </c>
      <c r="G588" t="s">
        <v>1407</v>
      </c>
      <c r="H588" t="s">
        <v>1407</v>
      </c>
      <c r="I588" t="s">
        <v>1407</v>
      </c>
      <c r="J588">
        <v>9.8000000000000007</v>
      </c>
      <c r="K588" t="b">
        <f>ISERROR(VLOOKUP(A588,'passengers(base term)_has_optio'!A527:A1362,1,FALSE))</f>
        <v>0</v>
      </c>
      <c r="L588">
        <f t="shared" si="83"/>
        <v>1</v>
      </c>
      <c r="M588">
        <f t="shared" si="81"/>
        <v>1</v>
      </c>
      <c r="N588">
        <f t="shared" si="82"/>
        <v>1</v>
      </c>
      <c r="O588">
        <f>IF(IF(ISERROR(SEARCH("*no*",VLOOKUP(A588,'passengers(base term)_has_optio'!A:J,3,FALSE))), 0,1)+IF(ISERROR(SEARCH("*no*",VLOOKUP(A588,'passengers(base term)_has_optio'!A:J,34,FALSE))), 0,1)+IF(ISERROR(SEARCH("*no*",VLOOKUP(A588,'passengers(base term)_has_optio'!A:J,5,FALSE))), 0,1)+IF(ISERROR(SEARCH("*no*",VLOOKUP(A588,'passengers(base term)_has_optio'!A:J,6,FALSE))), 0,1)+IF(ISERROR(SEARCH("*no*",VLOOKUP(A588,'passengers(base term)_has_optio'!A:J,7,FALSE))), 0,1)+IF(ISERROR(SEARCH("*no*",VLOOKUP(A588,'passengers(base term)_has_optio'!A:J,8,FALSE))), 0,1)+IF(ISERROR(SEARCH("*no*",VLOOKUP(A588,'passengers(base term)_has_optio'!A:J,9,FALSE))), 0,1)=7,1,0)</f>
        <v>0</v>
      </c>
      <c r="P588">
        <f>IF(ISNUMBER(VLOOKUP(A588,'passengers(base term)_has_optio'!A:J,10)),1,0)</f>
        <v>1</v>
      </c>
      <c r="Q588">
        <f t="shared" si="84"/>
        <v>0</v>
      </c>
      <c r="R588">
        <f t="shared" si="85"/>
        <v>1</v>
      </c>
      <c r="S588">
        <f t="shared" si="86"/>
        <v>0</v>
      </c>
      <c r="T588">
        <f t="shared" si="87"/>
        <v>0</v>
      </c>
      <c r="U588">
        <f t="shared" si="88"/>
        <v>0</v>
      </c>
      <c r="V588">
        <f t="shared" si="89"/>
        <v>0</v>
      </c>
    </row>
    <row r="589" spans="1:22">
      <c r="A589" t="s">
        <v>745</v>
      </c>
      <c r="B589" t="s">
        <v>1418</v>
      </c>
      <c r="C589" t="s">
        <v>1407</v>
      </c>
      <c r="D589" t="s">
        <v>1407</v>
      </c>
      <c r="E589" t="s">
        <v>1407</v>
      </c>
      <c r="F589" t="s">
        <v>1407</v>
      </c>
      <c r="G589" t="s">
        <v>1407</v>
      </c>
      <c r="H589" t="s">
        <v>1407</v>
      </c>
      <c r="I589" t="s">
        <v>1407</v>
      </c>
      <c r="J589">
        <v>18.100000000000001</v>
      </c>
      <c r="K589" t="b">
        <f>ISERROR(VLOOKUP(A589,'passengers(base term)_has_optio'!A528:A1363,1,FALSE))</f>
        <v>0</v>
      </c>
      <c r="L589">
        <f t="shared" si="83"/>
        <v>1</v>
      </c>
      <c r="M589">
        <f t="shared" si="81"/>
        <v>1</v>
      </c>
      <c r="N589">
        <f t="shared" si="82"/>
        <v>1</v>
      </c>
      <c r="O589">
        <f>IF(IF(ISERROR(SEARCH("*no*",VLOOKUP(A589,'passengers(base term)_has_optio'!A:J,3,FALSE))), 0,1)+IF(ISERROR(SEARCH("*no*",VLOOKUP(A589,'passengers(base term)_has_optio'!A:J,34,FALSE))), 0,1)+IF(ISERROR(SEARCH("*no*",VLOOKUP(A589,'passengers(base term)_has_optio'!A:J,5,FALSE))), 0,1)+IF(ISERROR(SEARCH("*no*",VLOOKUP(A589,'passengers(base term)_has_optio'!A:J,6,FALSE))), 0,1)+IF(ISERROR(SEARCH("*no*",VLOOKUP(A589,'passengers(base term)_has_optio'!A:J,7,FALSE))), 0,1)+IF(ISERROR(SEARCH("*no*",VLOOKUP(A589,'passengers(base term)_has_optio'!A:J,8,FALSE))), 0,1)+IF(ISERROR(SEARCH("*no*",VLOOKUP(A589,'passengers(base term)_has_optio'!A:J,9,FALSE))), 0,1)=7,1,0)</f>
        <v>0</v>
      </c>
      <c r="P589">
        <f>IF(ISNUMBER(VLOOKUP(A589,'passengers(base term)_has_optio'!A:J,10)),1,0)</f>
        <v>1</v>
      </c>
      <c r="Q589">
        <f t="shared" si="84"/>
        <v>0</v>
      </c>
      <c r="R589">
        <f t="shared" si="85"/>
        <v>1</v>
      </c>
      <c r="S589">
        <f t="shared" si="86"/>
        <v>0</v>
      </c>
      <c r="T589">
        <f t="shared" si="87"/>
        <v>0</v>
      </c>
      <c r="U589">
        <f t="shared" si="88"/>
        <v>0</v>
      </c>
      <c r="V589">
        <f t="shared" si="89"/>
        <v>0</v>
      </c>
    </row>
    <row r="590" spans="1:22">
      <c r="A590" t="s">
        <v>744</v>
      </c>
      <c r="B590" t="s">
        <v>1418</v>
      </c>
      <c r="C590" t="s">
        <v>1407</v>
      </c>
      <c r="D590" t="s">
        <v>1407</v>
      </c>
      <c r="E590" t="s">
        <v>1407</v>
      </c>
      <c r="F590" t="s">
        <v>1407</v>
      </c>
      <c r="G590" t="s">
        <v>1407</v>
      </c>
      <c r="H590" t="s">
        <v>1407</v>
      </c>
      <c r="I590" t="s">
        <v>1407</v>
      </c>
      <c r="J590">
        <v>11.5</v>
      </c>
      <c r="K590" t="b">
        <f>ISERROR(VLOOKUP(A590,'passengers(base term)_has_optio'!A529:A1364,1,FALSE))</f>
        <v>0</v>
      </c>
      <c r="L590">
        <f t="shared" si="83"/>
        <v>1</v>
      </c>
      <c r="M590">
        <f t="shared" si="81"/>
        <v>1</v>
      </c>
      <c r="N590">
        <f t="shared" si="82"/>
        <v>1</v>
      </c>
      <c r="O590">
        <f>IF(IF(ISERROR(SEARCH("*no*",VLOOKUP(A590,'passengers(base term)_has_optio'!A:J,3,FALSE))), 0,1)+IF(ISERROR(SEARCH("*no*",VLOOKUP(A590,'passengers(base term)_has_optio'!A:J,34,FALSE))), 0,1)+IF(ISERROR(SEARCH("*no*",VLOOKUP(A590,'passengers(base term)_has_optio'!A:J,5,FALSE))), 0,1)+IF(ISERROR(SEARCH("*no*",VLOOKUP(A590,'passengers(base term)_has_optio'!A:J,6,FALSE))), 0,1)+IF(ISERROR(SEARCH("*no*",VLOOKUP(A590,'passengers(base term)_has_optio'!A:J,7,FALSE))), 0,1)+IF(ISERROR(SEARCH("*no*",VLOOKUP(A590,'passengers(base term)_has_optio'!A:J,8,FALSE))), 0,1)+IF(ISERROR(SEARCH("*no*",VLOOKUP(A590,'passengers(base term)_has_optio'!A:J,9,FALSE))), 0,1)=7,1,0)</f>
        <v>0</v>
      </c>
      <c r="P590">
        <f>IF(ISNUMBER(VLOOKUP(A590,'passengers(base term)_has_optio'!A:J,10)),1,0)</f>
        <v>1</v>
      </c>
      <c r="Q590">
        <f t="shared" si="84"/>
        <v>0</v>
      </c>
      <c r="R590">
        <f t="shared" si="85"/>
        <v>1</v>
      </c>
      <c r="S590">
        <f t="shared" si="86"/>
        <v>0</v>
      </c>
      <c r="T590">
        <f t="shared" si="87"/>
        <v>0</v>
      </c>
      <c r="U590">
        <f t="shared" si="88"/>
        <v>0</v>
      </c>
      <c r="V590">
        <f t="shared" si="89"/>
        <v>0</v>
      </c>
    </row>
    <row r="591" spans="1:22">
      <c r="A591" t="s">
        <v>743</v>
      </c>
      <c r="B591" t="s">
        <v>1418</v>
      </c>
      <c r="C591" t="s">
        <v>1407</v>
      </c>
      <c r="D591" t="s">
        <v>1407</v>
      </c>
      <c r="E591" t="s">
        <v>1407</v>
      </c>
      <c r="F591" t="s">
        <v>1407</v>
      </c>
      <c r="G591" t="s">
        <v>1407</v>
      </c>
      <c r="H591" t="s">
        <v>1407</v>
      </c>
      <c r="I591" t="s">
        <v>1407</v>
      </c>
      <c r="J591">
        <v>11.3</v>
      </c>
      <c r="K591" t="b">
        <f>ISERROR(VLOOKUP(A591,'passengers(base term)_has_optio'!A530:A1365,1,FALSE))</f>
        <v>0</v>
      </c>
      <c r="L591">
        <f t="shared" si="83"/>
        <v>1</v>
      </c>
      <c r="M591">
        <f t="shared" si="81"/>
        <v>1</v>
      </c>
      <c r="N591">
        <f t="shared" si="82"/>
        <v>1</v>
      </c>
      <c r="O591">
        <f>IF(IF(ISERROR(SEARCH("*no*",VLOOKUP(A591,'passengers(base term)_has_optio'!A:J,3,FALSE))), 0,1)+IF(ISERROR(SEARCH("*no*",VLOOKUP(A591,'passengers(base term)_has_optio'!A:J,34,FALSE))), 0,1)+IF(ISERROR(SEARCH("*no*",VLOOKUP(A591,'passengers(base term)_has_optio'!A:J,5,FALSE))), 0,1)+IF(ISERROR(SEARCH("*no*",VLOOKUP(A591,'passengers(base term)_has_optio'!A:J,6,FALSE))), 0,1)+IF(ISERROR(SEARCH("*no*",VLOOKUP(A591,'passengers(base term)_has_optio'!A:J,7,FALSE))), 0,1)+IF(ISERROR(SEARCH("*no*",VLOOKUP(A591,'passengers(base term)_has_optio'!A:J,8,FALSE))), 0,1)+IF(ISERROR(SEARCH("*no*",VLOOKUP(A591,'passengers(base term)_has_optio'!A:J,9,FALSE))), 0,1)=7,1,0)</f>
        <v>0</v>
      </c>
      <c r="P591">
        <f>IF(ISNUMBER(VLOOKUP(A591,'passengers(base term)_has_optio'!A:J,10)),1,0)</f>
        <v>1</v>
      </c>
      <c r="Q591">
        <f t="shared" si="84"/>
        <v>0</v>
      </c>
      <c r="R591">
        <f t="shared" si="85"/>
        <v>1</v>
      </c>
      <c r="S591">
        <f t="shared" si="86"/>
        <v>0</v>
      </c>
      <c r="T591">
        <f t="shared" si="87"/>
        <v>0</v>
      </c>
      <c r="U591">
        <f t="shared" si="88"/>
        <v>0</v>
      </c>
      <c r="V591">
        <f t="shared" si="89"/>
        <v>0</v>
      </c>
    </row>
    <row r="592" spans="1:22">
      <c r="A592" t="s">
        <v>742</v>
      </c>
      <c r="B592" t="s">
        <v>1418</v>
      </c>
      <c r="C592" t="s">
        <v>1407</v>
      </c>
      <c r="D592" t="s">
        <v>1407</v>
      </c>
      <c r="E592" t="s">
        <v>1407</v>
      </c>
      <c r="F592" t="s">
        <v>1407</v>
      </c>
      <c r="G592" t="s">
        <v>1407</v>
      </c>
      <c r="H592" t="s">
        <v>1407</v>
      </c>
      <c r="I592" t="s">
        <v>1407</v>
      </c>
      <c r="J592">
        <v>12.3</v>
      </c>
      <c r="K592" t="b">
        <f>ISERROR(VLOOKUP(A592,'passengers(base term)_has_optio'!A531:A1366,1,FALSE))</f>
        <v>0</v>
      </c>
      <c r="L592">
        <f t="shared" si="83"/>
        <v>1</v>
      </c>
      <c r="M592">
        <f t="shared" si="81"/>
        <v>1</v>
      </c>
      <c r="N592">
        <f t="shared" si="82"/>
        <v>1</v>
      </c>
      <c r="O592">
        <f>IF(IF(ISERROR(SEARCH("*no*",VLOOKUP(A592,'passengers(base term)_has_optio'!A:J,3,FALSE))), 0,1)+IF(ISERROR(SEARCH("*no*",VLOOKUP(A592,'passengers(base term)_has_optio'!A:J,34,FALSE))), 0,1)+IF(ISERROR(SEARCH("*no*",VLOOKUP(A592,'passengers(base term)_has_optio'!A:J,5,FALSE))), 0,1)+IF(ISERROR(SEARCH("*no*",VLOOKUP(A592,'passengers(base term)_has_optio'!A:J,6,FALSE))), 0,1)+IF(ISERROR(SEARCH("*no*",VLOOKUP(A592,'passengers(base term)_has_optio'!A:J,7,FALSE))), 0,1)+IF(ISERROR(SEARCH("*no*",VLOOKUP(A592,'passengers(base term)_has_optio'!A:J,8,FALSE))), 0,1)+IF(ISERROR(SEARCH("*no*",VLOOKUP(A592,'passengers(base term)_has_optio'!A:J,9,FALSE))), 0,1)=7,1,0)</f>
        <v>0</v>
      </c>
      <c r="P592">
        <f>IF(ISNUMBER(VLOOKUP(A592,'passengers(base term)_has_optio'!A:J,10)),1,0)</f>
        <v>1</v>
      </c>
      <c r="Q592">
        <f t="shared" si="84"/>
        <v>0</v>
      </c>
      <c r="R592">
        <f t="shared" si="85"/>
        <v>1</v>
      </c>
      <c r="S592">
        <f t="shared" si="86"/>
        <v>0</v>
      </c>
      <c r="T592">
        <f t="shared" si="87"/>
        <v>0</v>
      </c>
      <c r="U592">
        <f t="shared" si="88"/>
        <v>0</v>
      </c>
      <c r="V592">
        <f t="shared" si="89"/>
        <v>0</v>
      </c>
    </row>
    <row r="593" spans="1:22">
      <c r="A593" t="s">
        <v>741</v>
      </c>
      <c r="B593" t="s">
        <v>1418</v>
      </c>
      <c r="C593" t="s">
        <v>1407</v>
      </c>
      <c r="D593" t="s">
        <v>1407</v>
      </c>
      <c r="E593" t="s">
        <v>1407</v>
      </c>
      <c r="F593" t="s">
        <v>1407</v>
      </c>
      <c r="G593" t="s">
        <v>1407</v>
      </c>
      <c r="H593" t="s">
        <v>1407</v>
      </c>
      <c r="I593" t="s">
        <v>1407</v>
      </c>
      <c r="J593">
        <v>12.5</v>
      </c>
      <c r="K593" t="b">
        <f>ISERROR(VLOOKUP(A593,'passengers(base term)_has_optio'!A532:A1367,1,FALSE))</f>
        <v>0</v>
      </c>
      <c r="L593">
        <f t="shared" si="83"/>
        <v>1</v>
      </c>
      <c r="M593">
        <f t="shared" si="81"/>
        <v>1</v>
      </c>
      <c r="N593">
        <f t="shared" si="82"/>
        <v>1</v>
      </c>
      <c r="O593">
        <f>IF(IF(ISERROR(SEARCH("*no*",VLOOKUP(A593,'passengers(base term)_has_optio'!A:J,3,FALSE))), 0,1)+IF(ISERROR(SEARCH("*no*",VLOOKUP(A593,'passengers(base term)_has_optio'!A:J,34,FALSE))), 0,1)+IF(ISERROR(SEARCH("*no*",VLOOKUP(A593,'passengers(base term)_has_optio'!A:J,5,FALSE))), 0,1)+IF(ISERROR(SEARCH("*no*",VLOOKUP(A593,'passengers(base term)_has_optio'!A:J,6,FALSE))), 0,1)+IF(ISERROR(SEARCH("*no*",VLOOKUP(A593,'passengers(base term)_has_optio'!A:J,7,FALSE))), 0,1)+IF(ISERROR(SEARCH("*no*",VLOOKUP(A593,'passengers(base term)_has_optio'!A:J,8,FALSE))), 0,1)+IF(ISERROR(SEARCH("*no*",VLOOKUP(A593,'passengers(base term)_has_optio'!A:J,9,FALSE))), 0,1)=7,1,0)</f>
        <v>0</v>
      </c>
      <c r="P593">
        <f>IF(ISNUMBER(VLOOKUP(A593,'passengers(base term)_has_optio'!A:J,10)),1,0)</f>
        <v>1</v>
      </c>
      <c r="Q593">
        <f t="shared" si="84"/>
        <v>0</v>
      </c>
      <c r="R593">
        <f t="shared" si="85"/>
        <v>1</v>
      </c>
      <c r="S593">
        <f t="shared" si="86"/>
        <v>0</v>
      </c>
      <c r="T593">
        <f t="shared" si="87"/>
        <v>0</v>
      </c>
      <c r="U593">
        <f t="shared" si="88"/>
        <v>0</v>
      </c>
      <c r="V593">
        <f t="shared" si="89"/>
        <v>0</v>
      </c>
    </row>
    <row r="594" spans="1:22">
      <c r="A594" t="s">
        <v>740</v>
      </c>
      <c r="B594" t="s">
        <v>1418</v>
      </c>
      <c r="C594" t="s">
        <v>1407</v>
      </c>
      <c r="D594" t="s">
        <v>1407</v>
      </c>
      <c r="E594" t="s">
        <v>1407</v>
      </c>
      <c r="F594" t="s">
        <v>1407</v>
      </c>
      <c r="G594" t="s">
        <v>1407</v>
      </c>
      <c r="H594" t="s">
        <v>1407</v>
      </c>
      <c r="I594" t="s">
        <v>1407</v>
      </c>
      <c r="J594">
        <v>11.4</v>
      </c>
      <c r="K594" t="b">
        <f>ISERROR(VLOOKUP(A594,'passengers(base term)_has_optio'!A533:A1368,1,FALSE))</f>
        <v>0</v>
      </c>
      <c r="L594">
        <f t="shared" si="83"/>
        <v>1</v>
      </c>
      <c r="M594">
        <f t="shared" si="81"/>
        <v>1</v>
      </c>
      <c r="N594">
        <f t="shared" si="82"/>
        <v>1</v>
      </c>
      <c r="O594">
        <f>IF(IF(ISERROR(SEARCH("*no*",VLOOKUP(A594,'passengers(base term)_has_optio'!A:J,3,FALSE))), 0,1)+IF(ISERROR(SEARCH("*no*",VLOOKUP(A594,'passengers(base term)_has_optio'!A:J,34,FALSE))), 0,1)+IF(ISERROR(SEARCH("*no*",VLOOKUP(A594,'passengers(base term)_has_optio'!A:J,5,FALSE))), 0,1)+IF(ISERROR(SEARCH("*no*",VLOOKUP(A594,'passengers(base term)_has_optio'!A:J,6,FALSE))), 0,1)+IF(ISERROR(SEARCH("*no*",VLOOKUP(A594,'passengers(base term)_has_optio'!A:J,7,FALSE))), 0,1)+IF(ISERROR(SEARCH("*no*",VLOOKUP(A594,'passengers(base term)_has_optio'!A:J,8,FALSE))), 0,1)+IF(ISERROR(SEARCH("*no*",VLOOKUP(A594,'passengers(base term)_has_optio'!A:J,9,FALSE))), 0,1)=7,1,0)</f>
        <v>0</v>
      </c>
      <c r="P594">
        <f>IF(ISNUMBER(VLOOKUP(A594,'passengers(base term)_has_optio'!A:J,10)),1,0)</f>
        <v>1</v>
      </c>
      <c r="Q594">
        <f t="shared" si="84"/>
        <v>0</v>
      </c>
      <c r="R594">
        <f t="shared" si="85"/>
        <v>1</v>
      </c>
      <c r="S594">
        <f t="shared" si="86"/>
        <v>0</v>
      </c>
      <c r="T594">
        <f t="shared" si="87"/>
        <v>0</v>
      </c>
      <c r="U594">
        <f t="shared" si="88"/>
        <v>0</v>
      </c>
      <c r="V594">
        <f t="shared" si="89"/>
        <v>0</v>
      </c>
    </row>
    <row r="595" spans="1:22">
      <c r="A595" t="s">
        <v>739</v>
      </c>
      <c r="B595" t="s">
        <v>1418</v>
      </c>
      <c r="C595" t="s">
        <v>1407</v>
      </c>
      <c r="D595" t="s">
        <v>1407</v>
      </c>
      <c r="E595" t="s">
        <v>1407</v>
      </c>
      <c r="F595" t="s">
        <v>1407</v>
      </c>
      <c r="G595" t="s">
        <v>1407</v>
      </c>
      <c r="H595" t="s">
        <v>1407</v>
      </c>
      <c r="I595" t="s">
        <v>1407</v>
      </c>
      <c r="J595">
        <v>11.9</v>
      </c>
      <c r="K595" t="b">
        <f>ISERROR(VLOOKUP(A595,'passengers(base term)_has_optio'!A534:A1369,1,FALSE))</f>
        <v>0</v>
      </c>
      <c r="L595">
        <f t="shared" si="83"/>
        <v>1</v>
      </c>
      <c r="M595">
        <f t="shared" si="81"/>
        <v>1</v>
      </c>
      <c r="N595">
        <f t="shared" si="82"/>
        <v>1</v>
      </c>
      <c r="O595">
        <f>IF(IF(ISERROR(SEARCH("*no*",VLOOKUP(A595,'passengers(base term)_has_optio'!A:J,3,FALSE))), 0,1)+IF(ISERROR(SEARCH("*no*",VLOOKUP(A595,'passengers(base term)_has_optio'!A:J,34,FALSE))), 0,1)+IF(ISERROR(SEARCH("*no*",VLOOKUP(A595,'passengers(base term)_has_optio'!A:J,5,FALSE))), 0,1)+IF(ISERROR(SEARCH("*no*",VLOOKUP(A595,'passengers(base term)_has_optio'!A:J,6,FALSE))), 0,1)+IF(ISERROR(SEARCH("*no*",VLOOKUP(A595,'passengers(base term)_has_optio'!A:J,7,FALSE))), 0,1)+IF(ISERROR(SEARCH("*no*",VLOOKUP(A595,'passengers(base term)_has_optio'!A:J,8,FALSE))), 0,1)+IF(ISERROR(SEARCH("*no*",VLOOKUP(A595,'passengers(base term)_has_optio'!A:J,9,FALSE))), 0,1)=7,1,0)</f>
        <v>0</v>
      </c>
      <c r="P595">
        <f>IF(ISNUMBER(VLOOKUP(A595,'passengers(base term)_has_optio'!A:J,10)),1,0)</f>
        <v>1</v>
      </c>
      <c r="Q595">
        <f t="shared" si="84"/>
        <v>0</v>
      </c>
      <c r="R595">
        <f t="shared" si="85"/>
        <v>1</v>
      </c>
      <c r="S595">
        <f t="shared" si="86"/>
        <v>0</v>
      </c>
      <c r="T595">
        <f t="shared" si="87"/>
        <v>0</v>
      </c>
      <c r="U595">
        <f t="shared" si="88"/>
        <v>0</v>
      </c>
      <c r="V595">
        <f t="shared" si="89"/>
        <v>0</v>
      </c>
    </row>
    <row r="596" spans="1:22">
      <c r="A596" t="s">
        <v>738</v>
      </c>
      <c r="B596" t="s">
        <v>1418</v>
      </c>
      <c r="C596" t="s">
        <v>1407</v>
      </c>
      <c r="D596" t="s">
        <v>1407</v>
      </c>
      <c r="E596" t="s">
        <v>1407</v>
      </c>
      <c r="F596" t="s">
        <v>1407</v>
      </c>
      <c r="G596" t="s">
        <v>1407</v>
      </c>
      <c r="H596" t="s">
        <v>1407</v>
      </c>
      <c r="I596" t="s">
        <v>1407</v>
      </c>
      <c r="J596">
        <v>11.9</v>
      </c>
      <c r="K596" t="b">
        <f>ISERROR(VLOOKUP(A596,'passengers(base term)_has_optio'!A535:A1370,1,FALSE))</f>
        <v>0</v>
      </c>
      <c r="L596">
        <f t="shared" si="83"/>
        <v>1</v>
      </c>
      <c r="M596">
        <f t="shared" si="81"/>
        <v>1</v>
      </c>
      <c r="N596">
        <f t="shared" si="82"/>
        <v>1</v>
      </c>
      <c r="O596">
        <f>IF(IF(ISERROR(SEARCH("*no*",VLOOKUP(A596,'passengers(base term)_has_optio'!A:J,3,FALSE))), 0,1)+IF(ISERROR(SEARCH("*no*",VLOOKUP(A596,'passengers(base term)_has_optio'!A:J,34,FALSE))), 0,1)+IF(ISERROR(SEARCH("*no*",VLOOKUP(A596,'passengers(base term)_has_optio'!A:J,5,FALSE))), 0,1)+IF(ISERROR(SEARCH("*no*",VLOOKUP(A596,'passengers(base term)_has_optio'!A:J,6,FALSE))), 0,1)+IF(ISERROR(SEARCH("*no*",VLOOKUP(A596,'passengers(base term)_has_optio'!A:J,7,FALSE))), 0,1)+IF(ISERROR(SEARCH("*no*",VLOOKUP(A596,'passengers(base term)_has_optio'!A:J,8,FALSE))), 0,1)+IF(ISERROR(SEARCH("*no*",VLOOKUP(A596,'passengers(base term)_has_optio'!A:J,9,FALSE))), 0,1)=7,1,0)</f>
        <v>0</v>
      </c>
      <c r="P596">
        <f>IF(ISNUMBER(VLOOKUP(A596,'passengers(base term)_has_optio'!A:J,10)),1,0)</f>
        <v>1</v>
      </c>
      <c r="Q596">
        <f t="shared" si="84"/>
        <v>0</v>
      </c>
      <c r="R596">
        <f t="shared" si="85"/>
        <v>1</v>
      </c>
      <c r="S596">
        <f t="shared" si="86"/>
        <v>0</v>
      </c>
      <c r="T596">
        <f t="shared" si="87"/>
        <v>0</v>
      </c>
      <c r="U596">
        <f t="shared" si="88"/>
        <v>0</v>
      </c>
      <c r="V596">
        <f t="shared" si="89"/>
        <v>0</v>
      </c>
    </row>
    <row r="597" spans="1:22">
      <c r="A597" t="s">
        <v>737</v>
      </c>
      <c r="B597" t="s">
        <v>1418</v>
      </c>
      <c r="C597" t="s">
        <v>1407</v>
      </c>
      <c r="D597" t="s">
        <v>1407</v>
      </c>
      <c r="E597" t="s">
        <v>1407</v>
      </c>
      <c r="F597" t="s">
        <v>1407</v>
      </c>
      <c r="G597" t="s">
        <v>1407</v>
      </c>
      <c r="H597" t="s">
        <v>1407</v>
      </c>
      <c r="I597" t="s">
        <v>1407</v>
      </c>
      <c r="J597">
        <v>11.6</v>
      </c>
      <c r="K597" t="b">
        <f>ISERROR(VLOOKUP(A597,'passengers(base term)_has_optio'!A536:A1371,1,FALSE))</f>
        <v>0</v>
      </c>
      <c r="L597">
        <f t="shared" si="83"/>
        <v>1</v>
      </c>
      <c r="M597">
        <f t="shared" si="81"/>
        <v>1</v>
      </c>
      <c r="N597">
        <f t="shared" si="82"/>
        <v>1</v>
      </c>
      <c r="O597">
        <f>IF(IF(ISERROR(SEARCH("*no*",VLOOKUP(A597,'passengers(base term)_has_optio'!A:J,3,FALSE))), 0,1)+IF(ISERROR(SEARCH("*no*",VLOOKUP(A597,'passengers(base term)_has_optio'!A:J,34,FALSE))), 0,1)+IF(ISERROR(SEARCH("*no*",VLOOKUP(A597,'passengers(base term)_has_optio'!A:J,5,FALSE))), 0,1)+IF(ISERROR(SEARCH("*no*",VLOOKUP(A597,'passengers(base term)_has_optio'!A:J,6,FALSE))), 0,1)+IF(ISERROR(SEARCH("*no*",VLOOKUP(A597,'passengers(base term)_has_optio'!A:J,7,FALSE))), 0,1)+IF(ISERROR(SEARCH("*no*",VLOOKUP(A597,'passengers(base term)_has_optio'!A:J,8,FALSE))), 0,1)+IF(ISERROR(SEARCH("*no*",VLOOKUP(A597,'passengers(base term)_has_optio'!A:J,9,FALSE))), 0,1)=7,1,0)</f>
        <v>0</v>
      </c>
      <c r="P597">
        <f>IF(ISNUMBER(VLOOKUP(A597,'passengers(base term)_has_optio'!A:J,10)),1,0)</f>
        <v>1</v>
      </c>
      <c r="Q597">
        <f t="shared" si="84"/>
        <v>0</v>
      </c>
      <c r="R597">
        <f t="shared" si="85"/>
        <v>1</v>
      </c>
      <c r="S597">
        <f t="shared" si="86"/>
        <v>0</v>
      </c>
      <c r="T597">
        <f t="shared" si="87"/>
        <v>0</v>
      </c>
      <c r="U597">
        <f t="shared" si="88"/>
        <v>0</v>
      </c>
      <c r="V597">
        <f t="shared" si="89"/>
        <v>0</v>
      </c>
    </row>
    <row r="598" spans="1:22">
      <c r="A598" t="s">
        <v>736</v>
      </c>
      <c r="B598" t="s">
        <v>1418</v>
      </c>
      <c r="C598" t="s">
        <v>1407</v>
      </c>
      <c r="D598" t="s">
        <v>1407</v>
      </c>
      <c r="E598" t="s">
        <v>1407</v>
      </c>
      <c r="F598" t="s">
        <v>1407</v>
      </c>
      <c r="G598" t="s">
        <v>1407</v>
      </c>
      <c r="H598" t="s">
        <v>1407</v>
      </c>
      <c r="I598" t="s">
        <v>1407</v>
      </c>
      <c r="J598">
        <v>11.8</v>
      </c>
      <c r="K598" t="b">
        <f>ISERROR(VLOOKUP(A598,'passengers(base term)_has_optio'!A537:A1372,1,FALSE))</f>
        <v>0</v>
      </c>
      <c r="L598">
        <f t="shared" si="83"/>
        <v>1</v>
      </c>
      <c r="M598">
        <f t="shared" si="81"/>
        <v>1</v>
      </c>
      <c r="N598">
        <f t="shared" si="82"/>
        <v>1</v>
      </c>
      <c r="O598">
        <f>IF(IF(ISERROR(SEARCH("*no*",VLOOKUP(A598,'passengers(base term)_has_optio'!A:J,3,FALSE))), 0,1)+IF(ISERROR(SEARCH("*no*",VLOOKUP(A598,'passengers(base term)_has_optio'!A:J,34,FALSE))), 0,1)+IF(ISERROR(SEARCH("*no*",VLOOKUP(A598,'passengers(base term)_has_optio'!A:J,5,FALSE))), 0,1)+IF(ISERROR(SEARCH("*no*",VLOOKUP(A598,'passengers(base term)_has_optio'!A:J,6,FALSE))), 0,1)+IF(ISERROR(SEARCH("*no*",VLOOKUP(A598,'passengers(base term)_has_optio'!A:J,7,FALSE))), 0,1)+IF(ISERROR(SEARCH("*no*",VLOOKUP(A598,'passengers(base term)_has_optio'!A:J,8,FALSE))), 0,1)+IF(ISERROR(SEARCH("*no*",VLOOKUP(A598,'passengers(base term)_has_optio'!A:J,9,FALSE))), 0,1)=7,1,0)</f>
        <v>0</v>
      </c>
      <c r="P598">
        <f>IF(ISNUMBER(VLOOKUP(A598,'passengers(base term)_has_optio'!A:J,10)),1,0)</f>
        <v>1</v>
      </c>
      <c r="Q598">
        <f t="shared" si="84"/>
        <v>0</v>
      </c>
      <c r="R598">
        <f t="shared" si="85"/>
        <v>1</v>
      </c>
      <c r="S598">
        <f t="shared" si="86"/>
        <v>0</v>
      </c>
      <c r="T598">
        <f t="shared" si="87"/>
        <v>0</v>
      </c>
      <c r="U598">
        <f t="shared" si="88"/>
        <v>0</v>
      </c>
      <c r="V598">
        <f t="shared" si="89"/>
        <v>0</v>
      </c>
    </row>
    <row r="599" spans="1:22">
      <c r="A599" t="s">
        <v>735</v>
      </c>
      <c r="B599" t="s">
        <v>1418</v>
      </c>
      <c r="C599" t="s">
        <v>1407</v>
      </c>
      <c r="D599" t="s">
        <v>1407</v>
      </c>
      <c r="E599" t="s">
        <v>1407</v>
      </c>
      <c r="F599" t="s">
        <v>1407</v>
      </c>
      <c r="G599" t="s">
        <v>1407</v>
      </c>
      <c r="H599" t="s">
        <v>1407</v>
      </c>
      <c r="I599" t="s">
        <v>1407</v>
      </c>
      <c r="J599">
        <v>11.8</v>
      </c>
      <c r="K599" t="b">
        <f>ISERROR(VLOOKUP(A599,'passengers(base term)_has_optio'!A538:A1373,1,FALSE))</f>
        <v>0</v>
      </c>
      <c r="L599">
        <f t="shared" si="83"/>
        <v>1</v>
      </c>
      <c r="M599">
        <f t="shared" si="81"/>
        <v>1</v>
      </c>
      <c r="N599">
        <f t="shared" si="82"/>
        <v>1</v>
      </c>
      <c r="O599">
        <f>IF(IF(ISERROR(SEARCH("*no*",VLOOKUP(A599,'passengers(base term)_has_optio'!A:J,3,FALSE))), 0,1)+IF(ISERROR(SEARCH("*no*",VLOOKUP(A599,'passengers(base term)_has_optio'!A:J,34,FALSE))), 0,1)+IF(ISERROR(SEARCH("*no*",VLOOKUP(A599,'passengers(base term)_has_optio'!A:J,5,FALSE))), 0,1)+IF(ISERROR(SEARCH("*no*",VLOOKUP(A599,'passengers(base term)_has_optio'!A:J,6,FALSE))), 0,1)+IF(ISERROR(SEARCH("*no*",VLOOKUP(A599,'passengers(base term)_has_optio'!A:J,7,FALSE))), 0,1)+IF(ISERROR(SEARCH("*no*",VLOOKUP(A599,'passengers(base term)_has_optio'!A:J,8,FALSE))), 0,1)+IF(ISERROR(SEARCH("*no*",VLOOKUP(A599,'passengers(base term)_has_optio'!A:J,9,FALSE))), 0,1)=7,1,0)</f>
        <v>0</v>
      </c>
      <c r="P599">
        <f>IF(ISNUMBER(VLOOKUP(A599,'passengers(base term)_has_optio'!A:J,10)),1,0)</f>
        <v>1</v>
      </c>
      <c r="Q599">
        <f t="shared" si="84"/>
        <v>0</v>
      </c>
      <c r="R599">
        <f t="shared" si="85"/>
        <v>1</v>
      </c>
      <c r="S599">
        <f t="shared" si="86"/>
        <v>0</v>
      </c>
      <c r="T599">
        <f t="shared" si="87"/>
        <v>0</v>
      </c>
      <c r="U599">
        <f t="shared" si="88"/>
        <v>0</v>
      </c>
      <c r="V599">
        <f t="shared" si="89"/>
        <v>0</v>
      </c>
    </row>
    <row r="600" spans="1:22">
      <c r="A600" t="s">
        <v>729</v>
      </c>
      <c r="B600" t="s">
        <v>1418</v>
      </c>
      <c r="C600" t="s">
        <v>1407</v>
      </c>
      <c r="D600" t="s">
        <v>1407</v>
      </c>
      <c r="E600" t="s">
        <v>1407</v>
      </c>
      <c r="F600" t="s">
        <v>1407</v>
      </c>
      <c r="G600" t="s">
        <v>1407</v>
      </c>
      <c r="H600" t="s">
        <v>1407</v>
      </c>
      <c r="I600" t="s">
        <v>1407</v>
      </c>
      <c r="J600">
        <v>1.3</v>
      </c>
      <c r="K600" t="b">
        <f>ISERROR(VLOOKUP(A600,'passengers(base term)_has_optio'!A542:A1377,1,FALSE))</f>
        <v>0</v>
      </c>
      <c r="L600">
        <f t="shared" si="83"/>
        <v>1</v>
      </c>
      <c r="M600">
        <f t="shared" si="81"/>
        <v>1</v>
      </c>
      <c r="N600">
        <f t="shared" si="82"/>
        <v>1</v>
      </c>
      <c r="O600">
        <f>IF(IF(ISERROR(SEARCH("*no*",VLOOKUP(A600,'passengers(base term)_has_optio'!A:J,3,FALSE))), 0,1)+IF(ISERROR(SEARCH("*no*",VLOOKUP(A600,'passengers(base term)_has_optio'!A:J,34,FALSE))), 0,1)+IF(ISERROR(SEARCH("*no*",VLOOKUP(A600,'passengers(base term)_has_optio'!A:J,5,FALSE))), 0,1)+IF(ISERROR(SEARCH("*no*",VLOOKUP(A600,'passengers(base term)_has_optio'!A:J,6,FALSE))), 0,1)+IF(ISERROR(SEARCH("*no*",VLOOKUP(A600,'passengers(base term)_has_optio'!A:J,7,FALSE))), 0,1)+IF(ISERROR(SEARCH("*no*",VLOOKUP(A600,'passengers(base term)_has_optio'!A:J,8,FALSE))), 0,1)+IF(ISERROR(SEARCH("*no*",VLOOKUP(A600,'passengers(base term)_has_optio'!A:J,9,FALSE))), 0,1)=7,1,0)</f>
        <v>0</v>
      </c>
      <c r="P600">
        <f>IF(ISNUMBER(VLOOKUP(A600,'passengers(base term)_has_optio'!A:J,10)),1,0)</f>
        <v>1</v>
      </c>
      <c r="Q600">
        <f t="shared" si="84"/>
        <v>0</v>
      </c>
      <c r="R600">
        <f t="shared" si="85"/>
        <v>1</v>
      </c>
      <c r="S600">
        <f t="shared" si="86"/>
        <v>0</v>
      </c>
      <c r="T600">
        <f t="shared" si="87"/>
        <v>0</v>
      </c>
      <c r="U600">
        <f t="shared" si="88"/>
        <v>0</v>
      </c>
      <c r="V600">
        <f t="shared" si="89"/>
        <v>0</v>
      </c>
    </row>
    <row r="601" spans="1:22">
      <c r="A601" t="s">
        <v>728</v>
      </c>
      <c r="B601" t="s">
        <v>1418</v>
      </c>
      <c r="C601" t="s">
        <v>1407</v>
      </c>
      <c r="D601" t="s">
        <v>1407</v>
      </c>
      <c r="E601" t="s">
        <v>1407</v>
      </c>
      <c r="F601" t="s">
        <v>1407</v>
      </c>
      <c r="G601" t="s">
        <v>1407</v>
      </c>
      <c r="H601" t="s">
        <v>1407</v>
      </c>
      <c r="I601" t="s">
        <v>1407</v>
      </c>
      <c r="J601">
        <v>12.1</v>
      </c>
      <c r="K601" t="b">
        <f>ISERROR(VLOOKUP(A601,'passengers(base term)_has_optio'!A543:A1378,1,FALSE))</f>
        <v>0</v>
      </c>
      <c r="L601">
        <f t="shared" si="83"/>
        <v>1</v>
      </c>
      <c r="M601">
        <f t="shared" si="81"/>
        <v>1</v>
      </c>
      <c r="N601">
        <f t="shared" si="82"/>
        <v>1</v>
      </c>
      <c r="O601">
        <f>IF(IF(ISERROR(SEARCH("*no*",VLOOKUP(A601,'passengers(base term)_has_optio'!A:J,3,FALSE))), 0,1)+IF(ISERROR(SEARCH("*no*",VLOOKUP(A601,'passengers(base term)_has_optio'!A:J,34,FALSE))), 0,1)+IF(ISERROR(SEARCH("*no*",VLOOKUP(A601,'passengers(base term)_has_optio'!A:J,5,FALSE))), 0,1)+IF(ISERROR(SEARCH("*no*",VLOOKUP(A601,'passengers(base term)_has_optio'!A:J,6,FALSE))), 0,1)+IF(ISERROR(SEARCH("*no*",VLOOKUP(A601,'passengers(base term)_has_optio'!A:J,7,FALSE))), 0,1)+IF(ISERROR(SEARCH("*no*",VLOOKUP(A601,'passengers(base term)_has_optio'!A:J,8,FALSE))), 0,1)+IF(ISERROR(SEARCH("*no*",VLOOKUP(A601,'passengers(base term)_has_optio'!A:J,9,FALSE))), 0,1)=7,1,0)</f>
        <v>0</v>
      </c>
      <c r="P601">
        <f>IF(ISNUMBER(VLOOKUP(A601,'passengers(base term)_has_optio'!A:J,10)),1,0)</f>
        <v>1</v>
      </c>
      <c r="Q601">
        <f t="shared" si="84"/>
        <v>0</v>
      </c>
      <c r="R601">
        <f t="shared" si="85"/>
        <v>1</v>
      </c>
      <c r="S601">
        <f t="shared" si="86"/>
        <v>0</v>
      </c>
      <c r="T601">
        <f t="shared" si="87"/>
        <v>0</v>
      </c>
      <c r="U601">
        <f t="shared" si="88"/>
        <v>0</v>
      </c>
      <c r="V601">
        <f t="shared" si="89"/>
        <v>0</v>
      </c>
    </row>
    <row r="602" spans="1:22">
      <c r="A602" t="s">
        <v>727</v>
      </c>
      <c r="B602" t="s">
        <v>1418</v>
      </c>
      <c r="C602" t="s">
        <v>1407</v>
      </c>
      <c r="D602" t="s">
        <v>1407</v>
      </c>
      <c r="E602" t="s">
        <v>1407</v>
      </c>
      <c r="F602" t="s">
        <v>1407</v>
      </c>
      <c r="G602" t="s">
        <v>1407</v>
      </c>
      <c r="H602" t="s">
        <v>1407</v>
      </c>
      <c r="I602" t="s">
        <v>1407</v>
      </c>
      <c r="J602">
        <v>10.199999999999999</v>
      </c>
      <c r="K602" t="b">
        <f>ISERROR(VLOOKUP(A602,'passengers(base term)_has_optio'!A544:A1379,1,FALSE))</f>
        <v>0</v>
      </c>
      <c r="L602">
        <f t="shared" si="83"/>
        <v>1</v>
      </c>
      <c r="M602">
        <f t="shared" si="81"/>
        <v>1</v>
      </c>
      <c r="N602">
        <f t="shared" si="82"/>
        <v>1</v>
      </c>
      <c r="O602">
        <f>IF(IF(ISERROR(SEARCH("*no*",VLOOKUP(A602,'passengers(base term)_has_optio'!A:J,3,FALSE))), 0,1)+IF(ISERROR(SEARCH("*no*",VLOOKUP(A602,'passengers(base term)_has_optio'!A:J,34,FALSE))), 0,1)+IF(ISERROR(SEARCH("*no*",VLOOKUP(A602,'passengers(base term)_has_optio'!A:J,5,FALSE))), 0,1)+IF(ISERROR(SEARCH("*no*",VLOOKUP(A602,'passengers(base term)_has_optio'!A:J,6,FALSE))), 0,1)+IF(ISERROR(SEARCH("*no*",VLOOKUP(A602,'passengers(base term)_has_optio'!A:J,7,FALSE))), 0,1)+IF(ISERROR(SEARCH("*no*",VLOOKUP(A602,'passengers(base term)_has_optio'!A:J,8,FALSE))), 0,1)+IF(ISERROR(SEARCH("*no*",VLOOKUP(A602,'passengers(base term)_has_optio'!A:J,9,FALSE))), 0,1)=7,1,0)</f>
        <v>0</v>
      </c>
      <c r="P602">
        <f>IF(ISNUMBER(VLOOKUP(A602,'passengers(base term)_has_optio'!A:J,10)),1,0)</f>
        <v>1</v>
      </c>
      <c r="Q602">
        <f t="shared" si="84"/>
        <v>0</v>
      </c>
      <c r="R602">
        <f t="shared" si="85"/>
        <v>1</v>
      </c>
      <c r="S602">
        <f t="shared" si="86"/>
        <v>0</v>
      </c>
      <c r="T602">
        <f t="shared" si="87"/>
        <v>0</v>
      </c>
      <c r="U602">
        <f t="shared" si="88"/>
        <v>0</v>
      </c>
      <c r="V602">
        <f t="shared" si="89"/>
        <v>0</v>
      </c>
    </row>
    <row r="603" spans="1:22">
      <c r="A603" t="s">
        <v>726</v>
      </c>
      <c r="B603" t="s">
        <v>1418</v>
      </c>
      <c r="C603" t="s">
        <v>1407</v>
      </c>
      <c r="D603" t="s">
        <v>1407</v>
      </c>
      <c r="E603" t="s">
        <v>1407</v>
      </c>
      <c r="F603" t="s">
        <v>1407</v>
      </c>
      <c r="G603" t="s">
        <v>1407</v>
      </c>
      <c r="H603" t="s">
        <v>1407</v>
      </c>
      <c r="I603" t="s">
        <v>1407</v>
      </c>
      <c r="J603">
        <v>10.8</v>
      </c>
      <c r="K603" t="b">
        <f>ISERROR(VLOOKUP(A603,'passengers(base term)_has_optio'!A545:A1380,1,FALSE))</f>
        <v>0</v>
      </c>
      <c r="L603">
        <f t="shared" si="83"/>
        <v>1</v>
      </c>
      <c r="M603">
        <f t="shared" si="81"/>
        <v>1</v>
      </c>
      <c r="N603">
        <f t="shared" si="82"/>
        <v>1</v>
      </c>
      <c r="O603">
        <f>IF(IF(ISERROR(SEARCH("*no*",VLOOKUP(A603,'passengers(base term)_has_optio'!A:J,3,FALSE))), 0,1)+IF(ISERROR(SEARCH("*no*",VLOOKUP(A603,'passengers(base term)_has_optio'!A:J,34,FALSE))), 0,1)+IF(ISERROR(SEARCH("*no*",VLOOKUP(A603,'passengers(base term)_has_optio'!A:J,5,FALSE))), 0,1)+IF(ISERROR(SEARCH("*no*",VLOOKUP(A603,'passengers(base term)_has_optio'!A:J,6,FALSE))), 0,1)+IF(ISERROR(SEARCH("*no*",VLOOKUP(A603,'passengers(base term)_has_optio'!A:J,7,FALSE))), 0,1)+IF(ISERROR(SEARCH("*no*",VLOOKUP(A603,'passengers(base term)_has_optio'!A:J,8,FALSE))), 0,1)+IF(ISERROR(SEARCH("*no*",VLOOKUP(A603,'passengers(base term)_has_optio'!A:J,9,FALSE))), 0,1)=7,1,0)</f>
        <v>0</v>
      </c>
      <c r="P603">
        <f>IF(ISNUMBER(VLOOKUP(A603,'passengers(base term)_has_optio'!A:J,10)),1,0)</f>
        <v>1</v>
      </c>
      <c r="Q603">
        <f t="shared" si="84"/>
        <v>0</v>
      </c>
      <c r="R603">
        <f t="shared" si="85"/>
        <v>1</v>
      </c>
      <c r="S603">
        <f t="shared" si="86"/>
        <v>0</v>
      </c>
      <c r="T603">
        <f t="shared" si="87"/>
        <v>0</v>
      </c>
      <c r="U603">
        <f t="shared" si="88"/>
        <v>0</v>
      </c>
      <c r="V603">
        <f t="shared" si="89"/>
        <v>0</v>
      </c>
    </row>
    <row r="604" spans="1:22">
      <c r="A604" t="s">
        <v>725</v>
      </c>
      <c r="B604" t="s">
        <v>1418</v>
      </c>
      <c r="C604" t="s">
        <v>1407</v>
      </c>
      <c r="D604" t="s">
        <v>1407</v>
      </c>
      <c r="E604" t="s">
        <v>1407</v>
      </c>
      <c r="F604" t="s">
        <v>1407</v>
      </c>
      <c r="G604" t="s">
        <v>1407</v>
      </c>
      <c r="H604" t="s">
        <v>1407</v>
      </c>
      <c r="I604" t="s">
        <v>1407</v>
      </c>
      <c r="J604">
        <v>10.3</v>
      </c>
      <c r="K604" t="b">
        <f>ISERROR(VLOOKUP(A604,'passengers(base term)_has_optio'!A546:A1381,1,FALSE))</f>
        <v>0</v>
      </c>
      <c r="L604">
        <f t="shared" si="83"/>
        <v>1</v>
      </c>
      <c r="M604">
        <f t="shared" si="81"/>
        <v>1</v>
      </c>
      <c r="N604">
        <f t="shared" si="82"/>
        <v>1</v>
      </c>
      <c r="O604">
        <f>IF(IF(ISERROR(SEARCH("*no*",VLOOKUP(A604,'passengers(base term)_has_optio'!A:J,3,FALSE))), 0,1)+IF(ISERROR(SEARCH("*no*",VLOOKUP(A604,'passengers(base term)_has_optio'!A:J,34,FALSE))), 0,1)+IF(ISERROR(SEARCH("*no*",VLOOKUP(A604,'passengers(base term)_has_optio'!A:J,5,FALSE))), 0,1)+IF(ISERROR(SEARCH("*no*",VLOOKUP(A604,'passengers(base term)_has_optio'!A:J,6,FALSE))), 0,1)+IF(ISERROR(SEARCH("*no*",VLOOKUP(A604,'passengers(base term)_has_optio'!A:J,7,FALSE))), 0,1)+IF(ISERROR(SEARCH("*no*",VLOOKUP(A604,'passengers(base term)_has_optio'!A:J,8,FALSE))), 0,1)+IF(ISERROR(SEARCH("*no*",VLOOKUP(A604,'passengers(base term)_has_optio'!A:J,9,FALSE))), 0,1)=7,1,0)</f>
        <v>0</v>
      </c>
      <c r="P604">
        <f>IF(ISNUMBER(VLOOKUP(A604,'passengers(base term)_has_optio'!A:J,10)),1,0)</f>
        <v>1</v>
      </c>
      <c r="Q604">
        <f t="shared" si="84"/>
        <v>0</v>
      </c>
      <c r="R604">
        <f t="shared" si="85"/>
        <v>1</v>
      </c>
      <c r="S604">
        <f t="shared" si="86"/>
        <v>0</v>
      </c>
      <c r="T604">
        <f t="shared" si="87"/>
        <v>0</v>
      </c>
      <c r="U604">
        <f t="shared" si="88"/>
        <v>0</v>
      </c>
      <c r="V604">
        <f t="shared" si="89"/>
        <v>0</v>
      </c>
    </row>
    <row r="605" spans="1:22">
      <c r="A605" t="s">
        <v>724</v>
      </c>
      <c r="B605" t="s">
        <v>1418</v>
      </c>
      <c r="C605" t="s">
        <v>1407</v>
      </c>
      <c r="D605" t="s">
        <v>1407</v>
      </c>
      <c r="E605" t="s">
        <v>1407</v>
      </c>
      <c r="F605" t="s">
        <v>1407</v>
      </c>
      <c r="G605" t="s">
        <v>1407</v>
      </c>
      <c r="H605" t="s">
        <v>1407</v>
      </c>
      <c r="I605" t="s">
        <v>1407</v>
      </c>
      <c r="J605">
        <v>12.4</v>
      </c>
      <c r="K605" t="b">
        <f>ISERROR(VLOOKUP(A605,'passengers(base term)_has_optio'!A547:A1382,1,FALSE))</f>
        <v>0</v>
      </c>
      <c r="L605">
        <f t="shared" si="83"/>
        <v>1</v>
      </c>
      <c r="M605">
        <f t="shared" si="81"/>
        <v>1</v>
      </c>
      <c r="N605">
        <f t="shared" si="82"/>
        <v>1</v>
      </c>
      <c r="O605">
        <f>IF(IF(ISERROR(SEARCH("*no*",VLOOKUP(A605,'passengers(base term)_has_optio'!A:J,3,FALSE))), 0,1)+IF(ISERROR(SEARCH("*no*",VLOOKUP(A605,'passengers(base term)_has_optio'!A:J,34,FALSE))), 0,1)+IF(ISERROR(SEARCH("*no*",VLOOKUP(A605,'passengers(base term)_has_optio'!A:J,5,FALSE))), 0,1)+IF(ISERROR(SEARCH("*no*",VLOOKUP(A605,'passengers(base term)_has_optio'!A:J,6,FALSE))), 0,1)+IF(ISERROR(SEARCH("*no*",VLOOKUP(A605,'passengers(base term)_has_optio'!A:J,7,FALSE))), 0,1)+IF(ISERROR(SEARCH("*no*",VLOOKUP(A605,'passengers(base term)_has_optio'!A:J,8,FALSE))), 0,1)+IF(ISERROR(SEARCH("*no*",VLOOKUP(A605,'passengers(base term)_has_optio'!A:J,9,FALSE))), 0,1)=7,1,0)</f>
        <v>0</v>
      </c>
      <c r="P605">
        <f>IF(ISNUMBER(VLOOKUP(A605,'passengers(base term)_has_optio'!A:J,10)),1,0)</f>
        <v>1</v>
      </c>
      <c r="Q605">
        <f t="shared" si="84"/>
        <v>0</v>
      </c>
      <c r="R605">
        <f t="shared" si="85"/>
        <v>1</v>
      </c>
      <c r="S605">
        <f t="shared" si="86"/>
        <v>0</v>
      </c>
      <c r="T605">
        <f t="shared" si="87"/>
        <v>0</v>
      </c>
      <c r="U605">
        <f t="shared" si="88"/>
        <v>0</v>
      </c>
      <c r="V605">
        <f t="shared" si="89"/>
        <v>0</v>
      </c>
    </row>
    <row r="606" spans="1:22">
      <c r="A606" t="s">
        <v>723</v>
      </c>
      <c r="B606" t="s">
        <v>1418</v>
      </c>
      <c r="C606" t="s">
        <v>1407</v>
      </c>
      <c r="D606" t="s">
        <v>1407</v>
      </c>
      <c r="E606" t="s">
        <v>1407</v>
      </c>
      <c r="F606" t="s">
        <v>1407</v>
      </c>
      <c r="G606" t="s">
        <v>1407</v>
      </c>
      <c r="H606" t="s">
        <v>1407</v>
      </c>
      <c r="I606" t="s">
        <v>1407</v>
      </c>
      <c r="J606">
        <v>12</v>
      </c>
      <c r="K606" t="b">
        <f>ISERROR(VLOOKUP(A606,'passengers(base term)_has_optio'!A548:A1383,1,FALSE))</f>
        <v>0</v>
      </c>
      <c r="L606">
        <f t="shared" si="83"/>
        <v>1</v>
      </c>
      <c r="M606">
        <f t="shared" si="81"/>
        <v>1</v>
      </c>
      <c r="N606">
        <f t="shared" si="82"/>
        <v>1</v>
      </c>
      <c r="O606">
        <f>IF(IF(ISERROR(SEARCH("*no*",VLOOKUP(A606,'passengers(base term)_has_optio'!A:J,3,FALSE))), 0,1)+IF(ISERROR(SEARCH("*no*",VLOOKUP(A606,'passengers(base term)_has_optio'!A:J,34,FALSE))), 0,1)+IF(ISERROR(SEARCH("*no*",VLOOKUP(A606,'passengers(base term)_has_optio'!A:J,5,FALSE))), 0,1)+IF(ISERROR(SEARCH("*no*",VLOOKUP(A606,'passengers(base term)_has_optio'!A:J,6,FALSE))), 0,1)+IF(ISERROR(SEARCH("*no*",VLOOKUP(A606,'passengers(base term)_has_optio'!A:J,7,FALSE))), 0,1)+IF(ISERROR(SEARCH("*no*",VLOOKUP(A606,'passengers(base term)_has_optio'!A:J,8,FALSE))), 0,1)+IF(ISERROR(SEARCH("*no*",VLOOKUP(A606,'passengers(base term)_has_optio'!A:J,9,FALSE))), 0,1)=7,1,0)</f>
        <v>0</v>
      </c>
      <c r="P606">
        <f>IF(ISNUMBER(VLOOKUP(A606,'passengers(base term)_has_optio'!A:J,10)),1,0)</f>
        <v>1</v>
      </c>
      <c r="Q606">
        <f t="shared" si="84"/>
        <v>0</v>
      </c>
      <c r="R606">
        <f t="shared" si="85"/>
        <v>1</v>
      </c>
      <c r="S606">
        <f t="shared" si="86"/>
        <v>0</v>
      </c>
      <c r="T606">
        <f t="shared" si="87"/>
        <v>0</v>
      </c>
      <c r="U606">
        <f t="shared" si="88"/>
        <v>0</v>
      </c>
      <c r="V606">
        <f t="shared" si="89"/>
        <v>0</v>
      </c>
    </row>
    <row r="607" spans="1:22">
      <c r="A607" t="s">
        <v>722</v>
      </c>
      <c r="B607" t="s">
        <v>1418</v>
      </c>
      <c r="C607" t="s">
        <v>1407</v>
      </c>
      <c r="D607" t="s">
        <v>1407</v>
      </c>
      <c r="E607" t="s">
        <v>1407</v>
      </c>
      <c r="F607" t="s">
        <v>1407</v>
      </c>
      <c r="G607" t="s">
        <v>1407</v>
      </c>
      <c r="H607" t="s">
        <v>1407</v>
      </c>
      <c r="I607" t="s">
        <v>1407</v>
      </c>
      <c r="J607">
        <v>12.3</v>
      </c>
      <c r="K607" t="b">
        <f>ISERROR(VLOOKUP(A607,'passengers(base term)_has_optio'!A549:A1384,1,FALSE))</f>
        <v>0</v>
      </c>
      <c r="L607">
        <f t="shared" si="83"/>
        <v>1</v>
      </c>
      <c r="M607">
        <f t="shared" si="81"/>
        <v>1</v>
      </c>
      <c r="N607">
        <f t="shared" si="82"/>
        <v>1</v>
      </c>
      <c r="O607">
        <f>IF(IF(ISERROR(SEARCH("*no*",VLOOKUP(A607,'passengers(base term)_has_optio'!A:J,3,FALSE))), 0,1)+IF(ISERROR(SEARCH("*no*",VLOOKUP(A607,'passengers(base term)_has_optio'!A:J,34,FALSE))), 0,1)+IF(ISERROR(SEARCH("*no*",VLOOKUP(A607,'passengers(base term)_has_optio'!A:J,5,FALSE))), 0,1)+IF(ISERROR(SEARCH("*no*",VLOOKUP(A607,'passengers(base term)_has_optio'!A:J,6,FALSE))), 0,1)+IF(ISERROR(SEARCH("*no*",VLOOKUP(A607,'passengers(base term)_has_optio'!A:J,7,FALSE))), 0,1)+IF(ISERROR(SEARCH("*no*",VLOOKUP(A607,'passengers(base term)_has_optio'!A:J,8,FALSE))), 0,1)+IF(ISERROR(SEARCH("*no*",VLOOKUP(A607,'passengers(base term)_has_optio'!A:J,9,FALSE))), 0,1)=7,1,0)</f>
        <v>0</v>
      </c>
      <c r="P607">
        <f>IF(ISNUMBER(VLOOKUP(A607,'passengers(base term)_has_optio'!A:J,10)),1,0)</f>
        <v>1</v>
      </c>
      <c r="Q607">
        <f t="shared" si="84"/>
        <v>0</v>
      </c>
      <c r="R607">
        <f t="shared" si="85"/>
        <v>1</v>
      </c>
      <c r="S607">
        <f t="shared" si="86"/>
        <v>0</v>
      </c>
      <c r="T607">
        <f t="shared" si="87"/>
        <v>0</v>
      </c>
      <c r="U607">
        <f t="shared" si="88"/>
        <v>0</v>
      </c>
      <c r="V607">
        <f t="shared" si="89"/>
        <v>0</v>
      </c>
    </row>
    <row r="608" spans="1:22">
      <c r="A608" t="s">
        <v>721</v>
      </c>
      <c r="B608" t="s">
        <v>1418</v>
      </c>
      <c r="C608" t="s">
        <v>1407</v>
      </c>
      <c r="D608" t="s">
        <v>1407</v>
      </c>
      <c r="E608" t="s">
        <v>1407</v>
      </c>
      <c r="F608" t="s">
        <v>1407</v>
      </c>
      <c r="G608" t="s">
        <v>1407</v>
      </c>
      <c r="H608" t="s">
        <v>1407</v>
      </c>
      <c r="I608" t="s">
        <v>1407</v>
      </c>
      <c r="J608">
        <v>12.1</v>
      </c>
      <c r="K608" t="b">
        <f>ISERROR(VLOOKUP(A608,'passengers(base term)_has_optio'!A550:A1385,1,FALSE))</f>
        <v>0</v>
      </c>
      <c r="L608">
        <f t="shared" si="83"/>
        <v>1</v>
      </c>
      <c r="M608">
        <f t="shared" si="81"/>
        <v>1</v>
      </c>
      <c r="N608">
        <f t="shared" si="82"/>
        <v>1</v>
      </c>
      <c r="O608">
        <f>IF(IF(ISERROR(SEARCH("*no*",VLOOKUP(A608,'passengers(base term)_has_optio'!A:J,3,FALSE))), 0,1)+IF(ISERROR(SEARCH("*no*",VLOOKUP(A608,'passengers(base term)_has_optio'!A:J,34,FALSE))), 0,1)+IF(ISERROR(SEARCH("*no*",VLOOKUP(A608,'passengers(base term)_has_optio'!A:J,5,FALSE))), 0,1)+IF(ISERROR(SEARCH("*no*",VLOOKUP(A608,'passengers(base term)_has_optio'!A:J,6,FALSE))), 0,1)+IF(ISERROR(SEARCH("*no*",VLOOKUP(A608,'passengers(base term)_has_optio'!A:J,7,FALSE))), 0,1)+IF(ISERROR(SEARCH("*no*",VLOOKUP(A608,'passengers(base term)_has_optio'!A:J,8,FALSE))), 0,1)+IF(ISERROR(SEARCH("*no*",VLOOKUP(A608,'passengers(base term)_has_optio'!A:J,9,FALSE))), 0,1)=7,1,0)</f>
        <v>0</v>
      </c>
      <c r="P608">
        <f>IF(ISNUMBER(VLOOKUP(A608,'passengers(base term)_has_optio'!A:J,10)),1,0)</f>
        <v>1</v>
      </c>
      <c r="Q608">
        <f t="shared" si="84"/>
        <v>0</v>
      </c>
      <c r="R608">
        <f t="shared" si="85"/>
        <v>1</v>
      </c>
      <c r="S608">
        <f t="shared" si="86"/>
        <v>0</v>
      </c>
      <c r="T608">
        <f t="shared" si="87"/>
        <v>0</v>
      </c>
      <c r="U608">
        <f t="shared" si="88"/>
        <v>0</v>
      </c>
      <c r="V608">
        <f t="shared" si="89"/>
        <v>0</v>
      </c>
    </row>
    <row r="609" spans="1:22">
      <c r="A609" t="s">
        <v>720</v>
      </c>
      <c r="B609" t="s">
        <v>1418</v>
      </c>
      <c r="C609" t="s">
        <v>1407</v>
      </c>
      <c r="D609" t="s">
        <v>1407</v>
      </c>
      <c r="E609" t="s">
        <v>1407</v>
      </c>
      <c r="F609" t="s">
        <v>1407</v>
      </c>
      <c r="G609" t="s">
        <v>1407</v>
      </c>
      <c r="H609" t="s">
        <v>1407</v>
      </c>
      <c r="I609" t="s">
        <v>1407</v>
      </c>
      <c r="J609">
        <v>14.3</v>
      </c>
      <c r="K609" t="b">
        <f>ISERROR(VLOOKUP(A609,'passengers(base term)_has_optio'!A551:A1386,1,FALSE))</f>
        <v>0</v>
      </c>
      <c r="L609">
        <f t="shared" si="83"/>
        <v>1</v>
      </c>
      <c r="M609">
        <f t="shared" si="81"/>
        <v>1</v>
      </c>
      <c r="N609">
        <f t="shared" si="82"/>
        <v>1</v>
      </c>
      <c r="O609">
        <f>IF(IF(ISERROR(SEARCH("*no*",VLOOKUP(A609,'passengers(base term)_has_optio'!A:J,3,FALSE))), 0,1)+IF(ISERROR(SEARCH("*no*",VLOOKUP(A609,'passengers(base term)_has_optio'!A:J,34,FALSE))), 0,1)+IF(ISERROR(SEARCH("*no*",VLOOKUP(A609,'passengers(base term)_has_optio'!A:J,5,FALSE))), 0,1)+IF(ISERROR(SEARCH("*no*",VLOOKUP(A609,'passengers(base term)_has_optio'!A:J,6,FALSE))), 0,1)+IF(ISERROR(SEARCH("*no*",VLOOKUP(A609,'passengers(base term)_has_optio'!A:J,7,FALSE))), 0,1)+IF(ISERROR(SEARCH("*no*",VLOOKUP(A609,'passengers(base term)_has_optio'!A:J,8,FALSE))), 0,1)+IF(ISERROR(SEARCH("*no*",VLOOKUP(A609,'passengers(base term)_has_optio'!A:J,9,FALSE))), 0,1)=7,1,0)</f>
        <v>0</v>
      </c>
      <c r="P609">
        <f>IF(ISNUMBER(VLOOKUP(A609,'passengers(base term)_has_optio'!A:J,10)),1,0)</f>
        <v>1</v>
      </c>
      <c r="Q609">
        <f t="shared" si="84"/>
        <v>0</v>
      </c>
      <c r="R609">
        <f t="shared" si="85"/>
        <v>1</v>
      </c>
      <c r="S609">
        <f t="shared" si="86"/>
        <v>0</v>
      </c>
      <c r="T609">
        <f t="shared" si="87"/>
        <v>0</v>
      </c>
      <c r="U609">
        <f t="shared" si="88"/>
        <v>0</v>
      </c>
      <c r="V609">
        <f t="shared" si="89"/>
        <v>0</v>
      </c>
    </row>
    <row r="610" spans="1:22">
      <c r="A610" t="s">
        <v>719</v>
      </c>
      <c r="B610" t="s">
        <v>1418</v>
      </c>
      <c r="C610" t="s">
        <v>1407</v>
      </c>
      <c r="D610" t="s">
        <v>1407</v>
      </c>
      <c r="E610" t="s">
        <v>1407</v>
      </c>
      <c r="F610" t="s">
        <v>1407</v>
      </c>
      <c r="G610" t="s">
        <v>1407</v>
      </c>
      <c r="H610" t="s">
        <v>1407</v>
      </c>
      <c r="I610" t="s">
        <v>1407</v>
      </c>
      <c r="J610">
        <v>18</v>
      </c>
      <c r="K610" t="b">
        <f>ISERROR(VLOOKUP(A610,'passengers(base term)_has_optio'!A552:A1387,1,FALSE))</f>
        <v>0</v>
      </c>
      <c r="L610">
        <f t="shared" si="83"/>
        <v>1</v>
      </c>
      <c r="M610">
        <f t="shared" si="81"/>
        <v>1</v>
      </c>
      <c r="N610">
        <f t="shared" si="82"/>
        <v>1</v>
      </c>
      <c r="O610">
        <f>IF(IF(ISERROR(SEARCH("*no*",VLOOKUP(A610,'passengers(base term)_has_optio'!A:J,3,FALSE))), 0,1)+IF(ISERROR(SEARCH("*no*",VLOOKUP(A610,'passengers(base term)_has_optio'!A:J,34,FALSE))), 0,1)+IF(ISERROR(SEARCH("*no*",VLOOKUP(A610,'passengers(base term)_has_optio'!A:J,5,FALSE))), 0,1)+IF(ISERROR(SEARCH("*no*",VLOOKUP(A610,'passengers(base term)_has_optio'!A:J,6,FALSE))), 0,1)+IF(ISERROR(SEARCH("*no*",VLOOKUP(A610,'passengers(base term)_has_optio'!A:J,7,FALSE))), 0,1)+IF(ISERROR(SEARCH("*no*",VLOOKUP(A610,'passengers(base term)_has_optio'!A:J,8,FALSE))), 0,1)+IF(ISERROR(SEARCH("*no*",VLOOKUP(A610,'passengers(base term)_has_optio'!A:J,9,FALSE))), 0,1)=7,1,0)</f>
        <v>0</v>
      </c>
      <c r="P610">
        <f>IF(ISNUMBER(VLOOKUP(A610,'passengers(base term)_has_optio'!A:J,10)),1,0)</f>
        <v>1</v>
      </c>
      <c r="Q610">
        <f t="shared" si="84"/>
        <v>0</v>
      </c>
      <c r="R610">
        <f t="shared" si="85"/>
        <v>1</v>
      </c>
      <c r="S610">
        <f t="shared" si="86"/>
        <v>0</v>
      </c>
      <c r="T610">
        <f t="shared" si="87"/>
        <v>0</v>
      </c>
      <c r="U610">
        <f t="shared" si="88"/>
        <v>0</v>
      </c>
      <c r="V610">
        <f t="shared" si="89"/>
        <v>0</v>
      </c>
    </row>
    <row r="611" spans="1:22">
      <c r="A611" t="s">
        <v>718</v>
      </c>
      <c r="B611" t="s">
        <v>1418</v>
      </c>
      <c r="C611" t="s">
        <v>1407</v>
      </c>
      <c r="D611" t="s">
        <v>1407</v>
      </c>
      <c r="E611" t="s">
        <v>1407</v>
      </c>
      <c r="F611" t="s">
        <v>1407</v>
      </c>
      <c r="G611" t="s">
        <v>1407</v>
      </c>
      <c r="H611" t="s">
        <v>1407</v>
      </c>
      <c r="I611" t="s">
        <v>1407</v>
      </c>
      <c r="J611">
        <v>11.5</v>
      </c>
      <c r="K611" t="b">
        <f>ISERROR(VLOOKUP(A611,'passengers(base term)_has_optio'!A553:A1388,1,FALSE))</f>
        <v>0</v>
      </c>
      <c r="L611">
        <f t="shared" si="83"/>
        <v>1</v>
      </c>
      <c r="M611">
        <f t="shared" si="81"/>
        <v>1</v>
      </c>
      <c r="N611">
        <f t="shared" si="82"/>
        <v>1</v>
      </c>
      <c r="O611">
        <f>IF(IF(ISERROR(SEARCH("*no*",VLOOKUP(A611,'passengers(base term)_has_optio'!A:J,3,FALSE))), 0,1)+IF(ISERROR(SEARCH("*no*",VLOOKUP(A611,'passengers(base term)_has_optio'!A:J,34,FALSE))), 0,1)+IF(ISERROR(SEARCH("*no*",VLOOKUP(A611,'passengers(base term)_has_optio'!A:J,5,FALSE))), 0,1)+IF(ISERROR(SEARCH("*no*",VLOOKUP(A611,'passengers(base term)_has_optio'!A:J,6,FALSE))), 0,1)+IF(ISERROR(SEARCH("*no*",VLOOKUP(A611,'passengers(base term)_has_optio'!A:J,7,FALSE))), 0,1)+IF(ISERROR(SEARCH("*no*",VLOOKUP(A611,'passengers(base term)_has_optio'!A:J,8,FALSE))), 0,1)+IF(ISERROR(SEARCH("*no*",VLOOKUP(A611,'passengers(base term)_has_optio'!A:J,9,FALSE))), 0,1)=7,1,0)</f>
        <v>0</v>
      </c>
      <c r="P611">
        <f>IF(ISNUMBER(VLOOKUP(A611,'passengers(base term)_has_optio'!A:J,10)),1,0)</f>
        <v>1</v>
      </c>
      <c r="Q611">
        <f t="shared" si="84"/>
        <v>0</v>
      </c>
      <c r="R611">
        <f t="shared" si="85"/>
        <v>1</v>
      </c>
      <c r="S611">
        <f t="shared" si="86"/>
        <v>0</v>
      </c>
      <c r="T611">
        <f t="shared" si="87"/>
        <v>0</v>
      </c>
      <c r="U611">
        <f t="shared" si="88"/>
        <v>0</v>
      </c>
      <c r="V611">
        <f t="shared" si="89"/>
        <v>0</v>
      </c>
    </row>
    <row r="612" spans="1:22">
      <c r="A612" t="s">
        <v>717</v>
      </c>
      <c r="B612" t="s">
        <v>1418</v>
      </c>
      <c r="C612" t="s">
        <v>1407</v>
      </c>
      <c r="D612" t="s">
        <v>1407</v>
      </c>
      <c r="E612" t="s">
        <v>1407</v>
      </c>
      <c r="F612" t="s">
        <v>1407</v>
      </c>
      <c r="G612" t="s">
        <v>1407</v>
      </c>
      <c r="H612" t="s">
        <v>1407</v>
      </c>
      <c r="I612" t="s">
        <v>1407</v>
      </c>
      <c r="J612">
        <v>11.5</v>
      </c>
      <c r="K612" t="b">
        <f>ISERROR(VLOOKUP(A612,'passengers(base term)_has_optio'!A554:A1389,1,FALSE))</f>
        <v>0</v>
      </c>
      <c r="L612">
        <f t="shared" si="83"/>
        <v>1</v>
      </c>
      <c r="M612">
        <f t="shared" si="81"/>
        <v>1</v>
      </c>
      <c r="N612">
        <f t="shared" si="82"/>
        <v>1</v>
      </c>
      <c r="O612">
        <f>IF(IF(ISERROR(SEARCH("*no*",VLOOKUP(A612,'passengers(base term)_has_optio'!A:J,3,FALSE))), 0,1)+IF(ISERROR(SEARCH("*no*",VLOOKUP(A612,'passengers(base term)_has_optio'!A:J,34,FALSE))), 0,1)+IF(ISERROR(SEARCH("*no*",VLOOKUP(A612,'passengers(base term)_has_optio'!A:J,5,FALSE))), 0,1)+IF(ISERROR(SEARCH("*no*",VLOOKUP(A612,'passengers(base term)_has_optio'!A:J,6,FALSE))), 0,1)+IF(ISERROR(SEARCH("*no*",VLOOKUP(A612,'passengers(base term)_has_optio'!A:J,7,FALSE))), 0,1)+IF(ISERROR(SEARCH("*no*",VLOOKUP(A612,'passengers(base term)_has_optio'!A:J,8,FALSE))), 0,1)+IF(ISERROR(SEARCH("*no*",VLOOKUP(A612,'passengers(base term)_has_optio'!A:J,9,FALSE))), 0,1)=7,1,0)</f>
        <v>0</v>
      </c>
      <c r="P612">
        <f>IF(ISNUMBER(VLOOKUP(A612,'passengers(base term)_has_optio'!A:J,10)),1,0)</f>
        <v>1</v>
      </c>
      <c r="Q612">
        <f t="shared" si="84"/>
        <v>0</v>
      </c>
      <c r="R612">
        <f t="shared" si="85"/>
        <v>1</v>
      </c>
      <c r="S612">
        <f t="shared" si="86"/>
        <v>0</v>
      </c>
      <c r="T612">
        <f t="shared" si="87"/>
        <v>0</v>
      </c>
      <c r="U612">
        <f t="shared" si="88"/>
        <v>0</v>
      </c>
      <c r="V612">
        <f t="shared" si="89"/>
        <v>0</v>
      </c>
    </row>
    <row r="613" spans="1:22">
      <c r="A613" t="s">
        <v>715</v>
      </c>
      <c r="B613" t="s">
        <v>1418</v>
      </c>
      <c r="C613" t="s">
        <v>1407</v>
      </c>
      <c r="D613" t="s">
        <v>1407</v>
      </c>
      <c r="E613" t="s">
        <v>1407</v>
      </c>
      <c r="F613" t="s">
        <v>1407</v>
      </c>
      <c r="G613" t="s">
        <v>1407</v>
      </c>
      <c r="H613" t="s">
        <v>1407</v>
      </c>
      <c r="I613" t="s">
        <v>1407</v>
      </c>
      <c r="J613">
        <v>2</v>
      </c>
      <c r="K613" t="b">
        <f>ISERROR(VLOOKUP(A613,'passengers(base term)_has_optio'!A556:A1391,1,FALSE))</f>
        <v>0</v>
      </c>
      <c r="L613">
        <f t="shared" si="83"/>
        <v>1</v>
      </c>
      <c r="M613">
        <f t="shared" si="81"/>
        <v>1</v>
      </c>
      <c r="N613">
        <f t="shared" si="82"/>
        <v>1</v>
      </c>
      <c r="O613">
        <f>IF(IF(ISERROR(SEARCH("*no*",VLOOKUP(A613,'passengers(base term)_has_optio'!A:J,3,FALSE))), 0,1)+IF(ISERROR(SEARCH("*no*",VLOOKUP(A613,'passengers(base term)_has_optio'!A:J,34,FALSE))), 0,1)+IF(ISERROR(SEARCH("*no*",VLOOKUP(A613,'passengers(base term)_has_optio'!A:J,5,FALSE))), 0,1)+IF(ISERROR(SEARCH("*no*",VLOOKUP(A613,'passengers(base term)_has_optio'!A:J,6,FALSE))), 0,1)+IF(ISERROR(SEARCH("*no*",VLOOKUP(A613,'passengers(base term)_has_optio'!A:J,7,FALSE))), 0,1)+IF(ISERROR(SEARCH("*no*",VLOOKUP(A613,'passengers(base term)_has_optio'!A:J,8,FALSE))), 0,1)+IF(ISERROR(SEARCH("*no*",VLOOKUP(A613,'passengers(base term)_has_optio'!A:J,9,FALSE))), 0,1)=7,1,0)</f>
        <v>0</v>
      </c>
      <c r="P613">
        <f>IF(ISNUMBER(VLOOKUP(A613,'passengers(base term)_has_optio'!A:J,10)),1,0)</f>
        <v>1</v>
      </c>
      <c r="Q613">
        <f t="shared" si="84"/>
        <v>0</v>
      </c>
      <c r="R613">
        <f t="shared" si="85"/>
        <v>1</v>
      </c>
      <c r="S613">
        <f t="shared" si="86"/>
        <v>0</v>
      </c>
      <c r="T613">
        <f t="shared" si="87"/>
        <v>0</v>
      </c>
      <c r="U613">
        <f t="shared" si="88"/>
        <v>0</v>
      </c>
      <c r="V613">
        <f t="shared" si="89"/>
        <v>0</v>
      </c>
    </row>
    <row r="614" spans="1:22">
      <c r="A614" t="s">
        <v>713</v>
      </c>
      <c r="B614" t="s">
        <v>1418</v>
      </c>
      <c r="C614" t="s">
        <v>1407</v>
      </c>
      <c r="D614" t="s">
        <v>1407</v>
      </c>
      <c r="E614" t="s">
        <v>1407</v>
      </c>
      <c r="F614" t="s">
        <v>1407</v>
      </c>
      <c r="G614" t="s">
        <v>1407</v>
      </c>
      <c r="H614" t="s">
        <v>1407</v>
      </c>
      <c r="I614" t="s">
        <v>1407</v>
      </c>
      <c r="J614">
        <v>6.3</v>
      </c>
      <c r="K614" t="b">
        <f>ISERROR(VLOOKUP(A614,'passengers(base term)_has_optio'!A557:A1392,1,FALSE))</f>
        <v>0</v>
      </c>
      <c r="L614">
        <f t="shared" si="83"/>
        <v>1</v>
      </c>
      <c r="M614">
        <f t="shared" si="81"/>
        <v>1</v>
      </c>
      <c r="N614">
        <f t="shared" si="82"/>
        <v>1</v>
      </c>
      <c r="O614">
        <f>IF(IF(ISERROR(SEARCH("*no*",VLOOKUP(A614,'passengers(base term)_has_optio'!A:J,3,FALSE))), 0,1)+IF(ISERROR(SEARCH("*no*",VLOOKUP(A614,'passengers(base term)_has_optio'!A:J,34,FALSE))), 0,1)+IF(ISERROR(SEARCH("*no*",VLOOKUP(A614,'passengers(base term)_has_optio'!A:J,5,FALSE))), 0,1)+IF(ISERROR(SEARCH("*no*",VLOOKUP(A614,'passengers(base term)_has_optio'!A:J,6,FALSE))), 0,1)+IF(ISERROR(SEARCH("*no*",VLOOKUP(A614,'passengers(base term)_has_optio'!A:J,7,FALSE))), 0,1)+IF(ISERROR(SEARCH("*no*",VLOOKUP(A614,'passengers(base term)_has_optio'!A:J,8,FALSE))), 0,1)+IF(ISERROR(SEARCH("*no*",VLOOKUP(A614,'passengers(base term)_has_optio'!A:J,9,FALSE))), 0,1)=7,1,0)</f>
        <v>0</v>
      </c>
      <c r="P614">
        <f>IF(ISNUMBER(VLOOKUP(A614,'passengers(base term)_has_optio'!A:J,10)),1,0)</f>
        <v>0</v>
      </c>
      <c r="Q614">
        <f t="shared" si="84"/>
        <v>0</v>
      </c>
      <c r="R614">
        <f t="shared" si="85"/>
        <v>1</v>
      </c>
      <c r="S614">
        <f t="shared" si="86"/>
        <v>1</v>
      </c>
      <c r="T614">
        <f t="shared" si="87"/>
        <v>0</v>
      </c>
      <c r="U614">
        <f t="shared" si="88"/>
        <v>0</v>
      </c>
      <c r="V614">
        <f t="shared" si="89"/>
        <v>0</v>
      </c>
    </row>
    <row r="615" spans="1:22">
      <c r="A615" t="s">
        <v>711</v>
      </c>
      <c r="B615" t="s">
        <v>1418</v>
      </c>
      <c r="C615" t="s">
        <v>1407</v>
      </c>
      <c r="D615" t="s">
        <v>1407</v>
      </c>
      <c r="E615" t="s">
        <v>1407</v>
      </c>
      <c r="F615" t="s">
        <v>1407</v>
      </c>
      <c r="G615" t="s">
        <v>1407</v>
      </c>
      <c r="H615" t="s">
        <v>1407</v>
      </c>
      <c r="I615" t="s">
        <v>1407</v>
      </c>
      <c r="J615">
        <v>1.6</v>
      </c>
      <c r="K615" t="b">
        <f>ISERROR(VLOOKUP(A615,'passengers(base term)_has_optio'!A559:A1394,1,FALSE))</f>
        <v>0</v>
      </c>
      <c r="L615">
        <f t="shared" si="83"/>
        <v>1</v>
      </c>
      <c r="M615">
        <f t="shared" si="81"/>
        <v>1</v>
      </c>
      <c r="N615">
        <f t="shared" si="82"/>
        <v>1</v>
      </c>
      <c r="O615">
        <f>IF(IF(ISERROR(SEARCH("*no*",VLOOKUP(A615,'passengers(base term)_has_optio'!A:J,3,FALSE))), 0,1)+IF(ISERROR(SEARCH("*no*",VLOOKUP(A615,'passengers(base term)_has_optio'!A:J,34,FALSE))), 0,1)+IF(ISERROR(SEARCH("*no*",VLOOKUP(A615,'passengers(base term)_has_optio'!A:J,5,FALSE))), 0,1)+IF(ISERROR(SEARCH("*no*",VLOOKUP(A615,'passengers(base term)_has_optio'!A:J,6,FALSE))), 0,1)+IF(ISERROR(SEARCH("*no*",VLOOKUP(A615,'passengers(base term)_has_optio'!A:J,7,FALSE))), 0,1)+IF(ISERROR(SEARCH("*no*",VLOOKUP(A615,'passengers(base term)_has_optio'!A:J,8,FALSE))), 0,1)+IF(ISERROR(SEARCH("*no*",VLOOKUP(A615,'passengers(base term)_has_optio'!A:J,9,FALSE))), 0,1)=7,1,0)</f>
        <v>0</v>
      </c>
      <c r="P615">
        <f>IF(ISNUMBER(VLOOKUP(A615,'passengers(base term)_has_optio'!A:J,10)),1,0)</f>
        <v>1</v>
      </c>
      <c r="Q615">
        <f t="shared" si="84"/>
        <v>0</v>
      </c>
      <c r="R615">
        <f t="shared" si="85"/>
        <v>1</v>
      </c>
      <c r="S615">
        <f t="shared" si="86"/>
        <v>0</v>
      </c>
      <c r="T615">
        <f t="shared" si="87"/>
        <v>0</v>
      </c>
      <c r="U615">
        <f t="shared" si="88"/>
        <v>0</v>
      </c>
      <c r="V615">
        <f t="shared" si="89"/>
        <v>0</v>
      </c>
    </row>
    <row r="616" spans="1:22">
      <c r="A616" t="s">
        <v>710</v>
      </c>
      <c r="B616" t="s">
        <v>1418</v>
      </c>
      <c r="C616" t="s">
        <v>1407</v>
      </c>
      <c r="D616" t="s">
        <v>1407</v>
      </c>
      <c r="E616" t="s">
        <v>1407</v>
      </c>
      <c r="F616" t="s">
        <v>1407</v>
      </c>
      <c r="G616" t="s">
        <v>1407</v>
      </c>
      <c r="H616" t="s">
        <v>1407</v>
      </c>
      <c r="I616" t="s">
        <v>1407</v>
      </c>
      <c r="J616">
        <v>11.3</v>
      </c>
      <c r="K616" t="b">
        <f>ISERROR(VLOOKUP(A616,'passengers(base term)_has_optio'!A560:A1395,1,FALSE))</f>
        <v>0</v>
      </c>
      <c r="L616">
        <f t="shared" si="83"/>
        <v>1</v>
      </c>
      <c r="M616">
        <f t="shared" si="81"/>
        <v>1</v>
      </c>
      <c r="N616">
        <f t="shared" si="82"/>
        <v>1</v>
      </c>
      <c r="O616">
        <f>IF(IF(ISERROR(SEARCH("*no*",VLOOKUP(A616,'passengers(base term)_has_optio'!A:J,3,FALSE))), 0,1)+IF(ISERROR(SEARCH("*no*",VLOOKUP(A616,'passengers(base term)_has_optio'!A:J,34,FALSE))), 0,1)+IF(ISERROR(SEARCH("*no*",VLOOKUP(A616,'passengers(base term)_has_optio'!A:J,5,FALSE))), 0,1)+IF(ISERROR(SEARCH("*no*",VLOOKUP(A616,'passengers(base term)_has_optio'!A:J,6,FALSE))), 0,1)+IF(ISERROR(SEARCH("*no*",VLOOKUP(A616,'passengers(base term)_has_optio'!A:J,7,FALSE))), 0,1)+IF(ISERROR(SEARCH("*no*",VLOOKUP(A616,'passengers(base term)_has_optio'!A:J,8,FALSE))), 0,1)+IF(ISERROR(SEARCH("*no*",VLOOKUP(A616,'passengers(base term)_has_optio'!A:J,9,FALSE))), 0,1)=7,1,0)</f>
        <v>0</v>
      </c>
      <c r="P616">
        <f>IF(ISNUMBER(VLOOKUP(A616,'passengers(base term)_has_optio'!A:J,10)),1,0)</f>
        <v>1</v>
      </c>
      <c r="Q616">
        <f t="shared" si="84"/>
        <v>0</v>
      </c>
      <c r="R616">
        <f t="shared" si="85"/>
        <v>1</v>
      </c>
      <c r="S616">
        <f t="shared" si="86"/>
        <v>0</v>
      </c>
      <c r="T616">
        <f t="shared" si="87"/>
        <v>0</v>
      </c>
      <c r="U616">
        <f t="shared" si="88"/>
        <v>0</v>
      </c>
      <c r="V616">
        <f t="shared" si="89"/>
        <v>0</v>
      </c>
    </row>
    <row r="617" spans="1:22">
      <c r="A617" t="s">
        <v>709</v>
      </c>
      <c r="B617" t="s">
        <v>1418</v>
      </c>
      <c r="C617" t="s">
        <v>1407</v>
      </c>
      <c r="D617" t="s">
        <v>1407</v>
      </c>
      <c r="E617" t="s">
        <v>1407</v>
      </c>
      <c r="F617" t="s">
        <v>1407</v>
      </c>
      <c r="G617" t="s">
        <v>1407</v>
      </c>
      <c r="H617" t="s">
        <v>1407</v>
      </c>
      <c r="I617" t="s">
        <v>1407</v>
      </c>
      <c r="J617">
        <v>10.8</v>
      </c>
      <c r="K617" t="b">
        <f>ISERROR(VLOOKUP(A617,'passengers(base term)_has_optio'!A561:A1396,1,FALSE))</f>
        <v>0</v>
      </c>
      <c r="L617">
        <f t="shared" si="83"/>
        <v>1</v>
      </c>
      <c r="M617">
        <f t="shared" si="81"/>
        <v>1</v>
      </c>
      <c r="N617">
        <f t="shared" si="82"/>
        <v>1</v>
      </c>
      <c r="O617">
        <f>IF(IF(ISERROR(SEARCH("*no*",VLOOKUP(A617,'passengers(base term)_has_optio'!A:J,3,FALSE))), 0,1)+IF(ISERROR(SEARCH("*no*",VLOOKUP(A617,'passengers(base term)_has_optio'!A:J,34,FALSE))), 0,1)+IF(ISERROR(SEARCH("*no*",VLOOKUP(A617,'passengers(base term)_has_optio'!A:J,5,FALSE))), 0,1)+IF(ISERROR(SEARCH("*no*",VLOOKUP(A617,'passengers(base term)_has_optio'!A:J,6,FALSE))), 0,1)+IF(ISERROR(SEARCH("*no*",VLOOKUP(A617,'passengers(base term)_has_optio'!A:J,7,FALSE))), 0,1)+IF(ISERROR(SEARCH("*no*",VLOOKUP(A617,'passengers(base term)_has_optio'!A:J,8,FALSE))), 0,1)+IF(ISERROR(SEARCH("*no*",VLOOKUP(A617,'passengers(base term)_has_optio'!A:J,9,FALSE))), 0,1)=7,1,0)</f>
        <v>0</v>
      </c>
      <c r="P617">
        <f>IF(ISNUMBER(VLOOKUP(A617,'passengers(base term)_has_optio'!A:J,10)),1,0)</f>
        <v>1</v>
      </c>
      <c r="Q617">
        <f t="shared" si="84"/>
        <v>0</v>
      </c>
      <c r="R617">
        <f t="shared" si="85"/>
        <v>1</v>
      </c>
      <c r="S617">
        <f t="shared" si="86"/>
        <v>0</v>
      </c>
      <c r="T617">
        <f t="shared" si="87"/>
        <v>0</v>
      </c>
      <c r="U617">
        <f t="shared" si="88"/>
        <v>0</v>
      </c>
      <c r="V617">
        <f t="shared" si="89"/>
        <v>0</v>
      </c>
    </row>
    <row r="618" spans="1:22">
      <c r="A618" t="s">
        <v>708</v>
      </c>
      <c r="B618" t="s">
        <v>1418</v>
      </c>
      <c r="C618" t="s">
        <v>1407</v>
      </c>
      <c r="D618" t="s">
        <v>1407</v>
      </c>
      <c r="E618" t="s">
        <v>1407</v>
      </c>
      <c r="F618" t="s">
        <v>1407</v>
      </c>
      <c r="G618" t="s">
        <v>1407</v>
      </c>
      <c r="H618" t="s">
        <v>1407</v>
      </c>
      <c r="I618" t="s">
        <v>1407</v>
      </c>
      <c r="J618">
        <v>10.9</v>
      </c>
      <c r="K618" t="b">
        <f>ISERROR(VLOOKUP(A618,'passengers(base term)_has_optio'!A562:A1397,1,FALSE))</f>
        <v>0</v>
      </c>
      <c r="L618">
        <f t="shared" si="83"/>
        <v>1</v>
      </c>
      <c r="M618">
        <f t="shared" si="81"/>
        <v>1</v>
      </c>
      <c r="N618">
        <f t="shared" si="82"/>
        <v>1</v>
      </c>
      <c r="O618">
        <f>IF(IF(ISERROR(SEARCH("*no*",VLOOKUP(A618,'passengers(base term)_has_optio'!A:J,3,FALSE))), 0,1)+IF(ISERROR(SEARCH("*no*",VLOOKUP(A618,'passengers(base term)_has_optio'!A:J,34,FALSE))), 0,1)+IF(ISERROR(SEARCH("*no*",VLOOKUP(A618,'passengers(base term)_has_optio'!A:J,5,FALSE))), 0,1)+IF(ISERROR(SEARCH("*no*",VLOOKUP(A618,'passengers(base term)_has_optio'!A:J,6,FALSE))), 0,1)+IF(ISERROR(SEARCH("*no*",VLOOKUP(A618,'passengers(base term)_has_optio'!A:J,7,FALSE))), 0,1)+IF(ISERROR(SEARCH("*no*",VLOOKUP(A618,'passengers(base term)_has_optio'!A:J,8,FALSE))), 0,1)+IF(ISERROR(SEARCH("*no*",VLOOKUP(A618,'passengers(base term)_has_optio'!A:J,9,FALSE))), 0,1)=7,1,0)</f>
        <v>0</v>
      </c>
      <c r="P618">
        <f>IF(ISNUMBER(VLOOKUP(A618,'passengers(base term)_has_optio'!A:J,10)),1,0)</f>
        <v>1</v>
      </c>
      <c r="Q618">
        <f t="shared" si="84"/>
        <v>0</v>
      </c>
      <c r="R618">
        <f t="shared" si="85"/>
        <v>1</v>
      </c>
      <c r="S618">
        <f t="shared" si="86"/>
        <v>0</v>
      </c>
      <c r="T618">
        <f t="shared" si="87"/>
        <v>0</v>
      </c>
      <c r="U618">
        <f t="shared" si="88"/>
        <v>0</v>
      </c>
      <c r="V618">
        <f t="shared" si="89"/>
        <v>0</v>
      </c>
    </row>
    <row r="619" spans="1:22">
      <c r="A619" t="s">
        <v>707</v>
      </c>
      <c r="B619" t="s">
        <v>1418</v>
      </c>
      <c r="C619" t="s">
        <v>1407</v>
      </c>
      <c r="D619" t="s">
        <v>1407</v>
      </c>
      <c r="E619" t="s">
        <v>1407</v>
      </c>
      <c r="F619" t="s">
        <v>1407</v>
      </c>
      <c r="G619" t="s">
        <v>1407</v>
      </c>
      <c r="H619" t="s">
        <v>1407</v>
      </c>
      <c r="I619" t="s">
        <v>1407</v>
      </c>
      <c r="J619">
        <v>12.2</v>
      </c>
      <c r="K619" t="b">
        <f>ISERROR(VLOOKUP(A619,'passengers(base term)_has_optio'!A563:A1398,1,FALSE))</f>
        <v>0</v>
      </c>
      <c r="L619">
        <f t="shared" si="83"/>
        <v>1</v>
      </c>
      <c r="M619">
        <f t="shared" si="81"/>
        <v>1</v>
      </c>
      <c r="N619">
        <f t="shared" si="82"/>
        <v>1</v>
      </c>
      <c r="O619">
        <f>IF(IF(ISERROR(SEARCH("*no*",VLOOKUP(A619,'passengers(base term)_has_optio'!A:J,3,FALSE))), 0,1)+IF(ISERROR(SEARCH("*no*",VLOOKUP(A619,'passengers(base term)_has_optio'!A:J,34,FALSE))), 0,1)+IF(ISERROR(SEARCH("*no*",VLOOKUP(A619,'passengers(base term)_has_optio'!A:J,5,FALSE))), 0,1)+IF(ISERROR(SEARCH("*no*",VLOOKUP(A619,'passengers(base term)_has_optio'!A:J,6,FALSE))), 0,1)+IF(ISERROR(SEARCH("*no*",VLOOKUP(A619,'passengers(base term)_has_optio'!A:J,7,FALSE))), 0,1)+IF(ISERROR(SEARCH("*no*",VLOOKUP(A619,'passengers(base term)_has_optio'!A:J,8,FALSE))), 0,1)+IF(ISERROR(SEARCH("*no*",VLOOKUP(A619,'passengers(base term)_has_optio'!A:J,9,FALSE))), 0,1)=7,1,0)</f>
        <v>0</v>
      </c>
      <c r="P619">
        <f>IF(ISNUMBER(VLOOKUP(A619,'passengers(base term)_has_optio'!A:J,10)),1,0)</f>
        <v>1</v>
      </c>
      <c r="Q619">
        <f t="shared" si="84"/>
        <v>0</v>
      </c>
      <c r="R619">
        <f t="shared" si="85"/>
        <v>1</v>
      </c>
      <c r="S619">
        <f t="shared" si="86"/>
        <v>0</v>
      </c>
      <c r="T619">
        <f t="shared" si="87"/>
        <v>0</v>
      </c>
      <c r="U619">
        <f t="shared" si="88"/>
        <v>0</v>
      </c>
      <c r="V619">
        <f t="shared" si="89"/>
        <v>0</v>
      </c>
    </row>
    <row r="620" spans="1:22">
      <c r="A620" t="s">
        <v>706</v>
      </c>
      <c r="B620" t="s">
        <v>1418</v>
      </c>
      <c r="C620" t="s">
        <v>1407</v>
      </c>
      <c r="D620" t="s">
        <v>1407</v>
      </c>
      <c r="E620" t="s">
        <v>1407</v>
      </c>
      <c r="F620" t="s">
        <v>1407</v>
      </c>
      <c r="G620" t="s">
        <v>1407</v>
      </c>
      <c r="H620" t="s">
        <v>1407</v>
      </c>
      <c r="I620" t="s">
        <v>1407</v>
      </c>
      <c r="J620">
        <v>11.7</v>
      </c>
      <c r="K620" t="b">
        <f>ISERROR(VLOOKUP(A620,'passengers(base term)_has_optio'!A564:A1399,1,FALSE))</f>
        <v>0</v>
      </c>
      <c r="L620">
        <f t="shared" si="83"/>
        <v>1</v>
      </c>
      <c r="M620">
        <f t="shared" si="81"/>
        <v>1</v>
      </c>
      <c r="N620">
        <f t="shared" si="82"/>
        <v>1</v>
      </c>
      <c r="O620">
        <f>IF(IF(ISERROR(SEARCH("*no*",VLOOKUP(A620,'passengers(base term)_has_optio'!A:J,3,FALSE))), 0,1)+IF(ISERROR(SEARCH("*no*",VLOOKUP(A620,'passengers(base term)_has_optio'!A:J,34,FALSE))), 0,1)+IF(ISERROR(SEARCH("*no*",VLOOKUP(A620,'passengers(base term)_has_optio'!A:J,5,FALSE))), 0,1)+IF(ISERROR(SEARCH("*no*",VLOOKUP(A620,'passengers(base term)_has_optio'!A:J,6,FALSE))), 0,1)+IF(ISERROR(SEARCH("*no*",VLOOKUP(A620,'passengers(base term)_has_optio'!A:J,7,FALSE))), 0,1)+IF(ISERROR(SEARCH("*no*",VLOOKUP(A620,'passengers(base term)_has_optio'!A:J,8,FALSE))), 0,1)+IF(ISERROR(SEARCH("*no*",VLOOKUP(A620,'passengers(base term)_has_optio'!A:J,9,FALSE))), 0,1)=7,1,0)</f>
        <v>0</v>
      </c>
      <c r="P620">
        <f>IF(ISNUMBER(VLOOKUP(A620,'passengers(base term)_has_optio'!A:J,10)),1,0)</f>
        <v>1</v>
      </c>
      <c r="Q620">
        <f t="shared" si="84"/>
        <v>0</v>
      </c>
      <c r="R620">
        <f t="shared" si="85"/>
        <v>1</v>
      </c>
      <c r="S620">
        <f t="shared" si="86"/>
        <v>0</v>
      </c>
      <c r="T620">
        <f t="shared" si="87"/>
        <v>0</v>
      </c>
      <c r="U620">
        <f t="shared" si="88"/>
        <v>0</v>
      </c>
      <c r="V620">
        <f t="shared" si="89"/>
        <v>0</v>
      </c>
    </row>
    <row r="621" spans="1:22">
      <c r="A621" t="s">
        <v>705</v>
      </c>
      <c r="B621" t="s">
        <v>1418</v>
      </c>
      <c r="C621" t="s">
        <v>1407</v>
      </c>
      <c r="D621" t="s">
        <v>1407</v>
      </c>
      <c r="E621" t="s">
        <v>1407</v>
      </c>
      <c r="F621" t="s">
        <v>1407</v>
      </c>
      <c r="G621" t="s">
        <v>1407</v>
      </c>
      <c r="H621" t="s">
        <v>1407</v>
      </c>
      <c r="I621" t="s">
        <v>1407</v>
      </c>
      <c r="J621">
        <v>9.4</v>
      </c>
      <c r="K621" t="b">
        <f>ISERROR(VLOOKUP(A621,'passengers(base term)_has_optio'!A565:A1400,1,FALSE))</f>
        <v>0</v>
      </c>
      <c r="L621">
        <f t="shared" si="83"/>
        <v>1</v>
      </c>
      <c r="M621">
        <f t="shared" si="81"/>
        <v>1</v>
      </c>
      <c r="N621">
        <f t="shared" si="82"/>
        <v>1</v>
      </c>
      <c r="O621">
        <f>IF(IF(ISERROR(SEARCH("*no*",VLOOKUP(A621,'passengers(base term)_has_optio'!A:J,3,FALSE))), 0,1)+IF(ISERROR(SEARCH("*no*",VLOOKUP(A621,'passengers(base term)_has_optio'!A:J,34,FALSE))), 0,1)+IF(ISERROR(SEARCH("*no*",VLOOKUP(A621,'passengers(base term)_has_optio'!A:J,5,FALSE))), 0,1)+IF(ISERROR(SEARCH("*no*",VLOOKUP(A621,'passengers(base term)_has_optio'!A:J,6,FALSE))), 0,1)+IF(ISERROR(SEARCH("*no*",VLOOKUP(A621,'passengers(base term)_has_optio'!A:J,7,FALSE))), 0,1)+IF(ISERROR(SEARCH("*no*",VLOOKUP(A621,'passengers(base term)_has_optio'!A:J,8,FALSE))), 0,1)+IF(ISERROR(SEARCH("*no*",VLOOKUP(A621,'passengers(base term)_has_optio'!A:J,9,FALSE))), 0,1)=7,1,0)</f>
        <v>0</v>
      </c>
      <c r="P621">
        <f>IF(ISNUMBER(VLOOKUP(A621,'passengers(base term)_has_optio'!A:J,10)),1,0)</f>
        <v>1</v>
      </c>
      <c r="Q621">
        <f t="shared" si="84"/>
        <v>0</v>
      </c>
      <c r="R621">
        <f t="shared" si="85"/>
        <v>1</v>
      </c>
      <c r="S621">
        <f t="shared" si="86"/>
        <v>0</v>
      </c>
      <c r="T621">
        <f t="shared" si="87"/>
        <v>0</v>
      </c>
      <c r="U621">
        <f t="shared" si="88"/>
        <v>0</v>
      </c>
      <c r="V621">
        <f t="shared" si="89"/>
        <v>0</v>
      </c>
    </row>
    <row r="622" spans="1:22">
      <c r="A622" t="s">
        <v>704</v>
      </c>
      <c r="B622" t="s">
        <v>1418</v>
      </c>
      <c r="C622" t="s">
        <v>1407</v>
      </c>
      <c r="D622" t="s">
        <v>1407</v>
      </c>
      <c r="E622" t="s">
        <v>1407</v>
      </c>
      <c r="F622" t="s">
        <v>1407</v>
      </c>
      <c r="G622" t="s">
        <v>1407</v>
      </c>
      <c r="H622" t="s">
        <v>1407</v>
      </c>
      <c r="I622" t="s">
        <v>1407</v>
      </c>
      <c r="J622">
        <v>12.2</v>
      </c>
      <c r="K622" t="b">
        <f>ISERROR(VLOOKUP(A622,'passengers(base term)_has_optio'!A566:A1401,1,FALSE))</f>
        <v>0</v>
      </c>
      <c r="L622">
        <f t="shared" si="83"/>
        <v>1</v>
      </c>
      <c r="M622">
        <f t="shared" si="81"/>
        <v>1</v>
      </c>
      <c r="N622">
        <f t="shared" si="82"/>
        <v>1</v>
      </c>
      <c r="O622">
        <f>IF(IF(ISERROR(SEARCH("*no*",VLOOKUP(A622,'passengers(base term)_has_optio'!A:J,3,FALSE))), 0,1)+IF(ISERROR(SEARCH("*no*",VLOOKUP(A622,'passengers(base term)_has_optio'!A:J,34,FALSE))), 0,1)+IF(ISERROR(SEARCH("*no*",VLOOKUP(A622,'passengers(base term)_has_optio'!A:J,5,FALSE))), 0,1)+IF(ISERROR(SEARCH("*no*",VLOOKUP(A622,'passengers(base term)_has_optio'!A:J,6,FALSE))), 0,1)+IF(ISERROR(SEARCH("*no*",VLOOKUP(A622,'passengers(base term)_has_optio'!A:J,7,FALSE))), 0,1)+IF(ISERROR(SEARCH("*no*",VLOOKUP(A622,'passengers(base term)_has_optio'!A:J,8,FALSE))), 0,1)+IF(ISERROR(SEARCH("*no*",VLOOKUP(A622,'passengers(base term)_has_optio'!A:J,9,FALSE))), 0,1)=7,1,0)</f>
        <v>0</v>
      </c>
      <c r="P622">
        <f>IF(ISNUMBER(VLOOKUP(A622,'passengers(base term)_has_optio'!A:J,10)),1,0)</f>
        <v>1</v>
      </c>
      <c r="Q622">
        <f t="shared" si="84"/>
        <v>0</v>
      </c>
      <c r="R622">
        <f t="shared" si="85"/>
        <v>1</v>
      </c>
      <c r="S622">
        <f t="shared" si="86"/>
        <v>0</v>
      </c>
      <c r="T622">
        <f t="shared" si="87"/>
        <v>0</v>
      </c>
      <c r="U622">
        <f t="shared" si="88"/>
        <v>0</v>
      </c>
      <c r="V622">
        <f t="shared" si="89"/>
        <v>0</v>
      </c>
    </row>
    <row r="623" spans="1:22">
      <c r="A623" t="s">
        <v>703</v>
      </c>
      <c r="B623" t="s">
        <v>1418</v>
      </c>
      <c r="C623" t="s">
        <v>1407</v>
      </c>
      <c r="D623" t="s">
        <v>1407</v>
      </c>
      <c r="E623" t="s">
        <v>1407</v>
      </c>
      <c r="F623" t="s">
        <v>1407</v>
      </c>
      <c r="G623" t="s">
        <v>1407</v>
      </c>
      <c r="H623" t="s">
        <v>1407</v>
      </c>
      <c r="I623" t="s">
        <v>1407</v>
      </c>
      <c r="J623">
        <v>12.4</v>
      </c>
      <c r="K623" t="b">
        <f>ISERROR(VLOOKUP(A623,'passengers(base term)_has_optio'!A567:A1402,1,FALSE))</f>
        <v>0</v>
      </c>
      <c r="L623">
        <f t="shared" si="83"/>
        <v>1</v>
      </c>
      <c r="M623">
        <f t="shared" si="81"/>
        <v>1</v>
      </c>
      <c r="N623">
        <f t="shared" si="82"/>
        <v>1</v>
      </c>
      <c r="O623">
        <f>IF(IF(ISERROR(SEARCH("*no*",VLOOKUP(A623,'passengers(base term)_has_optio'!A:J,3,FALSE))), 0,1)+IF(ISERROR(SEARCH("*no*",VLOOKUP(A623,'passengers(base term)_has_optio'!A:J,34,FALSE))), 0,1)+IF(ISERROR(SEARCH("*no*",VLOOKUP(A623,'passengers(base term)_has_optio'!A:J,5,FALSE))), 0,1)+IF(ISERROR(SEARCH("*no*",VLOOKUP(A623,'passengers(base term)_has_optio'!A:J,6,FALSE))), 0,1)+IF(ISERROR(SEARCH("*no*",VLOOKUP(A623,'passengers(base term)_has_optio'!A:J,7,FALSE))), 0,1)+IF(ISERROR(SEARCH("*no*",VLOOKUP(A623,'passengers(base term)_has_optio'!A:J,8,FALSE))), 0,1)+IF(ISERROR(SEARCH("*no*",VLOOKUP(A623,'passengers(base term)_has_optio'!A:J,9,FALSE))), 0,1)=7,1,0)</f>
        <v>0</v>
      </c>
      <c r="P623">
        <f>IF(ISNUMBER(VLOOKUP(A623,'passengers(base term)_has_optio'!A:J,10)),1,0)</f>
        <v>1</v>
      </c>
      <c r="Q623">
        <f t="shared" si="84"/>
        <v>0</v>
      </c>
      <c r="R623">
        <f t="shared" si="85"/>
        <v>1</v>
      </c>
      <c r="S623">
        <f t="shared" si="86"/>
        <v>0</v>
      </c>
      <c r="T623">
        <f t="shared" si="87"/>
        <v>0</v>
      </c>
      <c r="U623">
        <f t="shared" si="88"/>
        <v>0</v>
      </c>
      <c r="V623">
        <f t="shared" si="89"/>
        <v>0</v>
      </c>
    </row>
    <row r="624" spans="1:22">
      <c r="A624" t="s">
        <v>702</v>
      </c>
      <c r="B624" t="s">
        <v>1418</v>
      </c>
      <c r="C624" t="s">
        <v>1407</v>
      </c>
      <c r="D624" t="s">
        <v>1407</v>
      </c>
      <c r="E624" t="s">
        <v>1407</v>
      </c>
      <c r="F624" t="s">
        <v>1407</v>
      </c>
      <c r="G624" t="s">
        <v>1407</v>
      </c>
      <c r="H624" t="s">
        <v>1407</v>
      </c>
      <c r="I624" t="s">
        <v>1407</v>
      </c>
      <c r="J624">
        <v>12.1</v>
      </c>
      <c r="K624" t="b">
        <f>ISERROR(VLOOKUP(A624,'passengers(base term)_has_optio'!A568:A1403,1,FALSE))</f>
        <v>0</v>
      </c>
      <c r="L624">
        <f t="shared" si="83"/>
        <v>1</v>
      </c>
      <c r="M624">
        <f t="shared" si="81"/>
        <v>1</v>
      </c>
      <c r="N624">
        <f t="shared" si="82"/>
        <v>1</v>
      </c>
      <c r="O624">
        <f>IF(IF(ISERROR(SEARCH("*no*",VLOOKUP(A624,'passengers(base term)_has_optio'!A:J,3,FALSE))), 0,1)+IF(ISERROR(SEARCH("*no*",VLOOKUP(A624,'passengers(base term)_has_optio'!A:J,34,FALSE))), 0,1)+IF(ISERROR(SEARCH("*no*",VLOOKUP(A624,'passengers(base term)_has_optio'!A:J,5,FALSE))), 0,1)+IF(ISERROR(SEARCH("*no*",VLOOKUP(A624,'passengers(base term)_has_optio'!A:J,6,FALSE))), 0,1)+IF(ISERROR(SEARCH("*no*",VLOOKUP(A624,'passengers(base term)_has_optio'!A:J,7,FALSE))), 0,1)+IF(ISERROR(SEARCH("*no*",VLOOKUP(A624,'passengers(base term)_has_optio'!A:J,8,FALSE))), 0,1)+IF(ISERROR(SEARCH("*no*",VLOOKUP(A624,'passengers(base term)_has_optio'!A:J,9,FALSE))), 0,1)=7,1,0)</f>
        <v>0</v>
      </c>
      <c r="P624">
        <f>IF(ISNUMBER(VLOOKUP(A624,'passengers(base term)_has_optio'!A:J,10)),1,0)</f>
        <v>1</v>
      </c>
      <c r="Q624">
        <f t="shared" si="84"/>
        <v>0</v>
      </c>
      <c r="R624">
        <f t="shared" si="85"/>
        <v>1</v>
      </c>
      <c r="S624">
        <f t="shared" si="86"/>
        <v>0</v>
      </c>
      <c r="T624">
        <f t="shared" si="87"/>
        <v>0</v>
      </c>
      <c r="U624">
        <f t="shared" si="88"/>
        <v>0</v>
      </c>
      <c r="V624">
        <f t="shared" si="89"/>
        <v>0</v>
      </c>
    </row>
    <row r="625" spans="1:22">
      <c r="A625" t="s">
        <v>701</v>
      </c>
      <c r="B625" t="s">
        <v>1418</v>
      </c>
      <c r="C625" t="s">
        <v>1407</v>
      </c>
      <c r="D625" t="s">
        <v>1407</v>
      </c>
      <c r="E625" t="s">
        <v>1407</v>
      </c>
      <c r="F625" t="s">
        <v>1407</v>
      </c>
      <c r="G625" t="s">
        <v>1407</v>
      </c>
      <c r="H625" t="s">
        <v>1407</v>
      </c>
      <c r="I625" t="s">
        <v>1407</v>
      </c>
      <c r="J625">
        <v>11.8</v>
      </c>
      <c r="K625" t="b">
        <f>ISERROR(VLOOKUP(A625,'passengers(base term)_has_optio'!A569:A1404,1,FALSE))</f>
        <v>0</v>
      </c>
      <c r="L625">
        <f t="shared" si="83"/>
        <v>1</v>
      </c>
      <c r="M625">
        <f t="shared" si="81"/>
        <v>1</v>
      </c>
      <c r="N625">
        <f t="shared" si="82"/>
        <v>1</v>
      </c>
      <c r="O625">
        <f>IF(IF(ISERROR(SEARCH("*no*",VLOOKUP(A625,'passengers(base term)_has_optio'!A:J,3,FALSE))), 0,1)+IF(ISERROR(SEARCH("*no*",VLOOKUP(A625,'passengers(base term)_has_optio'!A:J,34,FALSE))), 0,1)+IF(ISERROR(SEARCH("*no*",VLOOKUP(A625,'passengers(base term)_has_optio'!A:J,5,FALSE))), 0,1)+IF(ISERROR(SEARCH("*no*",VLOOKUP(A625,'passengers(base term)_has_optio'!A:J,6,FALSE))), 0,1)+IF(ISERROR(SEARCH("*no*",VLOOKUP(A625,'passengers(base term)_has_optio'!A:J,7,FALSE))), 0,1)+IF(ISERROR(SEARCH("*no*",VLOOKUP(A625,'passengers(base term)_has_optio'!A:J,8,FALSE))), 0,1)+IF(ISERROR(SEARCH("*no*",VLOOKUP(A625,'passengers(base term)_has_optio'!A:J,9,FALSE))), 0,1)=7,1,0)</f>
        <v>0</v>
      </c>
      <c r="P625">
        <f>IF(ISNUMBER(VLOOKUP(A625,'passengers(base term)_has_optio'!A:J,10)),1,0)</f>
        <v>1</v>
      </c>
      <c r="Q625">
        <f t="shared" si="84"/>
        <v>0</v>
      </c>
      <c r="R625">
        <f t="shared" si="85"/>
        <v>1</v>
      </c>
      <c r="S625">
        <f t="shared" si="86"/>
        <v>0</v>
      </c>
      <c r="T625">
        <f t="shared" si="87"/>
        <v>0</v>
      </c>
      <c r="U625">
        <f t="shared" si="88"/>
        <v>0</v>
      </c>
      <c r="V625">
        <f t="shared" si="89"/>
        <v>0</v>
      </c>
    </row>
    <row r="626" spans="1:22">
      <c r="A626" t="s">
        <v>700</v>
      </c>
      <c r="B626" t="s">
        <v>1418</v>
      </c>
      <c r="C626" t="s">
        <v>1407</v>
      </c>
      <c r="D626" t="s">
        <v>1407</v>
      </c>
      <c r="E626" t="s">
        <v>1407</v>
      </c>
      <c r="F626" t="s">
        <v>1407</v>
      </c>
      <c r="G626" t="s">
        <v>1407</v>
      </c>
      <c r="H626" t="s">
        <v>1407</v>
      </c>
      <c r="I626" t="s">
        <v>1407</v>
      </c>
      <c r="J626">
        <v>18.3</v>
      </c>
      <c r="K626" t="b">
        <f>ISERROR(VLOOKUP(A626,'passengers(base term)_has_optio'!A570:A1405,1,FALSE))</f>
        <v>0</v>
      </c>
      <c r="L626">
        <f t="shared" si="83"/>
        <v>1</v>
      </c>
      <c r="M626">
        <f t="shared" si="81"/>
        <v>1</v>
      </c>
      <c r="N626">
        <f t="shared" si="82"/>
        <v>1</v>
      </c>
      <c r="O626">
        <f>IF(IF(ISERROR(SEARCH("*no*",VLOOKUP(A626,'passengers(base term)_has_optio'!A:J,3,FALSE))), 0,1)+IF(ISERROR(SEARCH("*no*",VLOOKUP(A626,'passengers(base term)_has_optio'!A:J,34,FALSE))), 0,1)+IF(ISERROR(SEARCH("*no*",VLOOKUP(A626,'passengers(base term)_has_optio'!A:J,5,FALSE))), 0,1)+IF(ISERROR(SEARCH("*no*",VLOOKUP(A626,'passengers(base term)_has_optio'!A:J,6,FALSE))), 0,1)+IF(ISERROR(SEARCH("*no*",VLOOKUP(A626,'passengers(base term)_has_optio'!A:J,7,FALSE))), 0,1)+IF(ISERROR(SEARCH("*no*",VLOOKUP(A626,'passengers(base term)_has_optio'!A:J,8,FALSE))), 0,1)+IF(ISERROR(SEARCH("*no*",VLOOKUP(A626,'passengers(base term)_has_optio'!A:J,9,FALSE))), 0,1)=7,1,0)</f>
        <v>0</v>
      </c>
      <c r="P626">
        <f>IF(ISNUMBER(VLOOKUP(A626,'passengers(base term)_has_optio'!A:J,10)),1,0)</f>
        <v>1</v>
      </c>
      <c r="Q626">
        <f t="shared" si="84"/>
        <v>0</v>
      </c>
      <c r="R626">
        <f t="shared" si="85"/>
        <v>1</v>
      </c>
      <c r="S626">
        <f t="shared" si="86"/>
        <v>0</v>
      </c>
      <c r="T626">
        <f t="shared" si="87"/>
        <v>0</v>
      </c>
      <c r="U626">
        <f t="shared" si="88"/>
        <v>0</v>
      </c>
      <c r="V626">
        <f t="shared" si="89"/>
        <v>0</v>
      </c>
    </row>
    <row r="627" spans="1:22">
      <c r="A627" t="s">
        <v>699</v>
      </c>
      <c r="B627" t="s">
        <v>1418</v>
      </c>
      <c r="C627" t="s">
        <v>1407</v>
      </c>
      <c r="D627" t="s">
        <v>1407</v>
      </c>
      <c r="E627" t="s">
        <v>1407</v>
      </c>
      <c r="F627" t="s">
        <v>1407</v>
      </c>
      <c r="G627" t="s">
        <v>1407</v>
      </c>
      <c r="H627" t="s">
        <v>1407</v>
      </c>
      <c r="I627" t="s">
        <v>1407</v>
      </c>
      <c r="J627">
        <v>16.899999999999999</v>
      </c>
      <c r="K627" t="b">
        <f>ISERROR(VLOOKUP(A627,'passengers(base term)_has_optio'!A571:A1406,1,FALSE))</f>
        <v>0</v>
      </c>
      <c r="L627">
        <f t="shared" si="83"/>
        <v>1</v>
      </c>
      <c r="M627">
        <f t="shared" si="81"/>
        <v>1</v>
      </c>
      <c r="N627">
        <f t="shared" si="82"/>
        <v>1</v>
      </c>
      <c r="O627">
        <f>IF(IF(ISERROR(SEARCH("*no*",VLOOKUP(A627,'passengers(base term)_has_optio'!A:J,3,FALSE))), 0,1)+IF(ISERROR(SEARCH("*no*",VLOOKUP(A627,'passengers(base term)_has_optio'!A:J,34,FALSE))), 0,1)+IF(ISERROR(SEARCH("*no*",VLOOKUP(A627,'passengers(base term)_has_optio'!A:J,5,FALSE))), 0,1)+IF(ISERROR(SEARCH("*no*",VLOOKUP(A627,'passengers(base term)_has_optio'!A:J,6,FALSE))), 0,1)+IF(ISERROR(SEARCH("*no*",VLOOKUP(A627,'passengers(base term)_has_optio'!A:J,7,FALSE))), 0,1)+IF(ISERROR(SEARCH("*no*",VLOOKUP(A627,'passengers(base term)_has_optio'!A:J,8,FALSE))), 0,1)+IF(ISERROR(SEARCH("*no*",VLOOKUP(A627,'passengers(base term)_has_optio'!A:J,9,FALSE))), 0,1)=7,1,0)</f>
        <v>0</v>
      </c>
      <c r="P627">
        <f>IF(ISNUMBER(VLOOKUP(A627,'passengers(base term)_has_optio'!A:J,10)),1,0)</f>
        <v>1</v>
      </c>
      <c r="Q627">
        <f t="shared" si="84"/>
        <v>0</v>
      </c>
      <c r="R627">
        <f t="shared" si="85"/>
        <v>1</v>
      </c>
      <c r="S627">
        <f t="shared" si="86"/>
        <v>0</v>
      </c>
      <c r="T627">
        <f t="shared" si="87"/>
        <v>0</v>
      </c>
      <c r="U627">
        <f t="shared" si="88"/>
        <v>0</v>
      </c>
      <c r="V627">
        <f t="shared" si="89"/>
        <v>0</v>
      </c>
    </row>
    <row r="628" spans="1:22">
      <c r="A628" t="s">
        <v>698</v>
      </c>
      <c r="B628" t="s">
        <v>1418</v>
      </c>
      <c r="C628" t="s">
        <v>1407</v>
      </c>
      <c r="D628" t="s">
        <v>1407</v>
      </c>
      <c r="E628" t="s">
        <v>1407</v>
      </c>
      <c r="F628" t="s">
        <v>1407</v>
      </c>
      <c r="G628" t="s">
        <v>1407</v>
      </c>
      <c r="H628" t="s">
        <v>1407</v>
      </c>
      <c r="I628" t="s">
        <v>1407</v>
      </c>
      <c r="J628">
        <v>12</v>
      </c>
      <c r="K628" t="b">
        <f>ISERROR(VLOOKUP(A628,'passengers(base term)_has_optio'!A572:A1407,1,FALSE))</f>
        <v>0</v>
      </c>
      <c r="L628">
        <f t="shared" si="83"/>
        <v>1</v>
      </c>
      <c r="M628">
        <f t="shared" si="81"/>
        <v>1</v>
      </c>
      <c r="N628">
        <f t="shared" si="82"/>
        <v>1</v>
      </c>
      <c r="O628">
        <f>IF(IF(ISERROR(SEARCH("*no*",VLOOKUP(A628,'passengers(base term)_has_optio'!A:J,3,FALSE))), 0,1)+IF(ISERROR(SEARCH("*no*",VLOOKUP(A628,'passengers(base term)_has_optio'!A:J,34,FALSE))), 0,1)+IF(ISERROR(SEARCH("*no*",VLOOKUP(A628,'passengers(base term)_has_optio'!A:J,5,FALSE))), 0,1)+IF(ISERROR(SEARCH("*no*",VLOOKUP(A628,'passengers(base term)_has_optio'!A:J,6,FALSE))), 0,1)+IF(ISERROR(SEARCH("*no*",VLOOKUP(A628,'passengers(base term)_has_optio'!A:J,7,FALSE))), 0,1)+IF(ISERROR(SEARCH("*no*",VLOOKUP(A628,'passengers(base term)_has_optio'!A:J,8,FALSE))), 0,1)+IF(ISERROR(SEARCH("*no*",VLOOKUP(A628,'passengers(base term)_has_optio'!A:J,9,FALSE))), 0,1)=7,1,0)</f>
        <v>0</v>
      </c>
      <c r="P628">
        <f>IF(ISNUMBER(VLOOKUP(A628,'passengers(base term)_has_optio'!A:J,10)),1,0)</f>
        <v>1</v>
      </c>
      <c r="Q628">
        <f t="shared" si="84"/>
        <v>0</v>
      </c>
      <c r="R628">
        <f t="shared" si="85"/>
        <v>1</v>
      </c>
      <c r="S628">
        <f t="shared" si="86"/>
        <v>0</v>
      </c>
      <c r="T628">
        <f t="shared" si="87"/>
        <v>0</v>
      </c>
      <c r="U628">
        <f t="shared" si="88"/>
        <v>0</v>
      </c>
      <c r="V628">
        <f t="shared" si="89"/>
        <v>0</v>
      </c>
    </row>
    <row r="629" spans="1:22">
      <c r="A629" t="s">
        <v>697</v>
      </c>
      <c r="B629" t="s">
        <v>1418</v>
      </c>
      <c r="C629" t="s">
        <v>1407</v>
      </c>
      <c r="D629" t="s">
        <v>1407</v>
      </c>
      <c r="E629" t="s">
        <v>1407</v>
      </c>
      <c r="F629" t="s">
        <v>1407</v>
      </c>
      <c r="G629" t="s">
        <v>1407</v>
      </c>
      <c r="H629" t="s">
        <v>1407</v>
      </c>
      <c r="I629" t="s">
        <v>1407</v>
      </c>
      <c r="J629">
        <v>11.3</v>
      </c>
      <c r="K629" t="b">
        <f>ISERROR(VLOOKUP(A629,'passengers(base term)_has_optio'!A573:A1408,1,FALSE))</f>
        <v>0</v>
      </c>
      <c r="L629">
        <f t="shared" si="83"/>
        <v>1</v>
      </c>
      <c r="M629">
        <f t="shared" si="81"/>
        <v>1</v>
      </c>
      <c r="N629">
        <f t="shared" si="82"/>
        <v>1</v>
      </c>
      <c r="O629">
        <f>IF(IF(ISERROR(SEARCH("*no*",VLOOKUP(A629,'passengers(base term)_has_optio'!A:J,3,FALSE))), 0,1)+IF(ISERROR(SEARCH("*no*",VLOOKUP(A629,'passengers(base term)_has_optio'!A:J,34,FALSE))), 0,1)+IF(ISERROR(SEARCH("*no*",VLOOKUP(A629,'passengers(base term)_has_optio'!A:J,5,FALSE))), 0,1)+IF(ISERROR(SEARCH("*no*",VLOOKUP(A629,'passengers(base term)_has_optio'!A:J,6,FALSE))), 0,1)+IF(ISERROR(SEARCH("*no*",VLOOKUP(A629,'passengers(base term)_has_optio'!A:J,7,FALSE))), 0,1)+IF(ISERROR(SEARCH("*no*",VLOOKUP(A629,'passengers(base term)_has_optio'!A:J,8,FALSE))), 0,1)+IF(ISERROR(SEARCH("*no*",VLOOKUP(A629,'passengers(base term)_has_optio'!A:J,9,FALSE))), 0,1)=7,1,0)</f>
        <v>0</v>
      </c>
      <c r="P629">
        <f>IF(ISNUMBER(VLOOKUP(A629,'passengers(base term)_has_optio'!A:J,10)),1,0)</f>
        <v>1</v>
      </c>
      <c r="Q629">
        <f t="shared" si="84"/>
        <v>0</v>
      </c>
      <c r="R629">
        <f t="shared" si="85"/>
        <v>1</v>
      </c>
      <c r="S629">
        <f t="shared" si="86"/>
        <v>0</v>
      </c>
      <c r="T629">
        <f t="shared" si="87"/>
        <v>0</v>
      </c>
      <c r="U629">
        <f t="shared" si="88"/>
        <v>0</v>
      </c>
      <c r="V629">
        <f t="shared" si="89"/>
        <v>0</v>
      </c>
    </row>
    <row r="630" spans="1:22">
      <c r="A630" t="s">
        <v>696</v>
      </c>
      <c r="B630" t="s">
        <v>1418</v>
      </c>
      <c r="C630" t="s">
        <v>1407</v>
      </c>
      <c r="D630" t="s">
        <v>1407</v>
      </c>
      <c r="E630" t="s">
        <v>1407</v>
      </c>
      <c r="F630" t="s">
        <v>1407</v>
      </c>
      <c r="G630" t="s">
        <v>1407</v>
      </c>
      <c r="H630" t="s">
        <v>1407</v>
      </c>
      <c r="I630" t="s">
        <v>1407</v>
      </c>
      <c r="J630">
        <v>10.3</v>
      </c>
      <c r="K630" t="b">
        <f>ISERROR(VLOOKUP(A630,'passengers(base term)_has_optio'!A574:A1409,1,FALSE))</f>
        <v>0</v>
      </c>
      <c r="L630">
        <f t="shared" si="83"/>
        <v>1</v>
      </c>
      <c r="M630">
        <f t="shared" si="81"/>
        <v>1</v>
      </c>
      <c r="N630">
        <f t="shared" si="82"/>
        <v>1</v>
      </c>
      <c r="O630">
        <f>IF(IF(ISERROR(SEARCH("*no*",VLOOKUP(A630,'passengers(base term)_has_optio'!A:J,3,FALSE))), 0,1)+IF(ISERROR(SEARCH("*no*",VLOOKUP(A630,'passengers(base term)_has_optio'!A:J,34,FALSE))), 0,1)+IF(ISERROR(SEARCH("*no*",VLOOKUP(A630,'passengers(base term)_has_optio'!A:J,5,FALSE))), 0,1)+IF(ISERROR(SEARCH("*no*",VLOOKUP(A630,'passengers(base term)_has_optio'!A:J,6,FALSE))), 0,1)+IF(ISERROR(SEARCH("*no*",VLOOKUP(A630,'passengers(base term)_has_optio'!A:J,7,FALSE))), 0,1)+IF(ISERROR(SEARCH("*no*",VLOOKUP(A630,'passengers(base term)_has_optio'!A:J,8,FALSE))), 0,1)+IF(ISERROR(SEARCH("*no*",VLOOKUP(A630,'passengers(base term)_has_optio'!A:J,9,FALSE))), 0,1)=7,1,0)</f>
        <v>0</v>
      </c>
      <c r="P630">
        <f>IF(ISNUMBER(VLOOKUP(A630,'passengers(base term)_has_optio'!A:J,10)),1,0)</f>
        <v>1</v>
      </c>
      <c r="Q630">
        <f t="shared" si="84"/>
        <v>0</v>
      </c>
      <c r="R630">
        <f t="shared" si="85"/>
        <v>1</v>
      </c>
      <c r="S630">
        <f t="shared" si="86"/>
        <v>0</v>
      </c>
      <c r="T630">
        <f t="shared" si="87"/>
        <v>0</v>
      </c>
      <c r="U630">
        <f t="shared" si="88"/>
        <v>0</v>
      </c>
      <c r="V630">
        <f t="shared" si="89"/>
        <v>0</v>
      </c>
    </row>
    <row r="631" spans="1:22">
      <c r="A631" t="s">
        <v>694</v>
      </c>
      <c r="B631" t="s">
        <v>1418</v>
      </c>
      <c r="C631" t="s">
        <v>1407</v>
      </c>
      <c r="D631" t="s">
        <v>1407</v>
      </c>
      <c r="E631" t="s">
        <v>1407</v>
      </c>
      <c r="F631" t="s">
        <v>1407</v>
      </c>
      <c r="G631" t="s">
        <v>1407</v>
      </c>
      <c r="H631" t="s">
        <v>1407</v>
      </c>
      <c r="I631" t="s">
        <v>1407</v>
      </c>
      <c r="J631">
        <v>6.3</v>
      </c>
      <c r="K631" t="b">
        <f>ISERROR(VLOOKUP(A631,'passengers(base term)_has_optio'!A575:A1410,1,FALSE))</f>
        <v>0</v>
      </c>
      <c r="L631">
        <f t="shared" si="83"/>
        <v>1</v>
      </c>
      <c r="M631">
        <f t="shared" si="81"/>
        <v>1</v>
      </c>
      <c r="N631">
        <f t="shared" si="82"/>
        <v>1</v>
      </c>
      <c r="O631">
        <f>IF(IF(ISERROR(SEARCH("*no*",VLOOKUP(A631,'passengers(base term)_has_optio'!A:J,3,FALSE))), 0,1)+IF(ISERROR(SEARCH("*no*",VLOOKUP(A631,'passengers(base term)_has_optio'!A:J,34,FALSE))), 0,1)+IF(ISERROR(SEARCH("*no*",VLOOKUP(A631,'passengers(base term)_has_optio'!A:J,5,FALSE))), 0,1)+IF(ISERROR(SEARCH("*no*",VLOOKUP(A631,'passengers(base term)_has_optio'!A:J,6,FALSE))), 0,1)+IF(ISERROR(SEARCH("*no*",VLOOKUP(A631,'passengers(base term)_has_optio'!A:J,7,FALSE))), 0,1)+IF(ISERROR(SEARCH("*no*",VLOOKUP(A631,'passengers(base term)_has_optio'!A:J,8,FALSE))), 0,1)+IF(ISERROR(SEARCH("*no*",VLOOKUP(A631,'passengers(base term)_has_optio'!A:J,9,FALSE))), 0,1)=7,1,0)</f>
        <v>0</v>
      </c>
      <c r="P631">
        <f>IF(ISNUMBER(VLOOKUP(A631,'passengers(base term)_has_optio'!A:J,10)),1,0)</f>
        <v>1</v>
      </c>
      <c r="Q631">
        <f t="shared" si="84"/>
        <v>0</v>
      </c>
      <c r="R631">
        <f t="shared" si="85"/>
        <v>1</v>
      </c>
      <c r="S631">
        <f t="shared" si="86"/>
        <v>0</v>
      </c>
      <c r="T631">
        <f t="shared" si="87"/>
        <v>0</v>
      </c>
      <c r="U631">
        <f t="shared" si="88"/>
        <v>0</v>
      </c>
      <c r="V631">
        <f t="shared" si="89"/>
        <v>0</v>
      </c>
    </row>
    <row r="632" spans="1:22">
      <c r="A632" t="s">
        <v>692</v>
      </c>
      <c r="B632" t="s">
        <v>1418</v>
      </c>
      <c r="C632" t="s">
        <v>1407</v>
      </c>
      <c r="D632" t="s">
        <v>1407</v>
      </c>
      <c r="E632" t="s">
        <v>1407</v>
      </c>
      <c r="F632" t="s">
        <v>1407</v>
      </c>
      <c r="G632" t="s">
        <v>1407</v>
      </c>
      <c r="H632" t="s">
        <v>1407</v>
      </c>
      <c r="I632" t="s">
        <v>1407</v>
      </c>
      <c r="J632">
        <v>2.1</v>
      </c>
      <c r="K632" t="b">
        <f>ISERROR(VLOOKUP(A632,'passengers(base term)_has_optio'!A577:A1412,1,FALSE))</f>
        <v>0</v>
      </c>
      <c r="L632">
        <f t="shared" si="83"/>
        <v>1</v>
      </c>
      <c r="M632">
        <f t="shared" si="81"/>
        <v>1</v>
      </c>
      <c r="N632">
        <f t="shared" si="82"/>
        <v>1</v>
      </c>
      <c r="O632">
        <f>IF(IF(ISERROR(SEARCH("*no*",VLOOKUP(A632,'passengers(base term)_has_optio'!A:J,3,FALSE))), 0,1)+IF(ISERROR(SEARCH("*no*",VLOOKUP(A632,'passengers(base term)_has_optio'!A:J,34,FALSE))), 0,1)+IF(ISERROR(SEARCH("*no*",VLOOKUP(A632,'passengers(base term)_has_optio'!A:J,5,FALSE))), 0,1)+IF(ISERROR(SEARCH("*no*",VLOOKUP(A632,'passengers(base term)_has_optio'!A:J,6,FALSE))), 0,1)+IF(ISERROR(SEARCH("*no*",VLOOKUP(A632,'passengers(base term)_has_optio'!A:J,7,FALSE))), 0,1)+IF(ISERROR(SEARCH("*no*",VLOOKUP(A632,'passengers(base term)_has_optio'!A:J,8,FALSE))), 0,1)+IF(ISERROR(SEARCH("*no*",VLOOKUP(A632,'passengers(base term)_has_optio'!A:J,9,FALSE))), 0,1)=7,1,0)</f>
        <v>0</v>
      </c>
      <c r="P632">
        <f>IF(ISNUMBER(VLOOKUP(A632,'passengers(base term)_has_optio'!A:J,10)),1,0)</f>
        <v>0</v>
      </c>
      <c r="Q632">
        <f t="shared" si="84"/>
        <v>0</v>
      </c>
      <c r="R632">
        <f t="shared" si="85"/>
        <v>1</v>
      </c>
      <c r="S632">
        <f t="shared" si="86"/>
        <v>1</v>
      </c>
      <c r="T632">
        <f t="shared" si="87"/>
        <v>0</v>
      </c>
      <c r="U632">
        <f t="shared" si="88"/>
        <v>0</v>
      </c>
      <c r="V632">
        <f t="shared" si="89"/>
        <v>0</v>
      </c>
    </row>
    <row r="633" spans="1:22">
      <c r="A633" t="s">
        <v>691</v>
      </c>
      <c r="B633" t="s">
        <v>1418</v>
      </c>
      <c r="C633" t="s">
        <v>1407</v>
      </c>
      <c r="D633" t="s">
        <v>1407</v>
      </c>
      <c r="E633" t="s">
        <v>1407</v>
      </c>
      <c r="F633" t="s">
        <v>1407</v>
      </c>
      <c r="G633" t="s">
        <v>1407</v>
      </c>
      <c r="H633" t="s">
        <v>1407</v>
      </c>
      <c r="I633" t="s">
        <v>1407</v>
      </c>
      <c r="J633">
        <v>6.9</v>
      </c>
      <c r="K633" t="b">
        <f>ISERROR(VLOOKUP(A633,'passengers(base term)_has_optio'!A578:A1413,1,FALSE))</f>
        <v>0</v>
      </c>
      <c r="L633">
        <f t="shared" si="83"/>
        <v>1</v>
      </c>
      <c r="M633">
        <f t="shared" si="81"/>
        <v>1</v>
      </c>
      <c r="N633">
        <f t="shared" si="82"/>
        <v>1</v>
      </c>
      <c r="O633">
        <f>IF(IF(ISERROR(SEARCH("*no*",VLOOKUP(A633,'passengers(base term)_has_optio'!A:J,3,FALSE))), 0,1)+IF(ISERROR(SEARCH("*no*",VLOOKUP(A633,'passengers(base term)_has_optio'!A:J,34,FALSE))), 0,1)+IF(ISERROR(SEARCH("*no*",VLOOKUP(A633,'passengers(base term)_has_optio'!A:J,5,FALSE))), 0,1)+IF(ISERROR(SEARCH("*no*",VLOOKUP(A633,'passengers(base term)_has_optio'!A:J,6,FALSE))), 0,1)+IF(ISERROR(SEARCH("*no*",VLOOKUP(A633,'passengers(base term)_has_optio'!A:J,7,FALSE))), 0,1)+IF(ISERROR(SEARCH("*no*",VLOOKUP(A633,'passengers(base term)_has_optio'!A:J,8,FALSE))), 0,1)+IF(ISERROR(SEARCH("*no*",VLOOKUP(A633,'passengers(base term)_has_optio'!A:J,9,FALSE))), 0,1)=7,1,0)</f>
        <v>0</v>
      </c>
      <c r="P633">
        <f>IF(ISNUMBER(VLOOKUP(A633,'passengers(base term)_has_optio'!A:J,10)),1,0)</f>
        <v>1</v>
      </c>
      <c r="Q633">
        <f t="shared" si="84"/>
        <v>0</v>
      </c>
      <c r="R633">
        <f t="shared" si="85"/>
        <v>1</v>
      </c>
      <c r="S633">
        <f t="shared" si="86"/>
        <v>0</v>
      </c>
      <c r="T633">
        <f t="shared" si="87"/>
        <v>0</v>
      </c>
      <c r="U633">
        <f t="shared" si="88"/>
        <v>0</v>
      </c>
      <c r="V633">
        <f t="shared" si="89"/>
        <v>0</v>
      </c>
    </row>
    <row r="634" spans="1:22">
      <c r="A634" t="s">
        <v>690</v>
      </c>
      <c r="B634" t="s">
        <v>1418</v>
      </c>
      <c r="C634" t="s">
        <v>1407</v>
      </c>
      <c r="D634" t="s">
        <v>1407</v>
      </c>
      <c r="E634" t="s">
        <v>1407</v>
      </c>
      <c r="F634" t="s">
        <v>1407</v>
      </c>
      <c r="G634" t="s">
        <v>1407</v>
      </c>
      <c r="H634" t="s">
        <v>1407</v>
      </c>
      <c r="I634" t="s">
        <v>1407</v>
      </c>
      <c r="J634">
        <v>7.7</v>
      </c>
      <c r="K634" t="b">
        <f>ISERROR(VLOOKUP(A634,'passengers(base term)_has_optio'!A579:A1414,1,FALSE))</f>
        <v>0</v>
      </c>
      <c r="L634">
        <f t="shared" si="83"/>
        <v>1</v>
      </c>
      <c r="M634">
        <f t="shared" si="81"/>
        <v>1</v>
      </c>
      <c r="N634">
        <f t="shared" si="82"/>
        <v>1</v>
      </c>
      <c r="O634">
        <f>IF(IF(ISERROR(SEARCH("*no*",VLOOKUP(A634,'passengers(base term)_has_optio'!A:J,3,FALSE))), 0,1)+IF(ISERROR(SEARCH("*no*",VLOOKUP(A634,'passengers(base term)_has_optio'!A:J,34,FALSE))), 0,1)+IF(ISERROR(SEARCH("*no*",VLOOKUP(A634,'passengers(base term)_has_optio'!A:J,5,FALSE))), 0,1)+IF(ISERROR(SEARCH("*no*",VLOOKUP(A634,'passengers(base term)_has_optio'!A:J,6,FALSE))), 0,1)+IF(ISERROR(SEARCH("*no*",VLOOKUP(A634,'passengers(base term)_has_optio'!A:J,7,FALSE))), 0,1)+IF(ISERROR(SEARCH("*no*",VLOOKUP(A634,'passengers(base term)_has_optio'!A:J,8,FALSE))), 0,1)+IF(ISERROR(SEARCH("*no*",VLOOKUP(A634,'passengers(base term)_has_optio'!A:J,9,FALSE))), 0,1)=7,1,0)</f>
        <v>0</v>
      </c>
      <c r="P634">
        <f>IF(ISNUMBER(VLOOKUP(A634,'passengers(base term)_has_optio'!A:J,10)),1,0)</f>
        <v>1</v>
      </c>
      <c r="Q634">
        <f t="shared" si="84"/>
        <v>0</v>
      </c>
      <c r="R634">
        <f t="shared" si="85"/>
        <v>1</v>
      </c>
      <c r="S634">
        <f t="shared" si="86"/>
        <v>0</v>
      </c>
      <c r="T634">
        <f t="shared" si="87"/>
        <v>0</v>
      </c>
      <c r="U634">
        <f t="shared" si="88"/>
        <v>0</v>
      </c>
      <c r="V634">
        <f t="shared" si="89"/>
        <v>0</v>
      </c>
    </row>
    <row r="635" spans="1:22">
      <c r="A635" t="s">
        <v>689</v>
      </c>
      <c r="B635" t="s">
        <v>1418</v>
      </c>
      <c r="C635" t="s">
        <v>1407</v>
      </c>
      <c r="D635" t="s">
        <v>1407</v>
      </c>
      <c r="E635" t="s">
        <v>1407</v>
      </c>
      <c r="F635" t="s">
        <v>1407</v>
      </c>
      <c r="G635" t="s">
        <v>1407</v>
      </c>
      <c r="H635" t="s">
        <v>1407</v>
      </c>
      <c r="I635" t="s">
        <v>1407</v>
      </c>
      <c r="J635">
        <v>13.4</v>
      </c>
      <c r="K635" t="b">
        <f>ISERROR(VLOOKUP(A635,'passengers(base term)_has_optio'!A580:A1415,1,FALSE))</f>
        <v>0</v>
      </c>
      <c r="L635">
        <f t="shared" si="83"/>
        <v>1</v>
      </c>
      <c r="M635">
        <f t="shared" si="81"/>
        <v>1</v>
      </c>
      <c r="N635">
        <f t="shared" si="82"/>
        <v>1</v>
      </c>
      <c r="O635">
        <f>IF(IF(ISERROR(SEARCH("*no*",VLOOKUP(A635,'passengers(base term)_has_optio'!A:J,3,FALSE))), 0,1)+IF(ISERROR(SEARCH("*no*",VLOOKUP(A635,'passengers(base term)_has_optio'!A:J,34,FALSE))), 0,1)+IF(ISERROR(SEARCH("*no*",VLOOKUP(A635,'passengers(base term)_has_optio'!A:J,5,FALSE))), 0,1)+IF(ISERROR(SEARCH("*no*",VLOOKUP(A635,'passengers(base term)_has_optio'!A:J,6,FALSE))), 0,1)+IF(ISERROR(SEARCH("*no*",VLOOKUP(A635,'passengers(base term)_has_optio'!A:J,7,FALSE))), 0,1)+IF(ISERROR(SEARCH("*no*",VLOOKUP(A635,'passengers(base term)_has_optio'!A:J,8,FALSE))), 0,1)+IF(ISERROR(SEARCH("*no*",VLOOKUP(A635,'passengers(base term)_has_optio'!A:J,9,FALSE))), 0,1)=7,1,0)</f>
        <v>0</v>
      </c>
      <c r="P635">
        <f>IF(ISNUMBER(VLOOKUP(A635,'passengers(base term)_has_optio'!A:J,10)),1,0)</f>
        <v>1</v>
      </c>
      <c r="Q635">
        <f t="shared" si="84"/>
        <v>0</v>
      </c>
      <c r="R635">
        <f t="shared" si="85"/>
        <v>1</v>
      </c>
      <c r="S635">
        <f t="shared" si="86"/>
        <v>0</v>
      </c>
      <c r="T635">
        <f t="shared" si="87"/>
        <v>0</v>
      </c>
      <c r="U635">
        <f t="shared" si="88"/>
        <v>0</v>
      </c>
      <c r="V635">
        <f t="shared" si="89"/>
        <v>0</v>
      </c>
    </row>
    <row r="636" spans="1:22">
      <c r="A636" t="s">
        <v>688</v>
      </c>
      <c r="B636" t="s">
        <v>1418</v>
      </c>
      <c r="C636" t="s">
        <v>1407</v>
      </c>
      <c r="D636" t="s">
        <v>1407</v>
      </c>
      <c r="E636" t="s">
        <v>1407</v>
      </c>
      <c r="F636" t="s">
        <v>1407</v>
      </c>
      <c r="G636" t="s">
        <v>1407</v>
      </c>
      <c r="H636" t="s">
        <v>1407</v>
      </c>
      <c r="I636" t="s">
        <v>1407</v>
      </c>
      <c r="J636">
        <v>11.6</v>
      </c>
      <c r="K636" t="b">
        <f>ISERROR(VLOOKUP(A636,'passengers(base term)_has_optio'!A581:A1416,1,FALSE))</f>
        <v>0</v>
      </c>
      <c r="L636">
        <f t="shared" si="83"/>
        <v>1</v>
      </c>
      <c r="M636">
        <f t="shared" si="81"/>
        <v>1</v>
      </c>
      <c r="N636">
        <f t="shared" si="82"/>
        <v>1</v>
      </c>
      <c r="O636">
        <f>IF(IF(ISERROR(SEARCH("*no*",VLOOKUP(A636,'passengers(base term)_has_optio'!A:J,3,FALSE))), 0,1)+IF(ISERROR(SEARCH("*no*",VLOOKUP(A636,'passengers(base term)_has_optio'!A:J,34,FALSE))), 0,1)+IF(ISERROR(SEARCH("*no*",VLOOKUP(A636,'passengers(base term)_has_optio'!A:J,5,FALSE))), 0,1)+IF(ISERROR(SEARCH("*no*",VLOOKUP(A636,'passengers(base term)_has_optio'!A:J,6,FALSE))), 0,1)+IF(ISERROR(SEARCH("*no*",VLOOKUP(A636,'passengers(base term)_has_optio'!A:J,7,FALSE))), 0,1)+IF(ISERROR(SEARCH("*no*",VLOOKUP(A636,'passengers(base term)_has_optio'!A:J,8,FALSE))), 0,1)+IF(ISERROR(SEARCH("*no*",VLOOKUP(A636,'passengers(base term)_has_optio'!A:J,9,FALSE))), 0,1)=7,1,0)</f>
        <v>0</v>
      </c>
      <c r="P636">
        <f>IF(ISNUMBER(VLOOKUP(A636,'passengers(base term)_has_optio'!A:J,10)),1,0)</f>
        <v>1</v>
      </c>
      <c r="Q636">
        <f t="shared" si="84"/>
        <v>0</v>
      </c>
      <c r="R636">
        <f t="shared" si="85"/>
        <v>1</v>
      </c>
      <c r="S636">
        <f t="shared" si="86"/>
        <v>0</v>
      </c>
      <c r="T636">
        <f t="shared" si="87"/>
        <v>0</v>
      </c>
      <c r="U636">
        <f t="shared" si="88"/>
        <v>0</v>
      </c>
      <c r="V636">
        <f t="shared" si="89"/>
        <v>0</v>
      </c>
    </row>
    <row r="637" spans="1:22">
      <c r="A637" t="s">
        <v>687</v>
      </c>
      <c r="B637" t="s">
        <v>1418</v>
      </c>
      <c r="C637" t="s">
        <v>1407</v>
      </c>
      <c r="D637" t="s">
        <v>1407</v>
      </c>
      <c r="E637" t="s">
        <v>1407</v>
      </c>
      <c r="F637" t="s">
        <v>1407</v>
      </c>
      <c r="G637" t="s">
        <v>1407</v>
      </c>
      <c r="H637" t="s">
        <v>1407</v>
      </c>
      <c r="I637" t="s">
        <v>1407</v>
      </c>
      <c r="J637">
        <v>11.4</v>
      </c>
      <c r="K637" t="b">
        <f>ISERROR(VLOOKUP(A637,'passengers(base term)_has_optio'!A582:A1417,1,FALSE))</f>
        <v>0</v>
      </c>
      <c r="L637">
        <f t="shared" si="83"/>
        <v>1</v>
      </c>
      <c r="M637">
        <f t="shared" si="81"/>
        <v>1</v>
      </c>
      <c r="N637">
        <f t="shared" si="82"/>
        <v>1</v>
      </c>
      <c r="O637">
        <f>IF(IF(ISERROR(SEARCH("*no*",VLOOKUP(A637,'passengers(base term)_has_optio'!A:J,3,FALSE))), 0,1)+IF(ISERROR(SEARCH("*no*",VLOOKUP(A637,'passengers(base term)_has_optio'!A:J,34,FALSE))), 0,1)+IF(ISERROR(SEARCH("*no*",VLOOKUP(A637,'passengers(base term)_has_optio'!A:J,5,FALSE))), 0,1)+IF(ISERROR(SEARCH("*no*",VLOOKUP(A637,'passengers(base term)_has_optio'!A:J,6,FALSE))), 0,1)+IF(ISERROR(SEARCH("*no*",VLOOKUP(A637,'passengers(base term)_has_optio'!A:J,7,FALSE))), 0,1)+IF(ISERROR(SEARCH("*no*",VLOOKUP(A637,'passengers(base term)_has_optio'!A:J,8,FALSE))), 0,1)+IF(ISERROR(SEARCH("*no*",VLOOKUP(A637,'passengers(base term)_has_optio'!A:J,9,FALSE))), 0,1)=7,1,0)</f>
        <v>0</v>
      </c>
      <c r="P637">
        <f>IF(ISNUMBER(VLOOKUP(A637,'passengers(base term)_has_optio'!A:J,10)),1,0)</f>
        <v>1</v>
      </c>
      <c r="Q637">
        <f t="shared" si="84"/>
        <v>0</v>
      </c>
      <c r="R637">
        <f t="shared" si="85"/>
        <v>1</v>
      </c>
      <c r="S637">
        <f t="shared" si="86"/>
        <v>0</v>
      </c>
      <c r="T637">
        <f t="shared" si="87"/>
        <v>0</v>
      </c>
      <c r="U637">
        <f t="shared" si="88"/>
        <v>0</v>
      </c>
      <c r="V637">
        <f t="shared" si="89"/>
        <v>0</v>
      </c>
    </row>
    <row r="638" spans="1:22">
      <c r="A638" t="s">
        <v>686</v>
      </c>
      <c r="B638" t="s">
        <v>1418</v>
      </c>
      <c r="C638" t="s">
        <v>1407</v>
      </c>
      <c r="D638" t="s">
        <v>1407</v>
      </c>
      <c r="E638" t="s">
        <v>1407</v>
      </c>
      <c r="F638" t="s">
        <v>1407</v>
      </c>
      <c r="G638" t="s">
        <v>1407</v>
      </c>
      <c r="H638" t="s">
        <v>1407</v>
      </c>
      <c r="I638" t="s">
        <v>1407</v>
      </c>
      <c r="J638">
        <v>11</v>
      </c>
      <c r="K638" t="b">
        <f>ISERROR(VLOOKUP(A638,'passengers(base term)_has_optio'!A583:A1418,1,FALSE))</f>
        <v>0</v>
      </c>
      <c r="L638">
        <f t="shared" si="83"/>
        <v>1</v>
      </c>
      <c r="M638">
        <f t="shared" si="81"/>
        <v>1</v>
      </c>
      <c r="N638">
        <f t="shared" si="82"/>
        <v>1</v>
      </c>
      <c r="O638">
        <f>IF(IF(ISERROR(SEARCH("*no*",VLOOKUP(A638,'passengers(base term)_has_optio'!A:J,3,FALSE))), 0,1)+IF(ISERROR(SEARCH("*no*",VLOOKUP(A638,'passengers(base term)_has_optio'!A:J,34,FALSE))), 0,1)+IF(ISERROR(SEARCH("*no*",VLOOKUP(A638,'passengers(base term)_has_optio'!A:J,5,FALSE))), 0,1)+IF(ISERROR(SEARCH("*no*",VLOOKUP(A638,'passengers(base term)_has_optio'!A:J,6,FALSE))), 0,1)+IF(ISERROR(SEARCH("*no*",VLOOKUP(A638,'passengers(base term)_has_optio'!A:J,7,FALSE))), 0,1)+IF(ISERROR(SEARCH("*no*",VLOOKUP(A638,'passengers(base term)_has_optio'!A:J,8,FALSE))), 0,1)+IF(ISERROR(SEARCH("*no*",VLOOKUP(A638,'passengers(base term)_has_optio'!A:J,9,FALSE))), 0,1)=7,1,0)</f>
        <v>0</v>
      </c>
      <c r="P638">
        <f>IF(ISNUMBER(VLOOKUP(A638,'passengers(base term)_has_optio'!A:J,10)),1,0)</f>
        <v>1</v>
      </c>
      <c r="Q638">
        <f t="shared" si="84"/>
        <v>0</v>
      </c>
      <c r="R638">
        <f t="shared" si="85"/>
        <v>1</v>
      </c>
      <c r="S638">
        <f t="shared" si="86"/>
        <v>0</v>
      </c>
      <c r="T638">
        <f t="shared" si="87"/>
        <v>0</v>
      </c>
      <c r="U638">
        <f t="shared" si="88"/>
        <v>0</v>
      </c>
      <c r="V638">
        <f t="shared" si="89"/>
        <v>0</v>
      </c>
    </row>
    <row r="639" spans="1:22">
      <c r="A639" t="s">
        <v>685</v>
      </c>
      <c r="B639" t="s">
        <v>1418</v>
      </c>
      <c r="C639" t="s">
        <v>1407</v>
      </c>
      <c r="D639" t="s">
        <v>1407</v>
      </c>
      <c r="E639" t="s">
        <v>1407</v>
      </c>
      <c r="F639" t="s">
        <v>1407</v>
      </c>
      <c r="G639" t="s">
        <v>1407</v>
      </c>
      <c r="H639" t="s">
        <v>1407</v>
      </c>
      <c r="I639" t="s">
        <v>1407</v>
      </c>
      <c r="J639">
        <v>11.5</v>
      </c>
      <c r="K639" t="b">
        <f>ISERROR(VLOOKUP(A639,'passengers(base term)_has_optio'!A584:A1419,1,FALSE))</f>
        <v>0</v>
      </c>
      <c r="L639">
        <f t="shared" si="83"/>
        <v>1</v>
      </c>
      <c r="M639">
        <f t="shared" si="81"/>
        <v>1</v>
      </c>
      <c r="N639">
        <f t="shared" si="82"/>
        <v>1</v>
      </c>
      <c r="O639">
        <f>IF(IF(ISERROR(SEARCH("*no*",VLOOKUP(A639,'passengers(base term)_has_optio'!A:J,3,FALSE))), 0,1)+IF(ISERROR(SEARCH("*no*",VLOOKUP(A639,'passengers(base term)_has_optio'!A:J,34,FALSE))), 0,1)+IF(ISERROR(SEARCH("*no*",VLOOKUP(A639,'passengers(base term)_has_optio'!A:J,5,FALSE))), 0,1)+IF(ISERROR(SEARCH("*no*",VLOOKUP(A639,'passengers(base term)_has_optio'!A:J,6,FALSE))), 0,1)+IF(ISERROR(SEARCH("*no*",VLOOKUP(A639,'passengers(base term)_has_optio'!A:J,7,FALSE))), 0,1)+IF(ISERROR(SEARCH("*no*",VLOOKUP(A639,'passengers(base term)_has_optio'!A:J,8,FALSE))), 0,1)+IF(ISERROR(SEARCH("*no*",VLOOKUP(A639,'passengers(base term)_has_optio'!A:J,9,FALSE))), 0,1)=7,1,0)</f>
        <v>0</v>
      </c>
      <c r="P639">
        <f>IF(ISNUMBER(VLOOKUP(A639,'passengers(base term)_has_optio'!A:J,10)),1,0)</f>
        <v>1</v>
      </c>
      <c r="Q639">
        <f t="shared" si="84"/>
        <v>0</v>
      </c>
      <c r="R639">
        <f t="shared" si="85"/>
        <v>1</v>
      </c>
      <c r="S639">
        <f t="shared" si="86"/>
        <v>0</v>
      </c>
      <c r="T639">
        <f t="shared" si="87"/>
        <v>0</v>
      </c>
      <c r="U639">
        <f t="shared" si="88"/>
        <v>0</v>
      </c>
      <c r="V639">
        <f t="shared" si="89"/>
        <v>0</v>
      </c>
    </row>
    <row r="640" spans="1:22">
      <c r="A640" t="s">
        <v>684</v>
      </c>
      <c r="B640" t="s">
        <v>1418</v>
      </c>
      <c r="C640" t="s">
        <v>1407</v>
      </c>
      <c r="D640" t="s">
        <v>1407</v>
      </c>
      <c r="E640" t="s">
        <v>1407</v>
      </c>
      <c r="F640" t="s">
        <v>1407</v>
      </c>
      <c r="G640" t="s">
        <v>1407</v>
      </c>
      <c r="H640" t="s">
        <v>1407</v>
      </c>
      <c r="I640" t="s">
        <v>1407</v>
      </c>
      <c r="J640">
        <v>11.3</v>
      </c>
      <c r="K640" t="b">
        <f>ISERROR(VLOOKUP(A640,'passengers(base term)_has_optio'!A585:A1420,1,FALSE))</f>
        <v>0</v>
      </c>
      <c r="L640">
        <f t="shared" si="83"/>
        <v>1</v>
      </c>
      <c r="M640">
        <f t="shared" si="81"/>
        <v>1</v>
      </c>
      <c r="N640">
        <f t="shared" si="82"/>
        <v>1</v>
      </c>
      <c r="O640">
        <f>IF(IF(ISERROR(SEARCH("*no*",VLOOKUP(A640,'passengers(base term)_has_optio'!A:J,3,FALSE))), 0,1)+IF(ISERROR(SEARCH("*no*",VLOOKUP(A640,'passengers(base term)_has_optio'!A:J,34,FALSE))), 0,1)+IF(ISERROR(SEARCH("*no*",VLOOKUP(A640,'passengers(base term)_has_optio'!A:J,5,FALSE))), 0,1)+IF(ISERROR(SEARCH("*no*",VLOOKUP(A640,'passengers(base term)_has_optio'!A:J,6,FALSE))), 0,1)+IF(ISERROR(SEARCH("*no*",VLOOKUP(A640,'passengers(base term)_has_optio'!A:J,7,FALSE))), 0,1)+IF(ISERROR(SEARCH("*no*",VLOOKUP(A640,'passengers(base term)_has_optio'!A:J,8,FALSE))), 0,1)+IF(ISERROR(SEARCH("*no*",VLOOKUP(A640,'passengers(base term)_has_optio'!A:J,9,FALSE))), 0,1)=7,1,0)</f>
        <v>0</v>
      </c>
      <c r="P640">
        <f>IF(ISNUMBER(VLOOKUP(A640,'passengers(base term)_has_optio'!A:J,10)),1,0)</f>
        <v>1</v>
      </c>
      <c r="Q640">
        <f t="shared" si="84"/>
        <v>0</v>
      </c>
      <c r="R640">
        <f t="shared" si="85"/>
        <v>1</v>
      </c>
      <c r="S640">
        <f t="shared" si="86"/>
        <v>0</v>
      </c>
      <c r="T640">
        <f t="shared" si="87"/>
        <v>0</v>
      </c>
      <c r="U640">
        <f t="shared" si="88"/>
        <v>0</v>
      </c>
      <c r="V640">
        <f t="shared" si="89"/>
        <v>0</v>
      </c>
    </row>
    <row r="641" spans="1:22">
      <c r="A641" t="s">
        <v>683</v>
      </c>
      <c r="B641" t="s">
        <v>1418</v>
      </c>
      <c r="C641" t="s">
        <v>1407</v>
      </c>
      <c r="D641" t="s">
        <v>1407</v>
      </c>
      <c r="E641" t="s">
        <v>1407</v>
      </c>
      <c r="F641" t="s">
        <v>1407</v>
      </c>
      <c r="G641" t="s">
        <v>1407</v>
      </c>
      <c r="H641" t="s">
        <v>1407</v>
      </c>
      <c r="I641" t="s">
        <v>1407</v>
      </c>
      <c r="J641">
        <v>12.2</v>
      </c>
      <c r="K641" t="b">
        <f>ISERROR(VLOOKUP(A641,'passengers(base term)_has_optio'!A586:A1421,1,FALSE))</f>
        <v>0</v>
      </c>
      <c r="L641">
        <f t="shared" si="83"/>
        <v>1</v>
      </c>
      <c r="M641">
        <f t="shared" si="81"/>
        <v>1</v>
      </c>
      <c r="N641">
        <f t="shared" si="82"/>
        <v>1</v>
      </c>
      <c r="O641">
        <f>IF(IF(ISERROR(SEARCH("*no*",VLOOKUP(A641,'passengers(base term)_has_optio'!A:J,3,FALSE))), 0,1)+IF(ISERROR(SEARCH("*no*",VLOOKUP(A641,'passengers(base term)_has_optio'!A:J,34,FALSE))), 0,1)+IF(ISERROR(SEARCH("*no*",VLOOKUP(A641,'passengers(base term)_has_optio'!A:J,5,FALSE))), 0,1)+IF(ISERROR(SEARCH("*no*",VLOOKUP(A641,'passengers(base term)_has_optio'!A:J,6,FALSE))), 0,1)+IF(ISERROR(SEARCH("*no*",VLOOKUP(A641,'passengers(base term)_has_optio'!A:J,7,FALSE))), 0,1)+IF(ISERROR(SEARCH("*no*",VLOOKUP(A641,'passengers(base term)_has_optio'!A:J,8,FALSE))), 0,1)+IF(ISERROR(SEARCH("*no*",VLOOKUP(A641,'passengers(base term)_has_optio'!A:J,9,FALSE))), 0,1)=7,1,0)</f>
        <v>0</v>
      </c>
      <c r="P641">
        <f>IF(ISNUMBER(VLOOKUP(A641,'passengers(base term)_has_optio'!A:J,10)),1,0)</f>
        <v>1</v>
      </c>
      <c r="Q641">
        <f t="shared" si="84"/>
        <v>0</v>
      </c>
      <c r="R641">
        <f t="shared" si="85"/>
        <v>1</v>
      </c>
      <c r="S641">
        <f t="shared" si="86"/>
        <v>0</v>
      </c>
      <c r="T641">
        <f t="shared" si="87"/>
        <v>0</v>
      </c>
      <c r="U641">
        <f t="shared" si="88"/>
        <v>0</v>
      </c>
      <c r="V641">
        <f t="shared" si="89"/>
        <v>0</v>
      </c>
    </row>
    <row r="642" spans="1:22">
      <c r="A642" t="s">
        <v>682</v>
      </c>
      <c r="B642" t="s">
        <v>1418</v>
      </c>
      <c r="C642" t="s">
        <v>1407</v>
      </c>
      <c r="D642" t="s">
        <v>1407</v>
      </c>
      <c r="E642" t="s">
        <v>1407</v>
      </c>
      <c r="F642" t="s">
        <v>1407</v>
      </c>
      <c r="G642" t="s">
        <v>1407</v>
      </c>
      <c r="H642" t="s">
        <v>1407</v>
      </c>
      <c r="I642" t="s">
        <v>1407</v>
      </c>
      <c r="J642">
        <v>12.1</v>
      </c>
      <c r="K642" t="b">
        <f>ISERROR(VLOOKUP(A642,'passengers(base term)_has_optio'!A587:A1422,1,FALSE))</f>
        <v>0</v>
      </c>
      <c r="L642">
        <f t="shared" si="83"/>
        <v>1</v>
      </c>
      <c r="M642">
        <f t="shared" ref="M642:M705" si="90">IF(ISNUMBER(J642),1,0)</f>
        <v>1</v>
      </c>
      <c r="N642">
        <f t="shared" ref="N642:N705" si="91">L642*M642</f>
        <v>1</v>
      </c>
      <c r="O642">
        <f>IF(IF(ISERROR(SEARCH("*no*",VLOOKUP(A642,'passengers(base term)_has_optio'!A:J,3,FALSE))), 0,1)+IF(ISERROR(SEARCH("*no*",VLOOKUP(A642,'passengers(base term)_has_optio'!A:J,34,FALSE))), 0,1)+IF(ISERROR(SEARCH("*no*",VLOOKUP(A642,'passengers(base term)_has_optio'!A:J,5,FALSE))), 0,1)+IF(ISERROR(SEARCH("*no*",VLOOKUP(A642,'passengers(base term)_has_optio'!A:J,6,FALSE))), 0,1)+IF(ISERROR(SEARCH("*no*",VLOOKUP(A642,'passengers(base term)_has_optio'!A:J,7,FALSE))), 0,1)+IF(ISERROR(SEARCH("*no*",VLOOKUP(A642,'passengers(base term)_has_optio'!A:J,8,FALSE))), 0,1)+IF(ISERROR(SEARCH("*no*",VLOOKUP(A642,'passengers(base term)_has_optio'!A:J,9,FALSE))), 0,1)=7,1,0)</f>
        <v>0</v>
      </c>
      <c r="P642">
        <f>IF(ISNUMBER(VLOOKUP(A642,'passengers(base term)_has_optio'!A:J,10)),1,0)</f>
        <v>1</v>
      </c>
      <c r="Q642">
        <f t="shared" si="84"/>
        <v>0</v>
      </c>
      <c r="R642">
        <f t="shared" si="85"/>
        <v>1</v>
      </c>
      <c r="S642">
        <f t="shared" si="86"/>
        <v>0</v>
      </c>
      <c r="T642">
        <f t="shared" si="87"/>
        <v>0</v>
      </c>
      <c r="U642">
        <f t="shared" si="88"/>
        <v>0</v>
      </c>
      <c r="V642">
        <f t="shared" si="89"/>
        <v>0</v>
      </c>
    </row>
    <row r="643" spans="1:22">
      <c r="A643" t="s">
        <v>681</v>
      </c>
      <c r="B643" t="s">
        <v>1418</v>
      </c>
      <c r="C643" t="s">
        <v>1407</v>
      </c>
      <c r="D643" t="s">
        <v>1407</v>
      </c>
      <c r="E643" t="s">
        <v>1407</v>
      </c>
      <c r="F643" t="s">
        <v>1407</v>
      </c>
      <c r="G643" t="s">
        <v>1407</v>
      </c>
      <c r="H643" t="s">
        <v>1407</v>
      </c>
      <c r="I643" t="s">
        <v>1407</v>
      </c>
      <c r="J643">
        <v>10.9</v>
      </c>
      <c r="K643" t="b">
        <f>ISERROR(VLOOKUP(A643,'passengers(base term)_has_optio'!A588:A1423,1,FALSE))</f>
        <v>0</v>
      </c>
      <c r="L643">
        <f t="shared" ref="L643:L706" si="92">IF(IF(ISERROR(SEARCH("*no*",C643)), 0,1)+IF(ISERROR(SEARCH("*no*",D643)), 0,1)+IF(ISERROR(SEARCH("*no*",E643)), 0,1)+IF(ISERROR(SEARCH("*no*",F643)), 0,1)+IF(ISERROR(SEARCH("*no*",G643)), 0,1)+IF(ISERROR(SEARCH("*no*",H643)), 0,1)+IF(ISERROR(SEARCH("*no*",I643)), 0,1)=7,1,0)</f>
        <v>1</v>
      </c>
      <c r="M643">
        <f t="shared" si="90"/>
        <v>1</v>
      </c>
      <c r="N643">
        <f t="shared" si="91"/>
        <v>1</v>
      </c>
      <c r="O643">
        <f>IF(IF(ISERROR(SEARCH("*no*",VLOOKUP(A643,'passengers(base term)_has_optio'!A:J,3,FALSE))), 0,1)+IF(ISERROR(SEARCH("*no*",VLOOKUP(A643,'passengers(base term)_has_optio'!A:J,34,FALSE))), 0,1)+IF(ISERROR(SEARCH("*no*",VLOOKUP(A643,'passengers(base term)_has_optio'!A:J,5,FALSE))), 0,1)+IF(ISERROR(SEARCH("*no*",VLOOKUP(A643,'passengers(base term)_has_optio'!A:J,6,FALSE))), 0,1)+IF(ISERROR(SEARCH("*no*",VLOOKUP(A643,'passengers(base term)_has_optio'!A:J,7,FALSE))), 0,1)+IF(ISERROR(SEARCH("*no*",VLOOKUP(A643,'passengers(base term)_has_optio'!A:J,8,FALSE))), 0,1)+IF(ISERROR(SEARCH("*no*",VLOOKUP(A643,'passengers(base term)_has_optio'!A:J,9,FALSE))), 0,1)=7,1,0)</f>
        <v>0</v>
      </c>
      <c r="P643">
        <f>IF(ISNUMBER(VLOOKUP(A643,'passengers(base term)_has_optio'!A:J,10)),1,0)</f>
        <v>1</v>
      </c>
      <c r="Q643">
        <f t="shared" ref="Q643:Q706" si="93">O643*P643</f>
        <v>0</v>
      </c>
      <c r="R643">
        <f t="shared" ref="R643:R706" si="94">IF(L643=O643,0,1)</f>
        <v>1</v>
      </c>
      <c r="S643">
        <f t="shared" ref="S643:S706" si="95">IF(M643=P643,0,1)</f>
        <v>0</v>
      </c>
      <c r="T643">
        <f t="shared" ref="T643:T706" si="96">N643*Q643</f>
        <v>0</v>
      </c>
      <c r="U643">
        <f t="shared" ref="U643:U706" si="97">IF(AND(L643 =0,M643=0,O643=0,P643=0),1,0)</f>
        <v>0</v>
      </c>
      <c r="V643">
        <f t="shared" ref="V643:V706" si="98">IF(AND(L643=0,M643=0),1,0)</f>
        <v>0</v>
      </c>
    </row>
    <row r="644" spans="1:22">
      <c r="A644" t="s">
        <v>680</v>
      </c>
      <c r="B644" t="s">
        <v>1418</v>
      </c>
      <c r="C644" t="s">
        <v>1407</v>
      </c>
      <c r="D644" t="s">
        <v>1407</v>
      </c>
      <c r="E644" t="s">
        <v>1407</v>
      </c>
      <c r="F644" t="s">
        <v>1407</v>
      </c>
      <c r="G644" t="s">
        <v>1407</v>
      </c>
      <c r="H644" t="s">
        <v>1407</v>
      </c>
      <c r="I644" t="s">
        <v>1407</v>
      </c>
      <c r="J644">
        <v>12.5</v>
      </c>
      <c r="K644" t="b">
        <f>ISERROR(VLOOKUP(A644,'passengers(base term)_has_optio'!A589:A1424,1,FALSE))</f>
        <v>0</v>
      </c>
      <c r="L644">
        <f t="shared" si="92"/>
        <v>1</v>
      </c>
      <c r="M644">
        <f t="shared" si="90"/>
        <v>1</v>
      </c>
      <c r="N644">
        <f t="shared" si="91"/>
        <v>1</v>
      </c>
      <c r="O644">
        <f>IF(IF(ISERROR(SEARCH("*no*",VLOOKUP(A644,'passengers(base term)_has_optio'!A:J,3,FALSE))), 0,1)+IF(ISERROR(SEARCH("*no*",VLOOKUP(A644,'passengers(base term)_has_optio'!A:J,34,FALSE))), 0,1)+IF(ISERROR(SEARCH("*no*",VLOOKUP(A644,'passengers(base term)_has_optio'!A:J,5,FALSE))), 0,1)+IF(ISERROR(SEARCH("*no*",VLOOKUP(A644,'passengers(base term)_has_optio'!A:J,6,FALSE))), 0,1)+IF(ISERROR(SEARCH("*no*",VLOOKUP(A644,'passengers(base term)_has_optio'!A:J,7,FALSE))), 0,1)+IF(ISERROR(SEARCH("*no*",VLOOKUP(A644,'passengers(base term)_has_optio'!A:J,8,FALSE))), 0,1)+IF(ISERROR(SEARCH("*no*",VLOOKUP(A644,'passengers(base term)_has_optio'!A:J,9,FALSE))), 0,1)=7,1,0)</f>
        <v>0</v>
      </c>
      <c r="P644">
        <f>IF(ISNUMBER(VLOOKUP(A644,'passengers(base term)_has_optio'!A:J,10)),1,0)</f>
        <v>1</v>
      </c>
      <c r="Q644">
        <f t="shared" si="93"/>
        <v>0</v>
      </c>
      <c r="R644">
        <f t="shared" si="94"/>
        <v>1</v>
      </c>
      <c r="S644">
        <f t="shared" si="95"/>
        <v>0</v>
      </c>
      <c r="T644">
        <f t="shared" si="96"/>
        <v>0</v>
      </c>
      <c r="U644">
        <f t="shared" si="97"/>
        <v>0</v>
      </c>
      <c r="V644">
        <f t="shared" si="98"/>
        <v>0</v>
      </c>
    </row>
    <row r="645" spans="1:22">
      <c r="A645" t="s">
        <v>679</v>
      </c>
      <c r="B645" t="s">
        <v>1418</v>
      </c>
      <c r="C645" t="s">
        <v>1407</v>
      </c>
      <c r="D645" t="s">
        <v>1407</v>
      </c>
      <c r="E645" t="s">
        <v>1407</v>
      </c>
      <c r="F645" t="s">
        <v>1407</v>
      </c>
      <c r="G645" t="s">
        <v>1407</v>
      </c>
      <c r="H645" t="s">
        <v>1407</v>
      </c>
      <c r="I645" t="s">
        <v>1407</v>
      </c>
      <c r="J645">
        <v>11.5</v>
      </c>
      <c r="K645" t="b">
        <f>ISERROR(VLOOKUP(A645,'passengers(base term)_has_optio'!A590:A1425,1,FALSE))</f>
        <v>0</v>
      </c>
      <c r="L645">
        <f t="shared" si="92"/>
        <v>1</v>
      </c>
      <c r="M645">
        <f t="shared" si="90"/>
        <v>1</v>
      </c>
      <c r="N645">
        <f t="shared" si="91"/>
        <v>1</v>
      </c>
      <c r="O645">
        <f>IF(IF(ISERROR(SEARCH("*no*",VLOOKUP(A645,'passengers(base term)_has_optio'!A:J,3,FALSE))), 0,1)+IF(ISERROR(SEARCH("*no*",VLOOKUP(A645,'passengers(base term)_has_optio'!A:J,34,FALSE))), 0,1)+IF(ISERROR(SEARCH("*no*",VLOOKUP(A645,'passengers(base term)_has_optio'!A:J,5,FALSE))), 0,1)+IF(ISERROR(SEARCH("*no*",VLOOKUP(A645,'passengers(base term)_has_optio'!A:J,6,FALSE))), 0,1)+IF(ISERROR(SEARCH("*no*",VLOOKUP(A645,'passengers(base term)_has_optio'!A:J,7,FALSE))), 0,1)+IF(ISERROR(SEARCH("*no*",VLOOKUP(A645,'passengers(base term)_has_optio'!A:J,8,FALSE))), 0,1)+IF(ISERROR(SEARCH("*no*",VLOOKUP(A645,'passengers(base term)_has_optio'!A:J,9,FALSE))), 0,1)=7,1,0)</f>
        <v>0</v>
      </c>
      <c r="P645">
        <f>IF(ISNUMBER(VLOOKUP(A645,'passengers(base term)_has_optio'!A:J,10)),1,0)</f>
        <v>1</v>
      </c>
      <c r="Q645">
        <f t="shared" si="93"/>
        <v>0</v>
      </c>
      <c r="R645">
        <f t="shared" si="94"/>
        <v>1</v>
      </c>
      <c r="S645">
        <f t="shared" si="95"/>
        <v>0</v>
      </c>
      <c r="T645">
        <f t="shared" si="96"/>
        <v>0</v>
      </c>
      <c r="U645">
        <f t="shared" si="97"/>
        <v>0</v>
      </c>
      <c r="V645">
        <f t="shared" si="98"/>
        <v>0</v>
      </c>
    </row>
    <row r="646" spans="1:22">
      <c r="A646" t="s">
        <v>678</v>
      </c>
      <c r="B646" t="s">
        <v>1418</v>
      </c>
      <c r="C646" t="s">
        <v>1407</v>
      </c>
      <c r="D646" t="s">
        <v>1407</v>
      </c>
      <c r="E646" t="s">
        <v>1407</v>
      </c>
      <c r="F646" t="s">
        <v>1407</v>
      </c>
      <c r="G646" t="s">
        <v>1407</v>
      </c>
      <c r="H646" t="s">
        <v>1407</v>
      </c>
      <c r="I646" t="s">
        <v>1407</v>
      </c>
      <c r="J646">
        <v>11.6</v>
      </c>
      <c r="K646" t="b">
        <f>ISERROR(VLOOKUP(A646,'passengers(base term)_has_optio'!A591:A1426,1,FALSE))</f>
        <v>0</v>
      </c>
      <c r="L646">
        <f t="shared" si="92"/>
        <v>1</v>
      </c>
      <c r="M646">
        <f t="shared" si="90"/>
        <v>1</v>
      </c>
      <c r="N646">
        <f t="shared" si="91"/>
        <v>1</v>
      </c>
      <c r="O646">
        <f>IF(IF(ISERROR(SEARCH("*no*",VLOOKUP(A646,'passengers(base term)_has_optio'!A:J,3,FALSE))), 0,1)+IF(ISERROR(SEARCH("*no*",VLOOKUP(A646,'passengers(base term)_has_optio'!A:J,34,FALSE))), 0,1)+IF(ISERROR(SEARCH("*no*",VLOOKUP(A646,'passengers(base term)_has_optio'!A:J,5,FALSE))), 0,1)+IF(ISERROR(SEARCH("*no*",VLOOKUP(A646,'passengers(base term)_has_optio'!A:J,6,FALSE))), 0,1)+IF(ISERROR(SEARCH("*no*",VLOOKUP(A646,'passengers(base term)_has_optio'!A:J,7,FALSE))), 0,1)+IF(ISERROR(SEARCH("*no*",VLOOKUP(A646,'passengers(base term)_has_optio'!A:J,8,FALSE))), 0,1)+IF(ISERROR(SEARCH("*no*",VLOOKUP(A646,'passengers(base term)_has_optio'!A:J,9,FALSE))), 0,1)=7,1,0)</f>
        <v>0</v>
      </c>
      <c r="P646">
        <f>IF(ISNUMBER(VLOOKUP(A646,'passengers(base term)_has_optio'!A:J,10)),1,0)</f>
        <v>1</v>
      </c>
      <c r="Q646">
        <f t="shared" si="93"/>
        <v>0</v>
      </c>
      <c r="R646">
        <f t="shared" si="94"/>
        <v>1</v>
      </c>
      <c r="S646">
        <f t="shared" si="95"/>
        <v>0</v>
      </c>
      <c r="T646">
        <f t="shared" si="96"/>
        <v>0</v>
      </c>
      <c r="U646">
        <f t="shared" si="97"/>
        <v>0</v>
      </c>
      <c r="V646">
        <f t="shared" si="98"/>
        <v>0</v>
      </c>
    </row>
    <row r="647" spans="1:22">
      <c r="A647" t="s">
        <v>677</v>
      </c>
      <c r="B647" t="s">
        <v>1418</v>
      </c>
      <c r="C647" t="s">
        <v>1407</v>
      </c>
      <c r="D647" t="s">
        <v>1407</v>
      </c>
      <c r="E647" t="s">
        <v>1407</v>
      </c>
      <c r="F647" t="s">
        <v>1407</v>
      </c>
      <c r="G647" t="s">
        <v>1407</v>
      </c>
      <c r="H647" t="s">
        <v>1407</v>
      </c>
      <c r="I647" t="s">
        <v>1407</v>
      </c>
      <c r="J647">
        <v>17.899999999999999</v>
      </c>
      <c r="K647" t="b">
        <f>ISERROR(VLOOKUP(A647,'passengers(base term)_has_optio'!A592:A1427,1,FALSE))</f>
        <v>0</v>
      </c>
      <c r="L647">
        <f t="shared" si="92"/>
        <v>1</v>
      </c>
      <c r="M647">
        <f t="shared" si="90"/>
        <v>1</v>
      </c>
      <c r="N647">
        <f t="shared" si="91"/>
        <v>1</v>
      </c>
      <c r="O647">
        <f>IF(IF(ISERROR(SEARCH("*no*",VLOOKUP(A647,'passengers(base term)_has_optio'!A:J,3,FALSE))), 0,1)+IF(ISERROR(SEARCH("*no*",VLOOKUP(A647,'passengers(base term)_has_optio'!A:J,34,FALSE))), 0,1)+IF(ISERROR(SEARCH("*no*",VLOOKUP(A647,'passengers(base term)_has_optio'!A:J,5,FALSE))), 0,1)+IF(ISERROR(SEARCH("*no*",VLOOKUP(A647,'passengers(base term)_has_optio'!A:J,6,FALSE))), 0,1)+IF(ISERROR(SEARCH("*no*",VLOOKUP(A647,'passengers(base term)_has_optio'!A:J,7,FALSE))), 0,1)+IF(ISERROR(SEARCH("*no*",VLOOKUP(A647,'passengers(base term)_has_optio'!A:J,8,FALSE))), 0,1)+IF(ISERROR(SEARCH("*no*",VLOOKUP(A647,'passengers(base term)_has_optio'!A:J,9,FALSE))), 0,1)=7,1,0)</f>
        <v>0</v>
      </c>
      <c r="P647">
        <f>IF(ISNUMBER(VLOOKUP(A647,'passengers(base term)_has_optio'!A:J,10)),1,0)</f>
        <v>1</v>
      </c>
      <c r="Q647">
        <f t="shared" si="93"/>
        <v>0</v>
      </c>
      <c r="R647">
        <f t="shared" si="94"/>
        <v>1</v>
      </c>
      <c r="S647">
        <f t="shared" si="95"/>
        <v>0</v>
      </c>
      <c r="T647">
        <f t="shared" si="96"/>
        <v>0</v>
      </c>
      <c r="U647">
        <f t="shared" si="97"/>
        <v>0</v>
      </c>
      <c r="V647">
        <f t="shared" si="98"/>
        <v>0</v>
      </c>
    </row>
    <row r="648" spans="1:22">
      <c r="A648" t="s">
        <v>676</v>
      </c>
      <c r="B648" t="s">
        <v>1418</v>
      </c>
      <c r="C648" t="s">
        <v>1407</v>
      </c>
      <c r="D648" t="s">
        <v>1407</v>
      </c>
      <c r="E648" t="s">
        <v>1407</v>
      </c>
      <c r="F648" t="s">
        <v>1407</v>
      </c>
      <c r="G648" t="s">
        <v>1407</v>
      </c>
      <c r="H648" t="s">
        <v>1407</v>
      </c>
      <c r="I648" t="s">
        <v>1407</v>
      </c>
      <c r="J648">
        <v>10.4</v>
      </c>
      <c r="K648" t="b">
        <f>ISERROR(VLOOKUP(A648,'passengers(base term)_has_optio'!A593:A1428,1,FALSE))</f>
        <v>0</v>
      </c>
      <c r="L648">
        <f t="shared" si="92"/>
        <v>1</v>
      </c>
      <c r="M648">
        <f t="shared" si="90"/>
        <v>1</v>
      </c>
      <c r="N648">
        <f t="shared" si="91"/>
        <v>1</v>
      </c>
      <c r="O648">
        <f>IF(IF(ISERROR(SEARCH("*no*",VLOOKUP(A648,'passengers(base term)_has_optio'!A:J,3,FALSE))), 0,1)+IF(ISERROR(SEARCH("*no*",VLOOKUP(A648,'passengers(base term)_has_optio'!A:J,34,FALSE))), 0,1)+IF(ISERROR(SEARCH("*no*",VLOOKUP(A648,'passengers(base term)_has_optio'!A:J,5,FALSE))), 0,1)+IF(ISERROR(SEARCH("*no*",VLOOKUP(A648,'passengers(base term)_has_optio'!A:J,6,FALSE))), 0,1)+IF(ISERROR(SEARCH("*no*",VLOOKUP(A648,'passengers(base term)_has_optio'!A:J,7,FALSE))), 0,1)+IF(ISERROR(SEARCH("*no*",VLOOKUP(A648,'passengers(base term)_has_optio'!A:J,8,FALSE))), 0,1)+IF(ISERROR(SEARCH("*no*",VLOOKUP(A648,'passengers(base term)_has_optio'!A:J,9,FALSE))), 0,1)=7,1,0)</f>
        <v>0</v>
      </c>
      <c r="P648">
        <f>IF(ISNUMBER(VLOOKUP(A648,'passengers(base term)_has_optio'!A:J,10)),1,0)</f>
        <v>1</v>
      </c>
      <c r="Q648">
        <f t="shared" si="93"/>
        <v>0</v>
      </c>
      <c r="R648">
        <f t="shared" si="94"/>
        <v>1</v>
      </c>
      <c r="S648">
        <f t="shared" si="95"/>
        <v>0</v>
      </c>
      <c r="T648">
        <f t="shared" si="96"/>
        <v>0</v>
      </c>
      <c r="U648">
        <f t="shared" si="97"/>
        <v>0</v>
      </c>
      <c r="V648">
        <f t="shared" si="98"/>
        <v>0</v>
      </c>
    </row>
    <row r="649" spans="1:22">
      <c r="A649" t="s">
        <v>675</v>
      </c>
      <c r="B649" t="s">
        <v>1418</v>
      </c>
      <c r="C649" t="s">
        <v>1407</v>
      </c>
      <c r="D649" t="s">
        <v>1407</v>
      </c>
      <c r="E649" t="s">
        <v>1407</v>
      </c>
      <c r="F649" t="s">
        <v>1407</v>
      </c>
      <c r="G649" t="s">
        <v>1407</v>
      </c>
      <c r="H649" t="s">
        <v>1407</v>
      </c>
      <c r="I649" t="s">
        <v>1407</v>
      </c>
      <c r="J649">
        <v>9.6</v>
      </c>
      <c r="K649" t="b">
        <f>ISERROR(VLOOKUP(A649,'passengers(base term)_has_optio'!A594:A1429,1,FALSE))</f>
        <v>0</v>
      </c>
      <c r="L649">
        <f t="shared" si="92"/>
        <v>1</v>
      </c>
      <c r="M649">
        <f t="shared" si="90"/>
        <v>1</v>
      </c>
      <c r="N649">
        <f t="shared" si="91"/>
        <v>1</v>
      </c>
      <c r="O649">
        <f>IF(IF(ISERROR(SEARCH("*no*",VLOOKUP(A649,'passengers(base term)_has_optio'!A:J,3,FALSE))), 0,1)+IF(ISERROR(SEARCH("*no*",VLOOKUP(A649,'passengers(base term)_has_optio'!A:J,34,FALSE))), 0,1)+IF(ISERROR(SEARCH("*no*",VLOOKUP(A649,'passengers(base term)_has_optio'!A:J,5,FALSE))), 0,1)+IF(ISERROR(SEARCH("*no*",VLOOKUP(A649,'passengers(base term)_has_optio'!A:J,6,FALSE))), 0,1)+IF(ISERROR(SEARCH("*no*",VLOOKUP(A649,'passengers(base term)_has_optio'!A:J,7,FALSE))), 0,1)+IF(ISERROR(SEARCH("*no*",VLOOKUP(A649,'passengers(base term)_has_optio'!A:J,8,FALSE))), 0,1)+IF(ISERROR(SEARCH("*no*",VLOOKUP(A649,'passengers(base term)_has_optio'!A:J,9,FALSE))), 0,1)=7,1,0)</f>
        <v>0</v>
      </c>
      <c r="P649">
        <f>IF(ISNUMBER(VLOOKUP(A649,'passengers(base term)_has_optio'!A:J,10)),1,0)</f>
        <v>1</v>
      </c>
      <c r="Q649">
        <f t="shared" si="93"/>
        <v>0</v>
      </c>
      <c r="R649">
        <f t="shared" si="94"/>
        <v>1</v>
      </c>
      <c r="S649">
        <f t="shared" si="95"/>
        <v>0</v>
      </c>
      <c r="T649">
        <f t="shared" si="96"/>
        <v>0</v>
      </c>
      <c r="U649">
        <f t="shared" si="97"/>
        <v>0</v>
      </c>
      <c r="V649">
        <f t="shared" si="98"/>
        <v>0</v>
      </c>
    </row>
    <row r="650" spans="1:22">
      <c r="A650" t="s">
        <v>674</v>
      </c>
      <c r="B650" t="s">
        <v>1418</v>
      </c>
      <c r="C650" t="s">
        <v>1407</v>
      </c>
      <c r="D650" t="s">
        <v>1407</v>
      </c>
      <c r="E650" t="s">
        <v>1407</v>
      </c>
      <c r="F650" t="s">
        <v>1407</v>
      </c>
      <c r="G650" t="s">
        <v>1407</v>
      </c>
      <c r="H650" t="s">
        <v>1407</v>
      </c>
      <c r="I650" t="s">
        <v>1407</v>
      </c>
      <c r="J650">
        <v>11.8</v>
      </c>
      <c r="K650" t="b">
        <f>ISERROR(VLOOKUP(A650,'passengers(base term)_has_optio'!A595:A1430,1,FALSE))</f>
        <v>0</v>
      </c>
      <c r="L650">
        <f t="shared" si="92"/>
        <v>1</v>
      </c>
      <c r="M650">
        <f t="shared" si="90"/>
        <v>1</v>
      </c>
      <c r="N650">
        <f t="shared" si="91"/>
        <v>1</v>
      </c>
      <c r="O650">
        <f>IF(IF(ISERROR(SEARCH("*no*",VLOOKUP(A650,'passengers(base term)_has_optio'!A:J,3,FALSE))), 0,1)+IF(ISERROR(SEARCH("*no*",VLOOKUP(A650,'passengers(base term)_has_optio'!A:J,34,FALSE))), 0,1)+IF(ISERROR(SEARCH("*no*",VLOOKUP(A650,'passengers(base term)_has_optio'!A:J,5,FALSE))), 0,1)+IF(ISERROR(SEARCH("*no*",VLOOKUP(A650,'passengers(base term)_has_optio'!A:J,6,FALSE))), 0,1)+IF(ISERROR(SEARCH("*no*",VLOOKUP(A650,'passengers(base term)_has_optio'!A:J,7,FALSE))), 0,1)+IF(ISERROR(SEARCH("*no*",VLOOKUP(A650,'passengers(base term)_has_optio'!A:J,8,FALSE))), 0,1)+IF(ISERROR(SEARCH("*no*",VLOOKUP(A650,'passengers(base term)_has_optio'!A:J,9,FALSE))), 0,1)=7,1,0)</f>
        <v>0</v>
      </c>
      <c r="P650">
        <f>IF(ISNUMBER(VLOOKUP(A650,'passengers(base term)_has_optio'!A:J,10)),1,0)</f>
        <v>1</v>
      </c>
      <c r="Q650">
        <f t="shared" si="93"/>
        <v>0</v>
      </c>
      <c r="R650">
        <f t="shared" si="94"/>
        <v>1</v>
      </c>
      <c r="S650">
        <f t="shared" si="95"/>
        <v>0</v>
      </c>
      <c r="T650">
        <f t="shared" si="96"/>
        <v>0</v>
      </c>
      <c r="U650">
        <f t="shared" si="97"/>
        <v>0</v>
      </c>
      <c r="V650">
        <f t="shared" si="98"/>
        <v>0</v>
      </c>
    </row>
    <row r="651" spans="1:22">
      <c r="A651" t="s">
        <v>673</v>
      </c>
      <c r="B651" t="s">
        <v>1418</v>
      </c>
      <c r="C651" t="s">
        <v>1407</v>
      </c>
      <c r="D651" t="s">
        <v>1407</v>
      </c>
      <c r="E651" t="s">
        <v>1407</v>
      </c>
      <c r="F651" t="s">
        <v>1407</v>
      </c>
      <c r="G651" t="s">
        <v>1407</v>
      </c>
      <c r="H651" t="s">
        <v>1407</v>
      </c>
      <c r="I651" t="s">
        <v>1407</v>
      </c>
      <c r="J651">
        <v>12</v>
      </c>
      <c r="K651" t="b">
        <f>ISERROR(VLOOKUP(A651,'passengers(base term)_has_optio'!A596:A1431,1,FALSE))</f>
        <v>0</v>
      </c>
      <c r="L651">
        <f t="shared" si="92"/>
        <v>1</v>
      </c>
      <c r="M651">
        <f t="shared" si="90"/>
        <v>1</v>
      </c>
      <c r="N651">
        <f t="shared" si="91"/>
        <v>1</v>
      </c>
      <c r="O651">
        <f>IF(IF(ISERROR(SEARCH("*no*",VLOOKUP(A651,'passengers(base term)_has_optio'!A:J,3,FALSE))), 0,1)+IF(ISERROR(SEARCH("*no*",VLOOKUP(A651,'passengers(base term)_has_optio'!A:J,34,FALSE))), 0,1)+IF(ISERROR(SEARCH("*no*",VLOOKUP(A651,'passengers(base term)_has_optio'!A:J,5,FALSE))), 0,1)+IF(ISERROR(SEARCH("*no*",VLOOKUP(A651,'passengers(base term)_has_optio'!A:J,6,FALSE))), 0,1)+IF(ISERROR(SEARCH("*no*",VLOOKUP(A651,'passengers(base term)_has_optio'!A:J,7,FALSE))), 0,1)+IF(ISERROR(SEARCH("*no*",VLOOKUP(A651,'passengers(base term)_has_optio'!A:J,8,FALSE))), 0,1)+IF(ISERROR(SEARCH("*no*",VLOOKUP(A651,'passengers(base term)_has_optio'!A:J,9,FALSE))), 0,1)=7,1,0)</f>
        <v>0</v>
      </c>
      <c r="P651">
        <f>IF(ISNUMBER(VLOOKUP(A651,'passengers(base term)_has_optio'!A:J,10)),1,0)</f>
        <v>1</v>
      </c>
      <c r="Q651">
        <f t="shared" si="93"/>
        <v>0</v>
      </c>
      <c r="R651">
        <f t="shared" si="94"/>
        <v>1</v>
      </c>
      <c r="S651">
        <f t="shared" si="95"/>
        <v>0</v>
      </c>
      <c r="T651">
        <f t="shared" si="96"/>
        <v>0</v>
      </c>
      <c r="U651">
        <f t="shared" si="97"/>
        <v>0</v>
      </c>
      <c r="V651">
        <f t="shared" si="98"/>
        <v>0</v>
      </c>
    </row>
    <row r="652" spans="1:22">
      <c r="A652" t="s">
        <v>672</v>
      </c>
      <c r="B652" t="s">
        <v>1418</v>
      </c>
      <c r="C652" t="s">
        <v>1407</v>
      </c>
      <c r="D652" t="s">
        <v>1407</v>
      </c>
      <c r="E652" t="s">
        <v>1407</v>
      </c>
      <c r="F652" t="s">
        <v>1407</v>
      </c>
      <c r="G652" t="s">
        <v>1407</v>
      </c>
      <c r="H652" t="s">
        <v>1407</v>
      </c>
      <c r="I652" t="s">
        <v>1407</v>
      </c>
      <c r="J652">
        <v>11</v>
      </c>
      <c r="K652" t="b">
        <f>ISERROR(VLOOKUP(A652,'passengers(base term)_has_optio'!A597:A1432,1,FALSE))</f>
        <v>0</v>
      </c>
      <c r="L652">
        <f t="shared" si="92"/>
        <v>1</v>
      </c>
      <c r="M652">
        <f t="shared" si="90"/>
        <v>1</v>
      </c>
      <c r="N652">
        <f t="shared" si="91"/>
        <v>1</v>
      </c>
      <c r="O652">
        <f>IF(IF(ISERROR(SEARCH("*no*",VLOOKUP(A652,'passengers(base term)_has_optio'!A:J,3,FALSE))), 0,1)+IF(ISERROR(SEARCH("*no*",VLOOKUP(A652,'passengers(base term)_has_optio'!A:J,34,FALSE))), 0,1)+IF(ISERROR(SEARCH("*no*",VLOOKUP(A652,'passengers(base term)_has_optio'!A:J,5,FALSE))), 0,1)+IF(ISERROR(SEARCH("*no*",VLOOKUP(A652,'passengers(base term)_has_optio'!A:J,6,FALSE))), 0,1)+IF(ISERROR(SEARCH("*no*",VLOOKUP(A652,'passengers(base term)_has_optio'!A:J,7,FALSE))), 0,1)+IF(ISERROR(SEARCH("*no*",VLOOKUP(A652,'passengers(base term)_has_optio'!A:J,8,FALSE))), 0,1)+IF(ISERROR(SEARCH("*no*",VLOOKUP(A652,'passengers(base term)_has_optio'!A:J,9,FALSE))), 0,1)=7,1,0)</f>
        <v>0</v>
      </c>
      <c r="P652">
        <f>IF(ISNUMBER(VLOOKUP(A652,'passengers(base term)_has_optio'!A:J,10)),1,0)</f>
        <v>1</v>
      </c>
      <c r="Q652">
        <f t="shared" si="93"/>
        <v>0</v>
      </c>
      <c r="R652">
        <f t="shared" si="94"/>
        <v>1</v>
      </c>
      <c r="S652">
        <f t="shared" si="95"/>
        <v>0</v>
      </c>
      <c r="T652">
        <f t="shared" si="96"/>
        <v>0</v>
      </c>
      <c r="U652">
        <f t="shared" si="97"/>
        <v>0</v>
      </c>
      <c r="V652">
        <f t="shared" si="98"/>
        <v>0</v>
      </c>
    </row>
    <row r="653" spans="1:22">
      <c r="A653" t="s">
        <v>670</v>
      </c>
      <c r="B653" t="s">
        <v>1418</v>
      </c>
      <c r="C653" t="s">
        <v>1407</v>
      </c>
      <c r="D653" t="s">
        <v>1407</v>
      </c>
      <c r="E653" t="s">
        <v>1407</v>
      </c>
      <c r="F653" t="s">
        <v>1407</v>
      </c>
      <c r="G653" t="s">
        <v>1407</v>
      </c>
      <c r="H653" t="s">
        <v>1407</v>
      </c>
      <c r="I653" t="s">
        <v>1407</v>
      </c>
      <c r="J653">
        <v>1.8</v>
      </c>
      <c r="K653" t="b">
        <f>ISERROR(VLOOKUP(A653,'passengers(base term)_has_optio'!A599:A1434,1,FALSE))</f>
        <v>0</v>
      </c>
      <c r="L653">
        <f t="shared" si="92"/>
        <v>1</v>
      </c>
      <c r="M653">
        <f t="shared" si="90"/>
        <v>1</v>
      </c>
      <c r="N653">
        <f t="shared" si="91"/>
        <v>1</v>
      </c>
      <c r="O653">
        <f>IF(IF(ISERROR(SEARCH("*no*",VLOOKUP(A653,'passengers(base term)_has_optio'!A:J,3,FALSE))), 0,1)+IF(ISERROR(SEARCH("*no*",VLOOKUP(A653,'passengers(base term)_has_optio'!A:J,34,FALSE))), 0,1)+IF(ISERROR(SEARCH("*no*",VLOOKUP(A653,'passengers(base term)_has_optio'!A:J,5,FALSE))), 0,1)+IF(ISERROR(SEARCH("*no*",VLOOKUP(A653,'passengers(base term)_has_optio'!A:J,6,FALSE))), 0,1)+IF(ISERROR(SEARCH("*no*",VLOOKUP(A653,'passengers(base term)_has_optio'!A:J,7,FALSE))), 0,1)+IF(ISERROR(SEARCH("*no*",VLOOKUP(A653,'passengers(base term)_has_optio'!A:J,8,FALSE))), 0,1)+IF(ISERROR(SEARCH("*no*",VLOOKUP(A653,'passengers(base term)_has_optio'!A:J,9,FALSE))), 0,1)=7,1,0)</f>
        <v>0</v>
      </c>
      <c r="P653">
        <f>IF(ISNUMBER(VLOOKUP(A653,'passengers(base term)_has_optio'!A:J,10)),1,0)</f>
        <v>1</v>
      </c>
      <c r="Q653">
        <f t="shared" si="93"/>
        <v>0</v>
      </c>
      <c r="R653">
        <f t="shared" si="94"/>
        <v>1</v>
      </c>
      <c r="S653">
        <f t="shared" si="95"/>
        <v>0</v>
      </c>
      <c r="T653">
        <f t="shared" si="96"/>
        <v>0</v>
      </c>
      <c r="U653">
        <f t="shared" si="97"/>
        <v>0</v>
      </c>
      <c r="V653">
        <f t="shared" si="98"/>
        <v>0</v>
      </c>
    </row>
    <row r="654" spans="1:22">
      <c r="A654" t="s">
        <v>668</v>
      </c>
      <c r="B654" t="s">
        <v>1418</v>
      </c>
      <c r="C654" t="s">
        <v>1407</v>
      </c>
      <c r="D654" t="s">
        <v>1407</v>
      </c>
      <c r="E654" t="s">
        <v>1407</v>
      </c>
      <c r="F654" t="s">
        <v>1407</v>
      </c>
      <c r="G654" t="s">
        <v>1407</v>
      </c>
      <c r="H654" t="s">
        <v>1407</v>
      </c>
      <c r="I654" t="s">
        <v>1407</v>
      </c>
      <c r="J654">
        <v>6.7</v>
      </c>
      <c r="K654" t="b">
        <f>ISERROR(VLOOKUP(A654,'passengers(base term)_has_optio'!A601:A1436,1,FALSE))</f>
        <v>0</v>
      </c>
      <c r="L654">
        <f t="shared" si="92"/>
        <v>1</v>
      </c>
      <c r="M654">
        <f t="shared" si="90"/>
        <v>1</v>
      </c>
      <c r="N654">
        <f t="shared" si="91"/>
        <v>1</v>
      </c>
      <c r="O654">
        <f>IF(IF(ISERROR(SEARCH("*no*",VLOOKUP(A654,'passengers(base term)_has_optio'!A:J,3,FALSE))), 0,1)+IF(ISERROR(SEARCH("*no*",VLOOKUP(A654,'passengers(base term)_has_optio'!A:J,34,FALSE))), 0,1)+IF(ISERROR(SEARCH("*no*",VLOOKUP(A654,'passengers(base term)_has_optio'!A:J,5,FALSE))), 0,1)+IF(ISERROR(SEARCH("*no*",VLOOKUP(A654,'passengers(base term)_has_optio'!A:J,6,FALSE))), 0,1)+IF(ISERROR(SEARCH("*no*",VLOOKUP(A654,'passengers(base term)_has_optio'!A:J,7,FALSE))), 0,1)+IF(ISERROR(SEARCH("*no*",VLOOKUP(A654,'passengers(base term)_has_optio'!A:J,8,FALSE))), 0,1)+IF(ISERROR(SEARCH("*no*",VLOOKUP(A654,'passengers(base term)_has_optio'!A:J,9,FALSE))), 0,1)=7,1,0)</f>
        <v>0</v>
      </c>
      <c r="P654">
        <f>IF(ISNUMBER(VLOOKUP(A654,'passengers(base term)_has_optio'!A:J,10)),1,0)</f>
        <v>0</v>
      </c>
      <c r="Q654">
        <f t="shared" si="93"/>
        <v>0</v>
      </c>
      <c r="R654">
        <f t="shared" si="94"/>
        <v>1</v>
      </c>
      <c r="S654">
        <f t="shared" si="95"/>
        <v>1</v>
      </c>
      <c r="T654">
        <f t="shared" si="96"/>
        <v>0</v>
      </c>
      <c r="U654">
        <f t="shared" si="97"/>
        <v>0</v>
      </c>
      <c r="V654">
        <f t="shared" si="98"/>
        <v>0</v>
      </c>
    </row>
    <row r="655" spans="1:22">
      <c r="A655" t="s">
        <v>665</v>
      </c>
      <c r="B655" t="s">
        <v>1418</v>
      </c>
      <c r="C655" t="s">
        <v>1407</v>
      </c>
      <c r="D655" t="s">
        <v>1407</v>
      </c>
      <c r="E655" t="s">
        <v>1407</v>
      </c>
      <c r="F655" t="s">
        <v>1407</v>
      </c>
      <c r="G655" t="s">
        <v>1407</v>
      </c>
      <c r="H655" t="s">
        <v>1407</v>
      </c>
      <c r="I655" t="s">
        <v>1407</v>
      </c>
      <c r="J655">
        <v>11.7</v>
      </c>
      <c r="K655" t="b">
        <f>ISERROR(VLOOKUP(A655,'passengers(base term)_has_optio'!A603:A1438,1,FALSE))</f>
        <v>0</v>
      </c>
      <c r="L655">
        <f t="shared" si="92"/>
        <v>1</v>
      </c>
      <c r="M655">
        <f t="shared" si="90"/>
        <v>1</v>
      </c>
      <c r="N655">
        <f t="shared" si="91"/>
        <v>1</v>
      </c>
      <c r="O655">
        <f>IF(IF(ISERROR(SEARCH("*no*",VLOOKUP(A655,'passengers(base term)_has_optio'!A:J,3,FALSE))), 0,1)+IF(ISERROR(SEARCH("*no*",VLOOKUP(A655,'passengers(base term)_has_optio'!A:J,34,FALSE))), 0,1)+IF(ISERROR(SEARCH("*no*",VLOOKUP(A655,'passengers(base term)_has_optio'!A:J,5,FALSE))), 0,1)+IF(ISERROR(SEARCH("*no*",VLOOKUP(A655,'passengers(base term)_has_optio'!A:J,6,FALSE))), 0,1)+IF(ISERROR(SEARCH("*no*",VLOOKUP(A655,'passengers(base term)_has_optio'!A:J,7,FALSE))), 0,1)+IF(ISERROR(SEARCH("*no*",VLOOKUP(A655,'passengers(base term)_has_optio'!A:J,8,FALSE))), 0,1)+IF(ISERROR(SEARCH("*no*",VLOOKUP(A655,'passengers(base term)_has_optio'!A:J,9,FALSE))), 0,1)=7,1,0)</f>
        <v>0</v>
      </c>
      <c r="P655">
        <f>IF(ISNUMBER(VLOOKUP(A655,'passengers(base term)_has_optio'!A:J,10)),1,0)</f>
        <v>0</v>
      </c>
      <c r="Q655">
        <f t="shared" si="93"/>
        <v>0</v>
      </c>
      <c r="R655">
        <f t="shared" si="94"/>
        <v>1</v>
      </c>
      <c r="S655">
        <f t="shared" si="95"/>
        <v>1</v>
      </c>
      <c r="T655">
        <f t="shared" si="96"/>
        <v>0</v>
      </c>
      <c r="U655">
        <f t="shared" si="97"/>
        <v>0</v>
      </c>
      <c r="V655">
        <f t="shared" si="98"/>
        <v>0</v>
      </c>
    </row>
    <row r="656" spans="1:22">
      <c r="A656" t="s">
        <v>664</v>
      </c>
      <c r="B656" t="s">
        <v>1418</v>
      </c>
      <c r="C656" t="s">
        <v>1407</v>
      </c>
      <c r="D656" t="s">
        <v>1407</v>
      </c>
      <c r="E656" t="s">
        <v>1407</v>
      </c>
      <c r="F656" t="s">
        <v>1407</v>
      </c>
      <c r="G656" t="s">
        <v>1407</v>
      </c>
      <c r="H656" t="s">
        <v>1407</v>
      </c>
      <c r="I656" t="s">
        <v>1407</v>
      </c>
      <c r="J656">
        <v>10.3</v>
      </c>
      <c r="K656" t="b">
        <f>ISERROR(VLOOKUP(A656,'passengers(base term)_has_optio'!A604:A1439,1,FALSE))</f>
        <v>0</v>
      </c>
      <c r="L656">
        <f t="shared" si="92"/>
        <v>1</v>
      </c>
      <c r="M656">
        <f t="shared" si="90"/>
        <v>1</v>
      </c>
      <c r="N656">
        <f t="shared" si="91"/>
        <v>1</v>
      </c>
      <c r="O656">
        <f>IF(IF(ISERROR(SEARCH("*no*",VLOOKUP(A656,'passengers(base term)_has_optio'!A:J,3,FALSE))), 0,1)+IF(ISERROR(SEARCH("*no*",VLOOKUP(A656,'passengers(base term)_has_optio'!A:J,34,FALSE))), 0,1)+IF(ISERROR(SEARCH("*no*",VLOOKUP(A656,'passengers(base term)_has_optio'!A:J,5,FALSE))), 0,1)+IF(ISERROR(SEARCH("*no*",VLOOKUP(A656,'passengers(base term)_has_optio'!A:J,6,FALSE))), 0,1)+IF(ISERROR(SEARCH("*no*",VLOOKUP(A656,'passengers(base term)_has_optio'!A:J,7,FALSE))), 0,1)+IF(ISERROR(SEARCH("*no*",VLOOKUP(A656,'passengers(base term)_has_optio'!A:J,8,FALSE))), 0,1)+IF(ISERROR(SEARCH("*no*",VLOOKUP(A656,'passengers(base term)_has_optio'!A:J,9,FALSE))), 0,1)=7,1,0)</f>
        <v>0</v>
      </c>
      <c r="P656">
        <f>IF(ISNUMBER(VLOOKUP(A656,'passengers(base term)_has_optio'!A:J,10)),1,0)</f>
        <v>1</v>
      </c>
      <c r="Q656">
        <f t="shared" si="93"/>
        <v>0</v>
      </c>
      <c r="R656">
        <f t="shared" si="94"/>
        <v>1</v>
      </c>
      <c r="S656">
        <f t="shared" si="95"/>
        <v>0</v>
      </c>
      <c r="T656">
        <f t="shared" si="96"/>
        <v>0</v>
      </c>
      <c r="U656">
        <f t="shared" si="97"/>
        <v>0</v>
      </c>
      <c r="V656">
        <f t="shared" si="98"/>
        <v>0</v>
      </c>
    </row>
    <row r="657" spans="1:22">
      <c r="A657" t="s">
        <v>663</v>
      </c>
      <c r="B657" t="s">
        <v>1418</v>
      </c>
      <c r="C657" t="s">
        <v>1407</v>
      </c>
      <c r="D657" t="s">
        <v>1407</v>
      </c>
      <c r="E657" t="s">
        <v>1407</v>
      </c>
      <c r="F657" t="s">
        <v>1407</v>
      </c>
      <c r="G657" t="s">
        <v>1407</v>
      </c>
      <c r="H657" t="s">
        <v>1407</v>
      </c>
      <c r="I657" t="s">
        <v>1407</v>
      </c>
      <c r="J657">
        <v>11.2</v>
      </c>
      <c r="K657" t="b">
        <f>ISERROR(VLOOKUP(A657,'passengers(base term)_has_optio'!A605:A1440,1,FALSE))</f>
        <v>0</v>
      </c>
      <c r="L657">
        <f t="shared" si="92"/>
        <v>1</v>
      </c>
      <c r="M657">
        <f t="shared" si="90"/>
        <v>1</v>
      </c>
      <c r="N657">
        <f t="shared" si="91"/>
        <v>1</v>
      </c>
      <c r="O657">
        <f>IF(IF(ISERROR(SEARCH("*no*",VLOOKUP(A657,'passengers(base term)_has_optio'!A:J,3,FALSE))), 0,1)+IF(ISERROR(SEARCH("*no*",VLOOKUP(A657,'passengers(base term)_has_optio'!A:J,34,FALSE))), 0,1)+IF(ISERROR(SEARCH("*no*",VLOOKUP(A657,'passengers(base term)_has_optio'!A:J,5,FALSE))), 0,1)+IF(ISERROR(SEARCH("*no*",VLOOKUP(A657,'passengers(base term)_has_optio'!A:J,6,FALSE))), 0,1)+IF(ISERROR(SEARCH("*no*",VLOOKUP(A657,'passengers(base term)_has_optio'!A:J,7,FALSE))), 0,1)+IF(ISERROR(SEARCH("*no*",VLOOKUP(A657,'passengers(base term)_has_optio'!A:J,8,FALSE))), 0,1)+IF(ISERROR(SEARCH("*no*",VLOOKUP(A657,'passengers(base term)_has_optio'!A:J,9,FALSE))), 0,1)=7,1,0)</f>
        <v>0</v>
      </c>
      <c r="P657">
        <f>IF(ISNUMBER(VLOOKUP(A657,'passengers(base term)_has_optio'!A:J,10)),1,0)</f>
        <v>1</v>
      </c>
      <c r="Q657">
        <f t="shared" si="93"/>
        <v>0</v>
      </c>
      <c r="R657">
        <f t="shared" si="94"/>
        <v>1</v>
      </c>
      <c r="S657">
        <f t="shared" si="95"/>
        <v>0</v>
      </c>
      <c r="T657">
        <f t="shared" si="96"/>
        <v>0</v>
      </c>
      <c r="U657">
        <f t="shared" si="97"/>
        <v>0</v>
      </c>
      <c r="V657">
        <f t="shared" si="98"/>
        <v>0</v>
      </c>
    </row>
    <row r="658" spans="1:22">
      <c r="A658" t="s">
        <v>662</v>
      </c>
      <c r="B658" t="s">
        <v>1418</v>
      </c>
      <c r="C658" t="s">
        <v>1407</v>
      </c>
      <c r="D658" t="s">
        <v>1407</v>
      </c>
      <c r="E658" t="s">
        <v>1407</v>
      </c>
      <c r="F658" t="s">
        <v>1407</v>
      </c>
      <c r="G658" t="s">
        <v>1407</v>
      </c>
      <c r="H658" t="s">
        <v>1407</v>
      </c>
      <c r="I658" t="s">
        <v>1407</v>
      </c>
      <c r="J658">
        <v>11.5</v>
      </c>
      <c r="K658" t="b">
        <f>ISERROR(VLOOKUP(A658,'passengers(base term)_has_optio'!A606:A1441,1,FALSE))</f>
        <v>0</v>
      </c>
      <c r="L658">
        <f t="shared" si="92"/>
        <v>1</v>
      </c>
      <c r="M658">
        <f t="shared" si="90"/>
        <v>1</v>
      </c>
      <c r="N658">
        <f t="shared" si="91"/>
        <v>1</v>
      </c>
      <c r="O658">
        <f>IF(IF(ISERROR(SEARCH("*no*",VLOOKUP(A658,'passengers(base term)_has_optio'!A:J,3,FALSE))), 0,1)+IF(ISERROR(SEARCH("*no*",VLOOKUP(A658,'passengers(base term)_has_optio'!A:J,34,FALSE))), 0,1)+IF(ISERROR(SEARCH("*no*",VLOOKUP(A658,'passengers(base term)_has_optio'!A:J,5,FALSE))), 0,1)+IF(ISERROR(SEARCH("*no*",VLOOKUP(A658,'passengers(base term)_has_optio'!A:J,6,FALSE))), 0,1)+IF(ISERROR(SEARCH("*no*",VLOOKUP(A658,'passengers(base term)_has_optio'!A:J,7,FALSE))), 0,1)+IF(ISERROR(SEARCH("*no*",VLOOKUP(A658,'passengers(base term)_has_optio'!A:J,8,FALSE))), 0,1)+IF(ISERROR(SEARCH("*no*",VLOOKUP(A658,'passengers(base term)_has_optio'!A:J,9,FALSE))), 0,1)=7,1,0)</f>
        <v>0</v>
      </c>
      <c r="P658">
        <f>IF(ISNUMBER(VLOOKUP(A658,'passengers(base term)_has_optio'!A:J,10)),1,0)</f>
        <v>1</v>
      </c>
      <c r="Q658">
        <f t="shared" si="93"/>
        <v>0</v>
      </c>
      <c r="R658">
        <f t="shared" si="94"/>
        <v>1</v>
      </c>
      <c r="S658">
        <f t="shared" si="95"/>
        <v>0</v>
      </c>
      <c r="T658">
        <f t="shared" si="96"/>
        <v>0</v>
      </c>
      <c r="U658">
        <f t="shared" si="97"/>
        <v>0</v>
      </c>
      <c r="V658">
        <f t="shared" si="98"/>
        <v>0</v>
      </c>
    </row>
    <row r="659" spans="1:22">
      <c r="A659" t="s">
        <v>661</v>
      </c>
      <c r="B659" t="s">
        <v>1418</v>
      </c>
      <c r="C659" t="s">
        <v>1407</v>
      </c>
      <c r="D659" t="s">
        <v>1407</v>
      </c>
      <c r="E659" t="s">
        <v>1407</v>
      </c>
      <c r="F659" t="s">
        <v>1407</v>
      </c>
      <c r="G659" t="s">
        <v>1407</v>
      </c>
      <c r="H659" t="s">
        <v>1407</v>
      </c>
      <c r="I659" t="s">
        <v>1407</v>
      </c>
      <c r="J659">
        <v>11.3</v>
      </c>
      <c r="K659" t="b">
        <f>ISERROR(VLOOKUP(A659,'passengers(base term)_has_optio'!A607:A1442,1,FALSE))</f>
        <v>0</v>
      </c>
      <c r="L659">
        <f t="shared" si="92"/>
        <v>1</v>
      </c>
      <c r="M659">
        <f t="shared" si="90"/>
        <v>1</v>
      </c>
      <c r="N659">
        <f t="shared" si="91"/>
        <v>1</v>
      </c>
      <c r="O659">
        <f>IF(IF(ISERROR(SEARCH("*no*",VLOOKUP(A659,'passengers(base term)_has_optio'!A:J,3,FALSE))), 0,1)+IF(ISERROR(SEARCH("*no*",VLOOKUP(A659,'passengers(base term)_has_optio'!A:J,34,FALSE))), 0,1)+IF(ISERROR(SEARCH("*no*",VLOOKUP(A659,'passengers(base term)_has_optio'!A:J,5,FALSE))), 0,1)+IF(ISERROR(SEARCH("*no*",VLOOKUP(A659,'passengers(base term)_has_optio'!A:J,6,FALSE))), 0,1)+IF(ISERROR(SEARCH("*no*",VLOOKUP(A659,'passengers(base term)_has_optio'!A:J,7,FALSE))), 0,1)+IF(ISERROR(SEARCH("*no*",VLOOKUP(A659,'passengers(base term)_has_optio'!A:J,8,FALSE))), 0,1)+IF(ISERROR(SEARCH("*no*",VLOOKUP(A659,'passengers(base term)_has_optio'!A:J,9,FALSE))), 0,1)=7,1,0)</f>
        <v>0</v>
      </c>
      <c r="P659">
        <f>IF(ISNUMBER(VLOOKUP(A659,'passengers(base term)_has_optio'!A:J,10)),1,0)</f>
        <v>1</v>
      </c>
      <c r="Q659">
        <f t="shared" si="93"/>
        <v>0</v>
      </c>
      <c r="R659">
        <f t="shared" si="94"/>
        <v>1</v>
      </c>
      <c r="S659">
        <f t="shared" si="95"/>
        <v>0</v>
      </c>
      <c r="T659">
        <f t="shared" si="96"/>
        <v>0</v>
      </c>
      <c r="U659">
        <f t="shared" si="97"/>
        <v>0</v>
      </c>
      <c r="V659">
        <f t="shared" si="98"/>
        <v>0</v>
      </c>
    </row>
    <row r="660" spans="1:22">
      <c r="A660" t="s">
        <v>660</v>
      </c>
      <c r="B660" t="s">
        <v>1418</v>
      </c>
      <c r="C660" t="s">
        <v>1407</v>
      </c>
      <c r="D660" t="s">
        <v>1407</v>
      </c>
      <c r="E660" t="s">
        <v>1407</v>
      </c>
      <c r="F660" t="s">
        <v>1407</v>
      </c>
      <c r="G660" t="s">
        <v>1407</v>
      </c>
      <c r="H660" t="s">
        <v>1407</v>
      </c>
      <c r="I660" t="s">
        <v>1407</v>
      </c>
      <c r="J660">
        <v>10.7</v>
      </c>
      <c r="K660" t="b">
        <f>ISERROR(VLOOKUP(A660,'passengers(base term)_has_optio'!A608:A1443,1,FALSE))</f>
        <v>0</v>
      </c>
      <c r="L660">
        <f t="shared" si="92"/>
        <v>1</v>
      </c>
      <c r="M660">
        <f t="shared" si="90"/>
        <v>1</v>
      </c>
      <c r="N660">
        <f t="shared" si="91"/>
        <v>1</v>
      </c>
      <c r="O660">
        <f>IF(IF(ISERROR(SEARCH("*no*",VLOOKUP(A660,'passengers(base term)_has_optio'!A:J,3,FALSE))), 0,1)+IF(ISERROR(SEARCH("*no*",VLOOKUP(A660,'passengers(base term)_has_optio'!A:J,34,FALSE))), 0,1)+IF(ISERROR(SEARCH("*no*",VLOOKUP(A660,'passengers(base term)_has_optio'!A:J,5,FALSE))), 0,1)+IF(ISERROR(SEARCH("*no*",VLOOKUP(A660,'passengers(base term)_has_optio'!A:J,6,FALSE))), 0,1)+IF(ISERROR(SEARCH("*no*",VLOOKUP(A660,'passengers(base term)_has_optio'!A:J,7,FALSE))), 0,1)+IF(ISERROR(SEARCH("*no*",VLOOKUP(A660,'passengers(base term)_has_optio'!A:J,8,FALSE))), 0,1)+IF(ISERROR(SEARCH("*no*",VLOOKUP(A660,'passengers(base term)_has_optio'!A:J,9,FALSE))), 0,1)=7,1,0)</f>
        <v>0</v>
      </c>
      <c r="P660">
        <f>IF(ISNUMBER(VLOOKUP(A660,'passengers(base term)_has_optio'!A:J,10)),1,0)</f>
        <v>1</v>
      </c>
      <c r="Q660">
        <f t="shared" si="93"/>
        <v>0</v>
      </c>
      <c r="R660">
        <f t="shared" si="94"/>
        <v>1</v>
      </c>
      <c r="S660">
        <f t="shared" si="95"/>
        <v>0</v>
      </c>
      <c r="T660">
        <f t="shared" si="96"/>
        <v>0</v>
      </c>
      <c r="U660">
        <f t="shared" si="97"/>
        <v>0</v>
      </c>
      <c r="V660">
        <f t="shared" si="98"/>
        <v>0</v>
      </c>
    </row>
    <row r="661" spans="1:22">
      <c r="A661" t="s">
        <v>659</v>
      </c>
      <c r="B661" t="s">
        <v>1418</v>
      </c>
      <c r="C661" t="s">
        <v>1407</v>
      </c>
      <c r="D661" t="s">
        <v>1407</v>
      </c>
      <c r="E661" t="s">
        <v>1407</v>
      </c>
      <c r="F661" t="s">
        <v>1407</v>
      </c>
      <c r="G661" t="s">
        <v>1407</v>
      </c>
      <c r="H661" t="s">
        <v>1407</v>
      </c>
      <c r="I661" t="s">
        <v>1407</v>
      </c>
      <c r="J661">
        <v>9.6</v>
      </c>
      <c r="K661" t="b">
        <f>ISERROR(VLOOKUP(A661,'passengers(base term)_has_optio'!A609:A1444,1,FALSE))</f>
        <v>0</v>
      </c>
      <c r="L661">
        <f t="shared" si="92"/>
        <v>1</v>
      </c>
      <c r="M661">
        <f t="shared" si="90"/>
        <v>1</v>
      </c>
      <c r="N661">
        <f t="shared" si="91"/>
        <v>1</v>
      </c>
      <c r="O661">
        <f>IF(IF(ISERROR(SEARCH("*no*",VLOOKUP(A661,'passengers(base term)_has_optio'!A:J,3,FALSE))), 0,1)+IF(ISERROR(SEARCH("*no*",VLOOKUP(A661,'passengers(base term)_has_optio'!A:J,34,FALSE))), 0,1)+IF(ISERROR(SEARCH("*no*",VLOOKUP(A661,'passengers(base term)_has_optio'!A:J,5,FALSE))), 0,1)+IF(ISERROR(SEARCH("*no*",VLOOKUP(A661,'passengers(base term)_has_optio'!A:J,6,FALSE))), 0,1)+IF(ISERROR(SEARCH("*no*",VLOOKUP(A661,'passengers(base term)_has_optio'!A:J,7,FALSE))), 0,1)+IF(ISERROR(SEARCH("*no*",VLOOKUP(A661,'passengers(base term)_has_optio'!A:J,8,FALSE))), 0,1)+IF(ISERROR(SEARCH("*no*",VLOOKUP(A661,'passengers(base term)_has_optio'!A:J,9,FALSE))), 0,1)=7,1,0)</f>
        <v>0</v>
      </c>
      <c r="P661">
        <f>IF(ISNUMBER(VLOOKUP(A661,'passengers(base term)_has_optio'!A:J,10)),1,0)</f>
        <v>1</v>
      </c>
      <c r="Q661">
        <f t="shared" si="93"/>
        <v>0</v>
      </c>
      <c r="R661">
        <f t="shared" si="94"/>
        <v>1</v>
      </c>
      <c r="S661">
        <f t="shared" si="95"/>
        <v>0</v>
      </c>
      <c r="T661">
        <f t="shared" si="96"/>
        <v>0</v>
      </c>
      <c r="U661">
        <f t="shared" si="97"/>
        <v>0</v>
      </c>
      <c r="V661">
        <f t="shared" si="98"/>
        <v>0</v>
      </c>
    </row>
    <row r="662" spans="1:22">
      <c r="A662" t="s">
        <v>658</v>
      </c>
      <c r="B662" t="s">
        <v>1418</v>
      </c>
      <c r="C662" t="s">
        <v>1407</v>
      </c>
      <c r="D662" t="s">
        <v>1407</v>
      </c>
      <c r="E662" t="s">
        <v>1407</v>
      </c>
      <c r="F662" t="s">
        <v>1407</v>
      </c>
      <c r="G662" t="s">
        <v>1407</v>
      </c>
      <c r="H662" t="s">
        <v>1407</v>
      </c>
      <c r="I662" t="s">
        <v>1407</v>
      </c>
      <c r="J662">
        <v>12.8</v>
      </c>
      <c r="K662" t="b">
        <f>ISERROR(VLOOKUP(A662,'passengers(base term)_has_optio'!A610:A1445,1,FALSE))</f>
        <v>0</v>
      </c>
      <c r="L662">
        <f t="shared" si="92"/>
        <v>1</v>
      </c>
      <c r="M662">
        <f t="shared" si="90"/>
        <v>1</v>
      </c>
      <c r="N662">
        <f t="shared" si="91"/>
        <v>1</v>
      </c>
      <c r="O662">
        <f>IF(IF(ISERROR(SEARCH("*no*",VLOOKUP(A662,'passengers(base term)_has_optio'!A:J,3,FALSE))), 0,1)+IF(ISERROR(SEARCH("*no*",VLOOKUP(A662,'passengers(base term)_has_optio'!A:J,34,FALSE))), 0,1)+IF(ISERROR(SEARCH("*no*",VLOOKUP(A662,'passengers(base term)_has_optio'!A:J,5,FALSE))), 0,1)+IF(ISERROR(SEARCH("*no*",VLOOKUP(A662,'passengers(base term)_has_optio'!A:J,6,FALSE))), 0,1)+IF(ISERROR(SEARCH("*no*",VLOOKUP(A662,'passengers(base term)_has_optio'!A:J,7,FALSE))), 0,1)+IF(ISERROR(SEARCH("*no*",VLOOKUP(A662,'passengers(base term)_has_optio'!A:J,8,FALSE))), 0,1)+IF(ISERROR(SEARCH("*no*",VLOOKUP(A662,'passengers(base term)_has_optio'!A:J,9,FALSE))), 0,1)=7,1,0)</f>
        <v>0</v>
      </c>
      <c r="P662">
        <f>IF(ISNUMBER(VLOOKUP(A662,'passengers(base term)_has_optio'!A:J,10)),1,0)</f>
        <v>1</v>
      </c>
      <c r="Q662">
        <f t="shared" si="93"/>
        <v>0</v>
      </c>
      <c r="R662">
        <f t="shared" si="94"/>
        <v>1</v>
      </c>
      <c r="S662">
        <f t="shared" si="95"/>
        <v>0</v>
      </c>
      <c r="T662">
        <f t="shared" si="96"/>
        <v>0</v>
      </c>
      <c r="U662">
        <f t="shared" si="97"/>
        <v>0</v>
      </c>
      <c r="V662">
        <f t="shared" si="98"/>
        <v>0</v>
      </c>
    </row>
    <row r="663" spans="1:22">
      <c r="A663" t="s">
        <v>657</v>
      </c>
      <c r="B663" t="s">
        <v>1418</v>
      </c>
      <c r="C663" t="s">
        <v>1407</v>
      </c>
      <c r="D663" t="s">
        <v>1407</v>
      </c>
      <c r="E663" t="s">
        <v>1407</v>
      </c>
      <c r="F663" t="s">
        <v>1407</v>
      </c>
      <c r="G663" t="s">
        <v>1407</v>
      </c>
      <c r="H663" t="s">
        <v>1407</v>
      </c>
      <c r="I663" t="s">
        <v>1407</v>
      </c>
      <c r="J663">
        <v>14.6</v>
      </c>
      <c r="K663" t="b">
        <f>ISERROR(VLOOKUP(A663,'passengers(base term)_has_optio'!A611:A1446,1,FALSE))</f>
        <v>0</v>
      </c>
      <c r="L663">
        <f t="shared" si="92"/>
        <v>1</v>
      </c>
      <c r="M663">
        <f t="shared" si="90"/>
        <v>1</v>
      </c>
      <c r="N663">
        <f t="shared" si="91"/>
        <v>1</v>
      </c>
      <c r="O663">
        <f>IF(IF(ISERROR(SEARCH("*no*",VLOOKUP(A663,'passengers(base term)_has_optio'!A:J,3,FALSE))), 0,1)+IF(ISERROR(SEARCH("*no*",VLOOKUP(A663,'passengers(base term)_has_optio'!A:J,34,FALSE))), 0,1)+IF(ISERROR(SEARCH("*no*",VLOOKUP(A663,'passengers(base term)_has_optio'!A:J,5,FALSE))), 0,1)+IF(ISERROR(SEARCH("*no*",VLOOKUP(A663,'passengers(base term)_has_optio'!A:J,6,FALSE))), 0,1)+IF(ISERROR(SEARCH("*no*",VLOOKUP(A663,'passengers(base term)_has_optio'!A:J,7,FALSE))), 0,1)+IF(ISERROR(SEARCH("*no*",VLOOKUP(A663,'passengers(base term)_has_optio'!A:J,8,FALSE))), 0,1)+IF(ISERROR(SEARCH("*no*",VLOOKUP(A663,'passengers(base term)_has_optio'!A:J,9,FALSE))), 0,1)=7,1,0)</f>
        <v>0</v>
      </c>
      <c r="P663">
        <f>IF(ISNUMBER(VLOOKUP(A663,'passengers(base term)_has_optio'!A:J,10)),1,0)</f>
        <v>1</v>
      </c>
      <c r="Q663">
        <f t="shared" si="93"/>
        <v>0</v>
      </c>
      <c r="R663">
        <f t="shared" si="94"/>
        <v>1</v>
      </c>
      <c r="S663">
        <f t="shared" si="95"/>
        <v>0</v>
      </c>
      <c r="T663">
        <f t="shared" si="96"/>
        <v>0</v>
      </c>
      <c r="U663">
        <f t="shared" si="97"/>
        <v>0</v>
      </c>
      <c r="V663">
        <f t="shared" si="98"/>
        <v>0</v>
      </c>
    </row>
    <row r="664" spans="1:22">
      <c r="A664" t="s">
        <v>656</v>
      </c>
      <c r="B664" t="s">
        <v>1418</v>
      </c>
      <c r="C664" t="s">
        <v>1407</v>
      </c>
      <c r="D664" t="s">
        <v>1407</v>
      </c>
      <c r="E664" t="s">
        <v>1407</v>
      </c>
      <c r="F664" t="s">
        <v>1407</v>
      </c>
      <c r="G664" t="s">
        <v>1407</v>
      </c>
      <c r="H664" t="s">
        <v>1407</v>
      </c>
      <c r="I664" t="s">
        <v>1407</v>
      </c>
      <c r="J664">
        <v>18</v>
      </c>
      <c r="K664" t="b">
        <f>ISERROR(VLOOKUP(A664,'passengers(base term)_has_optio'!A612:A1447,1,FALSE))</f>
        <v>0</v>
      </c>
      <c r="L664">
        <f t="shared" si="92"/>
        <v>1</v>
      </c>
      <c r="M664">
        <f t="shared" si="90"/>
        <v>1</v>
      </c>
      <c r="N664">
        <f t="shared" si="91"/>
        <v>1</v>
      </c>
      <c r="O664">
        <f>IF(IF(ISERROR(SEARCH("*no*",VLOOKUP(A664,'passengers(base term)_has_optio'!A:J,3,FALSE))), 0,1)+IF(ISERROR(SEARCH("*no*",VLOOKUP(A664,'passengers(base term)_has_optio'!A:J,34,FALSE))), 0,1)+IF(ISERROR(SEARCH("*no*",VLOOKUP(A664,'passengers(base term)_has_optio'!A:J,5,FALSE))), 0,1)+IF(ISERROR(SEARCH("*no*",VLOOKUP(A664,'passengers(base term)_has_optio'!A:J,6,FALSE))), 0,1)+IF(ISERROR(SEARCH("*no*",VLOOKUP(A664,'passengers(base term)_has_optio'!A:J,7,FALSE))), 0,1)+IF(ISERROR(SEARCH("*no*",VLOOKUP(A664,'passengers(base term)_has_optio'!A:J,8,FALSE))), 0,1)+IF(ISERROR(SEARCH("*no*",VLOOKUP(A664,'passengers(base term)_has_optio'!A:J,9,FALSE))), 0,1)=7,1,0)</f>
        <v>0</v>
      </c>
      <c r="P664">
        <f>IF(ISNUMBER(VLOOKUP(A664,'passengers(base term)_has_optio'!A:J,10)),1,0)</f>
        <v>1</v>
      </c>
      <c r="Q664">
        <f t="shared" si="93"/>
        <v>0</v>
      </c>
      <c r="R664">
        <f t="shared" si="94"/>
        <v>1</v>
      </c>
      <c r="S664">
        <f t="shared" si="95"/>
        <v>0</v>
      </c>
      <c r="T664">
        <f t="shared" si="96"/>
        <v>0</v>
      </c>
      <c r="U664">
        <f t="shared" si="97"/>
        <v>0</v>
      </c>
      <c r="V664">
        <f t="shared" si="98"/>
        <v>0</v>
      </c>
    </row>
    <row r="665" spans="1:22">
      <c r="A665" t="s">
        <v>655</v>
      </c>
      <c r="B665" t="s">
        <v>1418</v>
      </c>
      <c r="C665" t="s">
        <v>1407</v>
      </c>
      <c r="D665" t="s">
        <v>1407</v>
      </c>
      <c r="E665" t="s">
        <v>1407</v>
      </c>
      <c r="F665" t="s">
        <v>1407</v>
      </c>
      <c r="G665" t="s">
        <v>1407</v>
      </c>
      <c r="H665" t="s">
        <v>1407</v>
      </c>
      <c r="I665" t="s">
        <v>1407</v>
      </c>
      <c r="J665">
        <v>10.9</v>
      </c>
      <c r="K665" t="b">
        <f>ISERROR(VLOOKUP(A665,'passengers(base term)_has_optio'!A613:A1448,1,FALSE))</f>
        <v>0</v>
      </c>
      <c r="L665">
        <f t="shared" si="92"/>
        <v>1</v>
      </c>
      <c r="M665">
        <f t="shared" si="90"/>
        <v>1</v>
      </c>
      <c r="N665">
        <f t="shared" si="91"/>
        <v>1</v>
      </c>
      <c r="O665">
        <f>IF(IF(ISERROR(SEARCH("*no*",VLOOKUP(A665,'passengers(base term)_has_optio'!A:J,3,FALSE))), 0,1)+IF(ISERROR(SEARCH("*no*",VLOOKUP(A665,'passengers(base term)_has_optio'!A:J,34,FALSE))), 0,1)+IF(ISERROR(SEARCH("*no*",VLOOKUP(A665,'passengers(base term)_has_optio'!A:J,5,FALSE))), 0,1)+IF(ISERROR(SEARCH("*no*",VLOOKUP(A665,'passengers(base term)_has_optio'!A:J,6,FALSE))), 0,1)+IF(ISERROR(SEARCH("*no*",VLOOKUP(A665,'passengers(base term)_has_optio'!A:J,7,FALSE))), 0,1)+IF(ISERROR(SEARCH("*no*",VLOOKUP(A665,'passengers(base term)_has_optio'!A:J,8,FALSE))), 0,1)+IF(ISERROR(SEARCH("*no*",VLOOKUP(A665,'passengers(base term)_has_optio'!A:J,9,FALSE))), 0,1)=7,1,0)</f>
        <v>0</v>
      </c>
      <c r="P665">
        <f>IF(ISNUMBER(VLOOKUP(A665,'passengers(base term)_has_optio'!A:J,10)),1,0)</f>
        <v>1</v>
      </c>
      <c r="Q665">
        <f t="shared" si="93"/>
        <v>0</v>
      </c>
      <c r="R665">
        <f t="shared" si="94"/>
        <v>1</v>
      </c>
      <c r="S665">
        <f t="shared" si="95"/>
        <v>0</v>
      </c>
      <c r="T665">
        <f t="shared" si="96"/>
        <v>0</v>
      </c>
      <c r="U665">
        <f t="shared" si="97"/>
        <v>0</v>
      </c>
      <c r="V665">
        <f t="shared" si="98"/>
        <v>0</v>
      </c>
    </row>
    <row r="666" spans="1:22">
      <c r="A666" t="s">
        <v>654</v>
      </c>
      <c r="B666" t="s">
        <v>1418</v>
      </c>
      <c r="C666" t="s">
        <v>1407</v>
      </c>
      <c r="D666" t="s">
        <v>1407</v>
      </c>
      <c r="E666" t="s">
        <v>1407</v>
      </c>
      <c r="F666" t="s">
        <v>1407</v>
      </c>
      <c r="G666" t="s">
        <v>1407</v>
      </c>
      <c r="H666" t="s">
        <v>1407</v>
      </c>
      <c r="I666" t="s">
        <v>1407</v>
      </c>
      <c r="J666">
        <v>10.9</v>
      </c>
      <c r="K666" t="b">
        <f>ISERROR(VLOOKUP(A666,'passengers(base term)_has_optio'!A614:A1449,1,FALSE))</f>
        <v>0</v>
      </c>
      <c r="L666">
        <f t="shared" si="92"/>
        <v>1</v>
      </c>
      <c r="M666">
        <f t="shared" si="90"/>
        <v>1</v>
      </c>
      <c r="N666">
        <f t="shared" si="91"/>
        <v>1</v>
      </c>
      <c r="O666">
        <f>IF(IF(ISERROR(SEARCH("*no*",VLOOKUP(A666,'passengers(base term)_has_optio'!A:J,3,FALSE))), 0,1)+IF(ISERROR(SEARCH("*no*",VLOOKUP(A666,'passengers(base term)_has_optio'!A:J,34,FALSE))), 0,1)+IF(ISERROR(SEARCH("*no*",VLOOKUP(A666,'passengers(base term)_has_optio'!A:J,5,FALSE))), 0,1)+IF(ISERROR(SEARCH("*no*",VLOOKUP(A666,'passengers(base term)_has_optio'!A:J,6,FALSE))), 0,1)+IF(ISERROR(SEARCH("*no*",VLOOKUP(A666,'passengers(base term)_has_optio'!A:J,7,FALSE))), 0,1)+IF(ISERROR(SEARCH("*no*",VLOOKUP(A666,'passengers(base term)_has_optio'!A:J,8,FALSE))), 0,1)+IF(ISERROR(SEARCH("*no*",VLOOKUP(A666,'passengers(base term)_has_optio'!A:J,9,FALSE))), 0,1)=7,1,0)</f>
        <v>0</v>
      </c>
      <c r="P666">
        <f>IF(ISNUMBER(VLOOKUP(A666,'passengers(base term)_has_optio'!A:J,10)),1,0)</f>
        <v>1</v>
      </c>
      <c r="Q666">
        <f t="shared" si="93"/>
        <v>0</v>
      </c>
      <c r="R666">
        <f t="shared" si="94"/>
        <v>1</v>
      </c>
      <c r="S666">
        <f t="shared" si="95"/>
        <v>0</v>
      </c>
      <c r="T666">
        <f t="shared" si="96"/>
        <v>0</v>
      </c>
      <c r="U666">
        <f t="shared" si="97"/>
        <v>0</v>
      </c>
      <c r="V666">
        <f t="shared" si="98"/>
        <v>0</v>
      </c>
    </row>
    <row r="667" spans="1:22">
      <c r="A667" t="s">
        <v>653</v>
      </c>
      <c r="B667" t="s">
        <v>1418</v>
      </c>
      <c r="C667" t="s">
        <v>1407</v>
      </c>
      <c r="D667" t="s">
        <v>1407</v>
      </c>
      <c r="E667" t="s">
        <v>1407</v>
      </c>
      <c r="F667" t="s">
        <v>1407</v>
      </c>
      <c r="G667" t="s">
        <v>1407</v>
      </c>
      <c r="H667" t="s">
        <v>1407</v>
      </c>
      <c r="I667" t="s">
        <v>1407</v>
      </c>
      <c r="J667">
        <v>10.9</v>
      </c>
      <c r="K667" t="b">
        <f>ISERROR(VLOOKUP(A667,'passengers(base term)_has_optio'!A615:A1450,1,FALSE))</f>
        <v>0</v>
      </c>
      <c r="L667">
        <f t="shared" si="92"/>
        <v>1</v>
      </c>
      <c r="M667">
        <f t="shared" si="90"/>
        <v>1</v>
      </c>
      <c r="N667">
        <f t="shared" si="91"/>
        <v>1</v>
      </c>
      <c r="O667">
        <f>IF(IF(ISERROR(SEARCH("*no*",VLOOKUP(A667,'passengers(base term)_has_optio'!A:J,3,FALSE))), 0,1)+IF(ISERROR(SEARCH("*no*",VLOOKUP(A667,'passengers(base term)_has_optio'!A:J,34,FALSE))), 0,1)+IF(ISERROR(SEARCH("*no*",VLOOKUP(A667,'passengers(base term)_has_optio'!A:J,5,FALSE))), 0,1)+IF(ISERROR(SEARCH("*no*",VLOOKUP(A667,'passengers(base term)_has_optio'!A:J,6,FALSE))), 0,1)+IF(ISERROR(SEARCH("*no*",VLOOKUP(A667,'passengers(base term)_has_optio'!A:J,7,FALSE))), 0,1)+IF(ISERROR(SEARCH("*no*",VLOOKUP(A667,'passengers(base term)_has_optio'!A:J,8,FALSE))), 0,1)+IF(ISERROR(SEARCH("*no*",VLOOKUP(A667,'passengers(base term)_has_optio'!A:J,9,FALSE))), 0,1)=7,1,0)</f>
        <v>0</v>
      </c>
      <c r="P667">
        <f>IF(ISNUMBER(VLOOKUP(A667,'passengers(base term)_has_optio'!A:J,10)),1,0)</f>
        <v>1</v>
      </c>
      <c r="Q667">
        <f t="shared" si="93"/>
        <v>0</v>
      </c>
      <c r="R667">
        <f t="shared" si="94"/>
        <v>1</v>
      </c>
      <c r="S667">
        <f t="shared" si="95"/>
        <v>0</v>
      </c>
      <c r="T667">
        <f t="shared" si="96"/>
        <v>0</v>
      </c>
      <c r="U667">
        <f t="shared" si="97"/>
        <v>0</v>
      </c>
      <c r="V667">
        <f t="shared" si="98"/>
        <v>0</v>
      </c>
    </row>
    <row r="668" spans="1:22">
      <c r="A668" t="s">
        <v>652</v>
      </c>
      <c r="B668" t="s">
        <v>1418</v>
      </c>
      <c r="C668" t="s">
        <v>1407</v>
      </c>
      <c r="D668" t="s">
        <v>1407</v>
      </c>
      <c r="E668" t="s">
        <v>1407</v>
      </c>
      <c r="F668" t="s">
        <v>1407</v>
      </c>
      <c r="G668" t="s">
        <v>1407</v>
      </c>
      <c r="H668" t="s">
        <v>1407</v>
      </c>
      <c r="I668" t="s">
        <v>1407</v>
      </c>
      <c r="J668">
        <v>12.2</v>
      </c>
      <c r="K668" t="b">
        <f>ISERROR(VLOOKUP(A668,'passengers(base term)_has_optio'!A616:A1451,1,FALSE))</f>
        <v>0</v>
      </c>
      <c r="L668">
        <f t="shared" si="92"/>
        <v>1</v>
      </c>
      <c r="M668">
        <f t="shared" si="90"/>
        <v>1</v>
      </c>
      <c r="N668">
        <f t="shared" si="91"/>
        <v>1</v>
      </c>
      <c r="O668">
        <f>IF(IF(ISERROR(SEARCH("*no*",VLOOKUP(A668,'passengers(base term)_has_optio'!A:J,3,FALSE))), 0,1)+IF(ISERROR(SEARCH("*no*",VLOOKUP(A668,'passengers(base term)_has_optio'!A:J,34,FALSE))), 0,1)+IF(ISERROR(SEARCH("*no*",VLOOKUP(A668,'passengers(base term)_has_optio'!A:J,5,FALSE))), 0,1)+IF(ISERROR(SEARCH("*no*",VLOOKUP(A668,'passengers(base term)_has_optio'!A:J,6,FALSE))), 0,1)+IF(ISERROR(SEARCH("*no*",VLOOKUP(A668,'passengers(base term)_has_optio'!A:J,7,FALSE))), 0,1)+IF(ISERROR(SEARCH("*no*",VLOOKUP(A668,'passengers(base term)_has_optio'!A:J,8,FALSE))), 0,1)+IF(ISERROR(SEARCH("*no*",VLOOKUP(A668,'passengers(base term)_has_optio'!A:J,9,FALSE))), 0,1)=7,1,0)</f>
        <v>0</v>
      </c>
      <c r="P668">
        <f>IF(ISNUMBER(VLOOKUP(A668,'passengers(base term)_has_optio'!A:J,10)),1,0)</f>
        <v>1</v>
      </c>
      <c r="Q668">
        <f t="shared" si="93"/>
        <v>0</v>
      </c>
      <c r="R668">
        <f t="shared" si="94"/>
        <v>1</v>
      </c>
      <c r="S668">
        <f t="shared" si="95"/>
        <v>0</v>
      </c>
      <c r="T668">
        <f t="shared" si="96"/>
        <v>0</v>
      </c>
      <c r="U668">
        <f t="shared" si="97"/>
        <v>0</v>
      </c>
      <c r="V668">
        <f t="shared" si="98"/>
        <v>0</v>
      </c>
    </row>
    <row r="669" spans="1:22">
      <c r="A669" t="s">
        <v>651</v>
      </c>
      <c r="B669" t="s">
        <v>1418</v>
      </c>
      <c r="C669" t="s">
        <v>1407</v>
      </c>
      <c r="D669" t="s">
        <v>1407</v>
      </c>
      <c r="E669" t="s">
        <v>1407</v>
      </c>
      <c r="F669" t="s">
        <v>1407</v>
      </c>
      <c r="G669" t="s">
        <v>1407</v>
      </c>
      <c r="H669" t="s">
        <v>1407</v>
      </c>
      <c r="I669" t="s">
        <v>1407</v>
      </c>
      <c r="J669">
        <v>14.1</v>
      </c>
      <c r="K669" t="b">
        <f>ISERROR(VLOOKUP(A669,'passengers(base term)_has_optio'!A617:A1452,1,FALSE))</f>
        <v>0</v>
      </c>
      <c r="L669">
        <f t="shared" si="92"/>
        <v>1</v>
      </c>
      <c r="M669">
        <f t="shared" si="90"/>
        <v>1</v>
      </c>
      <c r="N669">
        <f t="shared" si="91"/>
        <v>1</v>
      </c>
      <c r="O669">
        <f>IF(IF(ISERROR(SEARCH("*no*",VLOOKUP(A669,'passengers(base term)_has_optio'!A:J,3,FALSE))), 0,1)+IF(ISERROR(SEARCH("*no*",VLOOKUP(A669,'passengers(base term)_has_optio'!A:J,34,FALSE))), 0,1)+IF(ISERROR(SEARCH("*no*",VLOOKUP(A669,'passengers(base term)_has_optio'!A:J,5,FALSE))), 0,1)+IF(ISERROR(SEARCH("*no*",VLOOKUP(A669,'passengers(base term)_has_optio'!A:J,6,FALSE))), 0,1)+IF(ISERROR(SEARCH("*no*",VLOOKUP(A669,'passengers(base term)_has_optio'!A:J,7,FALSE))), 0,1)+IF(ISERROR(SEARCH("*no*",VLOOKUP(A669,'passengers(base term)_has_optio'!A:J,8,FALSE))), 0,1)+IF(ISERROR(SEARCH("*no*",VLOOKUP(A669,'passengers(base term)_has_optio'!A:J,9,FALSE))), 0,1)=7,1,0)</f>
        <v>0</v>
      </c>
      <c r="P669">
        <f>IF(ISNUMBER(VLOOKUP(A669,'passengers(base term)_has_optio'!A:J,10)),1,0)</f>
        <v>1</v>
      </c>
      <c r="Q669">
        <f t="shared" si="93"/>
        <v>0</v>
      </c>
      <c r="R669">
        <f t="shared" si="94"/>
        <v>1</v>
      </c>
      <c r="S669">
        <f t="shared" si="95"/>
        <v>0</v>
      </c>
      <c r="T669">
        <f t="shared" si="96"/>
        <v>0</v>
      </c>
      <c r="U669">
        <f t="shared" si="97"/>
        <v>0</v>
      </c>
      <c r="V669">
        <f t="shared" si="98"/>
        <v>0</v>
      </c>
    </row>
    <row r="670" spans="1:22">
      <c r="A670" t="s">
        <v>650</v>
      </c>
      <c r="B670" t="s">
        <v>1418</v>
      </c>
      <c r="C670" t="s">
        <v>1407</v>
      </c>
      <c r="D670" t="s">
        <v>1407</v>
      </c>
      <c r="E670" t="s">
        <v>1407</v>
      </c>
      <c r="F670" t="s">
        <v>1407</v>
      </c>
      <c r="G670" t="s">
        <v>1407</v>
      </c>
      <c r="H670" t="s">
        <v>1407</v>
      </c>
      <c r="I670" t="s">
        <v>1407</v>
      </c>
      <c r="J670">
        <v>12.3</v>
      </c>
      <c r="K670" t="b">
        <f>ISERROR(VLOOKUP(A670,'passengers(base term)_has_optio'!A618:A1453,1,FALSE))</f>
        <v>0</v>
      </c>
      <c r="L670">
        <f t="shared" si="92"/>
        <v>1</v>
      </c>
      <c r="M670">
        <f t="shared" si="90"/>
        <v>1</v>
      </c>
      <c r="N670">
        <f t="shared" si="91"/>
        <v>1</v>
      </c>
      <c r="O670">
        <f>IF(IF(ISERROR(SEARCH("*no*",VLOOKUP(A670,'passengers(base term)_has_optio'!A:J,3,FALSE))), 0,1)+IF(ISERROR(SEARCH("*no*",VLOOKUP(A670,'passengers(base term)_has_optio'!A:J,34,FALSE))), 0,1)+IF(ISERROR(SEARCH("*no*",VLOOKUP(A670,'passengers(base term)_has_optio'!A:J,5,FALSE))), 0,1)+IF(ISERROR(SEARCH("*no*",VLOOKUP(A670,'passengers(base term)_has_optio'!A:J,6,FALSE))), 0,1)+IF(ISERROR(SEARCH("*no*",VLOOKUP(A670,'passengers(base term)_has_optio'!A:J,7,FALSE))), 0,1)+IF(ISERROR(SEARCH("*no*",VLOOKUP(A670,'passengers(base term)_has_optio'!A:J,8,FALSE))), 0,1)+IF(ISERROR(SEARCH("*no*",VLOOKUP(A670,'passengers(base term)_has_optio'!A:J,9,FALSE))), 0,1)=7,1,0)</f>
        <v>0</v>
      </c>
      <c r="P670">
        <f>IF(ISNUMBER(VLOOKUP(A670,'passengers(base term)_has_optio'!A:J,10)),1,0)</f>
        <v>1</v>
      </c>
      <c r="Q670">
        <f t="shared" si="93"/>
        <v>0</v>
      </c>
      <c r="R670">
        <f t="shared" si="94"/>
        <v>1</v>
      </c>
      <c r="S670">
        <f t="shared" si="95"/>
        <v>0</v>
      </c>
      <c r="T670">
        <f t="shared" si="96"/>
        <v>0</v>
      </c>
      <c r="U670">
        <f t="shared" si="97"/>
        <v>0</v>
      </c>
      <c r="V670">
        <f t="shared" si="98"/>
        <v>0</v>
      </c>
    </row>
    <row r="671" spans="1:22">
      <c r="A671" t="s">
        <v>649</v>
      </c>
      <c r="B671" t="s">
        <v>1418</v>
      </c>
      <c r="C671" t="s">
        <v>1407</v>
      </c>
      <c r="D671" t="s">
        <v>1407</v>
      </c>
      <c r="E671" t="s">
        <v>1407</v>
      </c>
      <c r="F671" t="s">
        <v>1407</v>
      </c>
      <c r="G671" t="s">
        <v>1407</v>
      </c>
      <c r="H671" t="s">
        <v>1407</v>
      </c>
      <c r="I671" t="s">
        <v>1407</v>
      </c>
      <c r="J671">
        <v>12.3</v>
      </c>
      <c r="K671" t="b">
        <f>ISERROR(VLOOKUP(A671,'passengers(base term)_has_optio'!A619:A1454,1,FALSE))</f>
        <v>0</v>
      </c>
      <c r="L671">
        <f t="shared" si="92"/>
        <v>1</v>
      </c>
      <c r="M671">
        <f t="shared" si="90"/>
        <v>1</v>
      </c>
      <c r="N671">
        <f t="shared" si="91"/>
        <v>1</v>
      </c>
      <c r="O671">
        <f>IF(IF(ISERROR(SEARCH("*no*",VLOOKUP(A671,'passengers(base term)_has_optio'!A:J,3,FALSE))), 0,1)+IF(ISERROR(SEARCH("*no*",VLOOKUP(A671,'passengers(base term)_has_optio'!A:J,34,FALSE))), 0,1)+IF(ISERROR(SEARCH("*no*",VLOOKUP(A671,'passengers(base term)_has_optio'!A:J,5,FALSE))), 0,1)+IF(ISERROR(SEARCH("*no*",VLOOKUP(A671,'passengers(base term)_has_optio'!A:J,6,FALSE))), 0,1)+IF(ISERROR(SEARCH("*no*",VLOOKUP(A671,'passengers(base term)_has_optio'!A:J,7,FALSE))), 0,1)+IF(ISERROR(SEARCH("*no*",VLOOKUP(A671,'passengers(base term)_has_optio'!A:J,8,FALSE))), 0,1)+IF(ISERROR(SEARCH("*no*",VLOOKUP(A671,'passengers(base term)_has_optio'!A:J,9,FALSE))), 0,1)=7,1,0)</f>
        <v>0</v>
      </c>
      <c r="P671">
        <f>IF(ISNUMBER(VLOOKUP(A671,'passengers(base term)_has_optio'!A:J,10)),1,0)</f>
        <v>1</v>
      </c>
      <c r="Q671">
        <f t="shared" si="93"/>
        <v>0</v>
      </c>
      <c r="R671">
        <f t="shared" si="94"/>
        <v>1</v>
      </c>
      <c r="S671">
        <f t="shared" si="95"/>
        <v>0</v>
      </c>
      <c r="T671">
        <f t="shared" si="96"/>
        <v>0</v>
      </c>
      <c r="U671">
        <f t="shared" si="97"/>
        <v>0</v>
      </c>
      <c r="V671">
        <f t="shared" si="98"/>
        <v>0</v>
      </c>
    </row>
    <row r="672" spans="1:22">
      <c r="A672" t="s">
        <v>648</v>
      </c>
      <c r="B672" t="s">
        <v>1418</v>
      </c>
      <c r="C672" t="s">
        <v>1407</v>
      </c>
      <c r="D672" t="s">
        <v>1407</v>
      </c>
      <c r="E672" t="s">
        <v>1407</v>
      </c>
      <c r="F672" t="s">
        <v>1407</v>
      </c>
      <c r="G672" t="s">
        <v>1407</v>
      </c>
      <c r="H672" t="s">
        <v>1407</v>
      </c>
      <c r="I672" t="s">
        <v>1407</v>
      </c>
      <c r="J672">
        <v>11.9</v>
      </c>
      <c r="K672" t="b">
        <f>ISERROR(VLOOKUP(A672,'passengers(base term)_has_optio'!A620:A1455,1,FALSE))</f>
        <v>0</v>
      </c>
      <c r="L672">
        <f t="shared" si="92"/>
        <v>1</v>
      </c>
      <c r="M672">
        <f t="shared" si="90"/>
        <v>1</v>
      </c>
      <c r="N672">
        <f t="shared" si="91"/>
        <v>1</v>
      </c>
      <c r="O672">
        <f>IF(IF(ISERROR(SEARCH("*no*",VLOOKUP(A672,'passengers(base term)_has_optio'!A:J,3,FALSE))), 0,1)+IF(ISERROR(SEARCH("*no*",VLOOKUP(A672,'passengers(base term)_has_optio'!A:J,34,FALSE))), 0,1)+IF(ISERROR(SEARCH("*no*",VLOOKUP(A672,'passengers(base term)_has_optio'!A:J,5,FALSE))), 0,1)+IF(ISERROR(SEARCH("*no*",VLOOKUP(A672,'passengers(base term)_has_optio'!A:J,6,FALSE))), 0,1)+IF(ISERROR(SEARCH("*no*",VLOOKUP(A672,'passengers(base term)_has_optio'!A:J,7,FALSE))), 0,1)+IF(ISERROR(SEARCH("*no*",VLOOKUP(A672,'passengers(base term)_has_optio'!A:J,8,FALSE))), 0,1)+IF(ISERROR(SEARCH("*no*",VLOOKUP(A672,'passengers(base term)_has_optio'!A:J,9,FALSE))), 0,1)=7,1,0)</f>
        <v>0</v>
      </c>
      <c r="P672">
        <f>IF(ISNUMBER(VLOOKUP(A672,'passengers(base term)_has_optio'!A:J,10)),1,0)</f>
        <v>1</v>
      </c>
      <c r="Q672">
        <f t="shared" si="93"/>
        <v>0</v>
      </c>
      <c r="R672">
        <f t="shared" si="94"/>
        <v>1</v>
      </c>
      <c r="S672">
        <f t="shared" si="95"/>
        <v>0</v>
      </c>
      <c r="T672">
        <f t="shared" si="96"/>
        <v>0</v>
      </c>
      <c r="U672">
        <f t="shared" si="97"/>
        <v>0</v>
      </c>
      <c r="V672">
        <f t="shared" si="98"/>
        <v>0</v>
      </c>
    </row>
    <row r="673" spans="1:22">
      <c r="A673" t="s">
        <v>646</v>
      </c>
      <c r="B673" t="s">
        <v>1418</v>
      </c>
      <c r="C673" t="s">
        <v>1407</v>
      </c>
      <c r="D673" t="s">
        <v>1407</v>
      </c>
      <c r="E673" t="s">
        <v>1407</v>
      </c>
      <c r="F673" t="s">
        <v>1407</v>
      </c>
      <c r="G673" t="s">
        <v>1407</v>
      </c>
      <c r="H673" t="s">
        <v>1407</v>
      </c>
      <c r="I673" t="s">
        <v>1407</v>
      </c>
      <c r="J673">
        <v>1.4</v>
      </c>
      <c r="K673" t="b">
        <f>ISERROR(VLOOKUP(A673,'passengers(base term)_has_optio'!A622:A1457,1,FALSE))</f>
        <v>0</v>
      </c>
      <c r="L673">
        <f t="shared" si="92"/>
        <v>1</v>
      </c>
      <c r="M673">
        <f t="shared" si="90"/>
        <v>1</v>
      </c>
      <c r="N673">
        <f t="shared" si="91"/>
        <v>1</v>
      </c>
      <c r="O673">
        <f>IF(IF(ISERROR(SEARCH("*no*",VLOOKUP(A673,'passengers(base term)_has_optio'!A:J,3,FALSE))), 0,1)+IF(ISERROR(SEARCH("*no*",VLOOKUP(A673,'passengers(base term)_has_optio'!A:J,34,FALSE))), 0,1)+IF(ISERROR(SEARCH("*no*",VLOOKUP(A673,'passengers(base term)_has_optio'!A:J,5,FALSE))), 0,1)+IF(ISERROR(SEARCH("*no*",VLOOKUP(A673,'passengers(base term)_has_optio'!A:J,6,FALSE))), 0,1)+IF(ISERROR(SEARCH("*no*",VLOOKUP(A673,'passengers(base term)_has_optio'!A:J,7,FALSE))), 0,1)+IF(ISERROR(SEARCH("*no*",VLOOKUP(A673,'passengers(base term)_has_optio'!A:J,8,FALSE))), 0,1)+IF(ISERROR(SEARCH("*no*",VLOOKUP(A673,'passengers(base term)_has_optio'!A:J,9,FALSE))), 0,1)=7,1,0)</f>
        <v>0</v>
      </c>
      <c r="P673">
        <f>IF(ISNUMBER(VLOOKUP(A673,'passengers(base term)_has_optio'!A:J,10)),1,0)</f>
        <v>1</v>
      </c>
      <c r="Q673">
        <f t="shared" si="93"/>
        <v>0</v>
      </c>
      <c r="R673">
        <f t="shared" si="94"/>
        <v>1</v>
      </c>
      <c r="S673">
        <f t="shared" si="95"/>
        <v>0</v>
      </c>
      <c r="T673">
        <f t="shared" si="96"/>
        <v>0</v>
      </c>
      <c r="U673">
        <f t="shared" si="97"/>
        <v>0</v>
      </c>
      <c r="V673">
        <f t="shared" si="98"/>
        <v>0</v>
      </c>
    </row>
    <row r="674" spans="1:22">
      <c r="A674" t="s">
        <v>642</v>
      </c>
      <c r="B674" t="s">
        <v>1418</v>
      </c>
      <c r="C674" t="s">
        <v>1407</v>
      </c>
      <c r="D674" t="s">
        <v>1407</v>
      </c>
      <c r="E674" t="s">
        <v>1407</v>
      </c>
      <c r="F674" t="s">
        <v>1407</v>
      </c>
      <c r="G674" t="s">
        <v>1407</v>
      </c>
      <c r="H674" t="s">
        <v>1407</v>
      </c>
      <c r="I674" t="s">
        <v>1407</v>
      </c>
      <c r="J674">
        <v>2.2000000000000002</v>
      </c>
      <c r="K674" t="b">
        <f>ISERROR(VLOOKUP(A674,'passengers(base term)_has_optio'!A625:A1460,1,FALSE))</f>
        <v>0</v>
      </c>
      <c r="L674">
        <f t="shared" si="92"/>
        <v>1</v>
      </c>
      <c r="M674">
        <f t="shared" si="90"/>
        <v>1</v>
      </c>
      <c r="N674">
        <f t="shared" si="91"/>
        <v>1</v>
      </c>
      <c r="O674">
        <f>IF(IF(ISERROR(SEARCH("*no*",VLOOKUP(A674,'passengers(base term)_has_optio'!A:J,3,FALSE))), 0,1)+IF(ISERROR(SEARCH("*no*",VLOOKUP(A674,'passengers(base term)_has_optio'!A:J,34,FALSE))), 0,1)+IF(ISERROR(SEARCH("*no*",VLOOKUP(A674,'passengers(base term)_has_optio'!A:J,5,FALSE))), 0,1)+IF(ISERROR(SEARCH("*no*",VLOOKUP(A674,'passengers(base term)_has_optio'!A:J,6,FALSE))), 0,1)+IF(ISERROR(SEARCH("*no*",VLOOKUP(A674,'passengers(base term)_has_optio'!A:J,7,FALSE))), 0,1)+IF(ISERROR(SEARCH("*no*",VLOOKUP(A674,'passengers(base term)_has_optio'!A:J,8,FALSE))), 0,1)+IF(ISERROR(SEARCH("*no*",VLOOKUP(A674,'passengers(base term)_has_optio'!A:J,9,FALSE))), 0,1)=7,1,0)</f>
        <v>0</v>
      </c>
      <c r="P674">
        <f>IF(ISNUMBER(VLOOKUP(A674,'passengers(base term)_has_optio'!A:J,10)),1,0)</f>
        <v>1</v>
      </c>
      <c r="Q674">
        <f t="shared" si="93"/>
        <v>0</v>
      </c>
      <c r="R674">
        <f t="shared" si="94"/>
        <v>1</v>
      </c>
      <c r="S674">
        <f t="shared" si="95"/>
        <v>0</v>
      </c>
      <c r="T674">
        <f t="shared" si="96"/>
        <v>0</v>
      </c>
      <c r="U674">
        <f t="shared" si="97"/>
        <v>0</v>
      </c>
      <c r="V674">
        <f t="shared" si="98"/>
        <v>0</v>
      </c>
    </row>
    <row r="675" spans="1:22">
      <c r="A675" t="s">
        <v>638</v>
      </c>
      <c r="B675" t="s">
        <v>1418</v>
      </c>
      <c r="C675" t="s">
        <v>1407</v>
      </c>
      <c r="D675" t="s">
        <v>1407</v>
      </c>
      <c r="E675" t="s">
        <v>1407</v>
      </c>
      <c r="F675" t="s">
        <v>1407</v>
      </c>
      <c r="G675" t="s">
        <v>1407</v>
      </c>
      <c r="H675" t="s">
        <v>1407</v>
      </c>
      <c r="I675" t="s">
        <v>1407</v>
      </c>
      <c r="J675">
        <v>5.5</v>
      </c>
      <c r="K675" t="b">
        <f>ISERROR(VLOOKUP(A675,'passengers(base term)_has_optio'!A628:A1463,1,FALSE))</f>
        <v>0</v>
      </c>
      <c r="L675">
        <f t="shared" si="92"/>
        <v>1</v>
      </c>
      <c r="M675">
        <f t="shared" si="90"/>
        <v>1</v>
      </c>
      <c r="N675">
        <f t="shared" si="91"/>
        <v>1</v>
      </c>
      <c r="O675">
        <f>IF(IF(ISERROR(SEARCH("*no*",VLOOKUP(A675,'passengers(base term)_has_optio'!A:J,3,FALSE))), 0,1)+IF(ISERROR(SEARCH("*no*",VLOOKUP(A675,'passengers(base term)_has_optio'!A:J,34,FALSE))), 0,1)+IF(ISERROR(SEARCH("*no*",VLOOKUP(A675,'passengers(base term)_has_optio'!A:J,5,FALSE))), 0,1)+IF(ISERROR(SEARCH("*no*",VLOOKUP(A675,'passengers(base term)_has_optio'!A:J,6,FALSE))), 0,1)+IF(ISERROR(SEARCH("*no*",VLOOKUP(A675,'passengers(base term)_has_optio'!A:J,7,FALSE))), 0,1)+IF(ISERROR(SEARCH("*no*",VLOOKUP(A675,'passengers(base term)_has_optio'!A:J,8,FALSE))), 0,1)+IF(ISERROR(SEARCH("*no*",VLOOKUP(A675,'passengers(base term)_has_optio'!A:J,9,FALSE))), 0,1)=7,1,0)</f>
        <v>0</v>
      </c>
      <c r="P675">
        <f>IF(ISNUMBER(VLOOKUP(A675,'passengers(base term)_has_optio'!A:J,10)),1,0)</f>
        <v>1</v>
      </c>
      <c r="Q675">
        <f t="shared" si="93"/>
        <v>0</v>
      </c>
      <c r="R675">
        <f t="shared" si="94"/>
        <v>1</v>
      </c>
      <c r="S675">
        <f t="shared" si="95"/>
        <v>0</v>
      </c>
      <c r="T675">
        <f t="shared" si="96"/>
        <v>0</v>
      </c>
      <c r="U675">
        <f t="shared" si="97"/>
        <v>0</v>
      </c>
      <c r="V675">
        <f t="shared" si="98"/>
        <v>0</v>
      </c>
    </row>
    <row r="676" spans="1:22">
      <c r="A676" t="s">
        <v>636</v>
      </c>
      <c r="B676" t="s">
        <v>1418</v>
      </c>
      <c r="C676" t="s">
        <v>1407</v>
      </c>
      <c r="D676" t="s">
        <v>1407</v>
      </c>
      <c r="E676" t="s">
        <v>1407</v>
      </c>
      <c r="F676" t="s">
        <v>1407</v>
      </c>
      <c r="G676" t="s">
        <v>1407</v>
      </c>
      <c r="H676" t="s">
        <v>1407</v>
      </c>
      <c r="I676" t="s">
        <v>1407</v>
      </c>
      <c r="J676">
        <v>5.7</v>
      </c>
      <c r="K676" t="b">
        <f>ISERROR(VLOOKUP(A676,'passengers(base term)_has_optio'!A630:A1465,1,FALSE))</f>
        <v>0</v>
      </c>
      <c r="L676">
        <f t="shared" si="92"/>
        <v>1</v>
      </c>
      <c r="M676">
        <f t="shared" si="90"/>
        <v>1</v>
      </c>
      <c r="N676">
        <f t="shared" si="91"/>
        <v>1</v>
      </c>
      <c r="O676">
        <f>IF(IF(ISERROR(SEARCH("*no*",VLOOKUP(A676,'passengers(base term)_has_optio'!A:J,3,FALSE))), 0,1)+IF(ISERROR(SEARCH("*no*",VLOOKUP(A676,'passengers(base term)_has_optio'!A:J,34,FALSE))), 0,1)+IF(ISERROR(SEARCH("*no*",VLOOKUP(A676,'passengers(base term)_has_optio'!A:J,5,FALSE))), 0,1)+IF(ISERROR(SEARCH("*no*",VLOOKUP(A676,'passengers(base term)_has_optio'!A:J,6,FALSE))), 0,1)+IF(ISERROR(SEARCH("*no*",VLOOKUP(A676,'passengers(base term)_has_optio'!A:J,7,FALSE))), 0,1)+IF(ISERROR(SEARCH("*no*",VLOOKUP(A676,'passengers(base term)_has_optio'!A:J,8,FALSE))), 0,1)+IF(ISERROR(SEARCH("*no*",VLOOKUP(A676,'passengers(base term)_has_optio'!A:J,9,FALSE))), 0,1)=7,1,0)</f>
        <v>0</v>
      </c>
      <c r="P676">
        <f>IF(ISNUMBER(VLOOKUP(A676,'passengers(base term)_has_optio'!A:J,10)),1,0)</f>
        <v>1</v>
      </c>
      <c r="Q676">
        <f t="shared" si="93"/>
        <v>0</v>
      </c>
      <c r="R676">
        <f t="shared" si="94"/>
        <v>1</v>
      </c>
      <c r="S676">
        <f t="shared" si="95"/>
        <v>0</v>
      </c>
      <c r="T676">
        <f t="shared" si="96"/>
        <v>0</v>
      </c>
      <c r="U676">
        <f t="shared" si="97"/>
        <v>0</v>
      </c>
      <c r="V676">
        <f t="shared" si="98"/>
        <v>0</v>
      </c>
    </row>
    <row r="677" spans="1:22">
      <c r="A677" t="s">
        <v>634</v>
      </c>
      <c r="B677" t="s">
        <v>1418</v>
      </c>
      <c r="C677" t="s">
        <v>1407</v>
      </c>
      <c r="D677" t="s">
        <v>1407</v>
      </c>
      <c r="E677" t="s">
        <v>1407</v>
      </c>
      <c r="F677" t="s">
        <v>1407</v>
      </c>
      <c r="G677" t="s">
        <v>1407</v>
      </c>
      <c r="H677" t="s">
        <v>1407</v>
      </c>
      <c r="I677" t="s">
        <v>1407</v>
      </c>
      <c r="J677">
        <v>5.6</v>
      </c>
      <c r="K677" t="b">
        <f>ISERROR(VLOOKUP(A677,'passengers(base term)_has_optio'!A632:A1467,1,FALSE))</f>
        <v>0</v>
      </c>
      <c r="L677">
        <f t="shared" si="92"/>
        <v>1</v>
      </c>
      <c r="M677">
        <f t="shared" si="90"/>
        <v>1</v>
      </c>
      <c r="N677">
        <f t="shared" si="91"/>
        <v>1</v>
      </c>
      <c r="O677">
        <f>IF(IF(ISERROR(SEARCH("*no*",VLOOKUP(A677,'passengers(base term)_has_optio'!A:J,3,FALSE))), 0,1)+IF(ISERROR(SEARCH("*no*",VLOOKUP(A677,'passengers(base term)_has_optio'!A:J,34,FALSE))), 0,1)+IF(ISERROR(SEARCH("*no*",VLOOKUP(A677,'passengers(base term)_has_optio'!A:J,5,FALSE))), 0,1)+IF(ISERROR(SEARCH("*no*",VLOOKUP(A677,'passengers(base term)_has_optio'!A:J,6,FALSE))), 0,1)+IF(ISERROR(SEARCH("*no*",VLOOKUP(A677,'passengers(base term)_has_optio'!A:J,7,FALSE))), 0,1)+IF(ISERROR(SEARCH("*no*",VLOOKUP(A677,'passengers(base term)_has_optio'!A:J,8,FALSE))), 0,1)+IF(ISERROR(SEARCH("*no*",VLOOKUP(A677,'passengers(base term)_has_optio'!A:J,9,FALSE))), 0,1)=7,1,0)</f>
        <v>0</v>
      </c>
      <c r="P677">
        <f>IF(ISNUMBER(VLOOKUP(A677,'passengers(base term)_has_optio'!A:J,10)),1,0)</f>
        <v>1</v>
      </c>
      <c r="Q677">
        <f t="shared" si="93"/>
        <v>0</v>
      </c>
      <c r="R677">
        <f t="shared" si="94"/>
        <v>1</v>
      </c>
      <c r="S677">
        <f t="shared" si="95"/>
        <v>0</v>
      </c>
      <c r="T677">
        <f t="shared" si="96"/>
        <v>0</v>
      </c>
      <c r="U677">
        <f t="shared" si="97"/>
        <v>0</v>
      </c>
      <c r="V677">
        <f t="shared" si="98"/>
        <v>0</v>
      </c>
    </row>
    <row r="678" spans="1:22">
      <c r="A678" t="s">
        <v>633</v>
      </c>
      <c r="B678" t="s">
        <v>1418</v>
      </c>
      <c r="C678" t="s">
        <v>1407</v>
      </c>
      <c r="D678" t="s">
        <v>1407</v>
      </c>
      <c r="E678" t="s">
        <v>1407</v>
      </c>
      <c r="F678" t="s">
        <v>1407</v>
      </c>
      <c r="G678" t="s">
        <v>1407</v>
      </c>
      <c r="H678" t="s">
        <v>1407</v>
      </c>
      <c r="I678" t="s">
        <v>1407</v>
      </c>
      <c r="J678">
        <v>5.0999999999999996</v>
      </c>
      <c r="K678" t="b">
        <f>ISERROR(VLOOKUP(A678,'passengers(base term)_has_optio'!A633:A1468,1,FALSE))</f>
        <v>0</v>
      </c>
      <c r="L678">
        <f t="shared" si="92"/>
        <v>1</v>
      </c>
      <c r="M678">
        <f t="shared" si="90"/>
        <v>1</v>
      </c>
      <c r="N678">
        <f t="shared" si="91"/>
        <v>1</v>
      </c>
      <c r="O678">
        <f>IF(IF(ISERROR(SEARCH("*no*",VLOOKUP(A678,'passengers(base term)_has_optio'!A:J,3,FALSE))), 0,1)+IF(ISERROR(SEARCH("*no*",VLOOKUP(A678,'passengers(base term)_has_optio'!A:J,34,FALSE))), 0,1)+IF(ISERROR(SEARCH("*no*",VLOOKUP(A678,'passengers(base term)_has_optio'!A:J,5,FALSE))), 0,1)+IF(ISERROR(SEARCH("*no*",VLOOKUP(A678,'passengers(base term)_has_optio'!A:J,6,FALSE))), 0,1)+IF(ISERROR(SEARCH("*no*",VLOOKUP(A678,'passengers(base term)_has_optio'!A:J,7,FALSE))), 0,1)+IF(ISERROR(SEARCH("*no*",VLOOKUP(A678,'passengers(base term)_has_optio'!A:J,8,FALSE))), 0,1)+IF(ISERROR(SEARCH("*no*",VLOOKUP(A678,'passengers(base term)_has_optio'!A:J,9,FALSE))), 0,1)=7,1,0)</f>
        <v>0</v>
      </c>
      <c r="P678">
        <f>IF(ISNUMBER(VLOOKUP(A678,'passengers(base term)_has_optio'!A:J,10)),1,0)</f>
        <v>1</v>
      </c>
      <c r="Q678">
        <f t="shared" si="93"/>
        <v>0</v>
      </c>
      <c r="R678">
        <f t="shared" si="94"/>
        <v>1</v>
      </c>
      <c r="S678">
        <f t="shared" si="95"/>
        <v>0</v>
      </c>
      <c r="T678">
        <f t="shared" si="96"/>
        <v>0</v>
      </c>
      <c r="U678">
        <f t="shared" si="97"/>
        <v>0</v>
      </c>
      <c r="V678">
        <f t="shared" si="98"/>
        <v>0</v>
      </c>
    </row>
    <row r="679" spans="1:22">
      <c r="A679" t="s">
        <v>632</v>
      </c>
      <c r="B679" t="s">
        <v>1418</v>
      </c>
      <c r="C679" t="s">
        <v>1407</v>
      </c>
      <c r="D679" t="s">
        <v>1407</v>
      </c>
      <c r="E679" t="s">
        <v>1407</v>
      </c>
      <c r="F679" t="s">
        <v>1407</v>
      </c>
      <c r="G679" t="s">
        <v>1407</v>
      </c>
      <c r="H679" t="s">
        <v>1407</v>
      </c>
      <c r="I679" t="s">
        <v>1407</v>
      </c>
      <c r="J679">
        <v>4.9000000000000004</v>
      </c>
      <c r="K679" t="b">
        <f>ISERROR(VLOOKUP(A679,'passengers(base term)_has_optio'!A634:A1469,1,FALSE))</f>
        <v>0</v>
      </c>
      <c r="L679">
        <f t="shared" si="92"/>
        <v>1</v>
      </c>
      <c r="M679">
        <f t="shared" si="90"/>
        <v>1</v>
      </c>
      <c r="N679">
        <f t="shared" si="91"/>
        <v>1</v>
      </c>
      <c r="O679">
        <f>IF(IF(ISERROR(SEARCH("*no*",VLOOKUP(A679,'passengers(base term)_has_optio'!A:J,3,FALSE))), 0,1)+IF(ISERROR(SEARCH("*no*",VLOOKUP(A679,'passengers(base term)_has_optio'!A:J,34,FALSE))), 0,1)+IF(ISERROR(SEARCH("*no*",VLOOKUP(A679,'passengers(base term)_has_optio'!A:J,5,FALSE))), 0,1)+IF(ISERROR(SEARCH("*no*",VLOOKUP(A679,'passengers(base term)_has_optio'!A:J,6,FALSE))), 0,1)+IF(ISERROR(SEARCH("*no*",VLOOKUP(A679,'passengers(base term)_has_optio'!A:J,7,FALSE))), 0,1)+IF(ISERROR(SEARCH("*no*",VLOOKUP(A679,'passengers(base term)_has_optio'!A:J,8,FALSE))), 0,1)+IF(ISERROR(SEARCH("*no*",VLOOKUP(A679,'passengers(base term)_has_optio'!A:J,9,FALSE))), 0,1)=7,1,0)</f>
        <v>0</v>
      </c>
      <c r="P679">
        <f>IF(ISNUMBER(VLOOKUP(A679,'passengers(base term)_has_optio'!A:J,10)),1,0)</f>
        <v>1</v>
      </c>
      <c r="Q679">
        <f t="shared" si="93"/>
        <v>0</v>
      </c>
      <c r="R679">
        <f t="shared" si="94"/>
        <v>1</v>
      </c>
      <c r="S679">
        <f t="shared" si="95"/>
        <v>0</v>
      </c>
      <c r="T679">
        <f t="shared" si="96"/>
        <v>0</v>
      </c>
      <c r="U679">
        <f t="shared" si="97"/>
        <v>0</v>
      </c>
      <c r="V679">
        <f t="shared" si="98"/>
        <v>0</v>
      </c>
    </row>
    <row r="680" spans="1:22">
      <c r="A680" t="s">
        <v>630</v>
      </c>
      <c r="B680" t="s">
        <v>1418</v>
      </c>
      <c r="C680" t="s">
        <v>1407</v>
      </c>
      <c r="D680" t="s">
        <v>1407</v>
      </c>
      <c r="E680" t="s">
        <v>1407</v>
      </c>
      <c r="F680" t="s">
        <v>1407</v>
      </c>
      <c r="G680" t="s">
        <v>1407</v>
      </c>
      <c r="H680" t="s">
        <v>1407</v>
      </c>
      <c r="I680" t="s">
        <v>1407</v>
      </c>
      <c r="J680">
        <v>5.3</v>
      </c>
      <c r="K680" t="b">
        <f>ISERROR(VLOOKUP(A680,'passengers(base term)_has_optio'!A636:A1471,1,FALSE))</f>
        <v>0</v>
      </c>
      <c r="L680">
        <f t="shared" si="92"/>
        <v>1</v>
      </c>
      <c r="M680">
        <f t="shared" si="90"/>
        <v>1</v>
      </c>
      <c r="N680">
        <f t="shared" si="91"/>
        <v>1</v>
      </c>
      <c r="O680">
        <f>IF(IF(ISERROR(SEARCH("*no*",VLOOKUP(A680,'passengers(base term)_has_optio'!A:J,3,FALSE))), 0,1)+IF(ISERROR(SEARCH("*no*",VLOOKUP(A680,'passengers(base term)_has_optio'!A:J,34,FALSE))), 0,1)+IF(ISERROR(SEARCH("*no*",VLOOKUP(A680,'passengers(base term)_has_optio'!A:J,5,FALSE))), 0,1)+IF(ISERROR(SEARCH("*no*",VLOOKUP(A680,'passengers(base term)_has_optio'!A:J,6,FALSE))), 0,1)+IF(ISERROR(SEARCH("*no*",VLOOKUP(A680,'passengers(base term)_has_optio'!A:J,7,FALSE))), 0,1)+IF(ISERROR(SEARCH("*no*",VLOOKUP(A680,'passengers(base term)_has_optio'!A:J,8,FALSE))), 0,1)+IF(ISERROR(SEARCH("*no*",VLOOKUP(A680,'passengers(base term)_has_optio'!A:J,9,FALSE))), 0,1)=7,1,0)</f>
        <v>0</v>
      </c>
      <c r="P680">
        <f>IF(ISNUMBER(VLOOKUP(A680,'passengers(base term)_has_optio'!A:J,10)),1,0)</f>
        <v>0</v>
      </c>
      <c r="Q680">
        <f t="shared" si="93"/>
        <v>0</v>
      </c>
      <c r="R680">
        <f t="shared" si="94"/>
        <v>1</v>
      </c>
      <c r="S680">
        <f t="shared" si="95"/>
        <v>1</v>
      </c>
      <c r="T680">
        <f t="shared" si="96"/>
        <v>0</v>
      </c>
      <c r="U680">
        <f t="shared" si="97"/>
        <v>0</v>
      </c>
      <c r="V680">
        <f t="shared" si="98"/>
        <v>0</v>
      </c>
    </row>
    <row r="681" spans="1:22">
      <c r="A681" t="s">
        <v>628</v>
      </c>
      <c r="B681" t="s">
        <v>1418</v>
      </c>
      <c r="C681" t="s">
        <v>1407</v>
      </c>
      <c r="D681" t="s">
        <v>1407</v>
      </c>
      <c r="E681" t="s">
        <v>1407</v>
      </c>
      <c r="F681" t="s">
        <v>1407</v>
      </c>
      <c r="G681" t="s">
        <v>1407</v>
      </c>
      <c r="H681" t="s">
        <v>1407</v>
      </c>
      <c r="I681" t="s">
        <v>1407</v>
      </c>
      <c r="J681">
        <v>8.9</v>
      </c>
      <c r="K681" t="b">
        <f>ISERROR(VLOOKUP(A681,'passengers(base term)_has_optio'!A638:A1473,1,FALSE))</f>
        <v>0</v>
      </c>
      <c r="L681">
        <f t="shared" si="92"/>
        <v>1</v>
      </c>
      <c r="M681">
        <f t="shared" si="90"/>
        <v>1</v>
      </c>
      <c r="N681">
        <f t="shared" si="91"/>
        <v>1</v>
      </c>
      <c r="O681">
        <f>IF(IF(ISERROR(SEARCH("*no*",VLOOKUP(A681,'passengers(base term)_has_optio'!A:J,3,FALSE))), 0,1)+IF(ISERROR(SEARCH("*no*",VLOOKUP(A681,'passengers(base term)_has_optio'!A:J,34,FALSE))), 0,1)+IF(ISERROR(SEARCH("*no*",VLOOKUP(A681,'passengers(base term)_has_optio'!A:J,5,FALSE))), 0,1)+IF(ISERROR(SEARCH("*no*",VLOOKUP(A681,'passengers(base term)_has_optio'!A:J,6,FALSE))), 0,1)+IF(ISERROR(SEARCH("*no*",VLOOKUP(A681,'passengers(base term)_has_optio'!A:J,7,FALSE))), 0,1)+IF(ISERROR(SEARCH("*no*",VLOOKUP(A681,'passengers(base term)_has_optio'!A:J,8,FALSE))), 0,1)+IF(ISERROR(SEARCH("*no*",VLOOKUP(A681,'passengers(base term)_has_optio'!A:J,9,FALSE))), 0,1)=7,1,0)</f>
        <v>0</v>
      </c>
      <c r="P681">
        <f>IF(ISNUMBER(VLOOKUP(A681,'passengers(base term)_has_optio'!A:J,10)),1,0)</f>
        <v>1</v>
      </c>
      <c r="Q681">
        <f t="shared" si="93"/>
        <v>0</v>
      </c>
      <c r="R681">
        <f t="shared" si="94"/>
        <v>1</v>
      </c>
      <c r="S681">
        <f t="shared" si="95"/>
        <v>0</v>
      </c>
      <c r="T681">
        <f t="shared" si="96"/>
        <v>0</v>
      </c>
      <c r="U681">
        <f t="shared" si="97"/>
        <v>0</v>
      </c>
      <c r="V681">
        <f t="shared" si="98"/>
        <v>0</v>
      </c>
    </row>
    <row r="682" spans="1:22">
      <c r="A682" t="s">
        <v>625</v>
      </c>
      <c r="B682" t="s">
        <v>1418</v>
      </c>
      <c r="C682" t="s">
        <v>1407</v>
      </c>
      <c r="D682" t="s">
        <v>1407</v>
      </c>
      <c r="E682" t="s">
        <v>1407</v>
      </c>
      <c r="F682" t="s">
        <v>1407</v>
      </c>
      <c r="G682" t="s">
        <v>1407</v>
      </c>
      <c r="H682" t="s">
        <v>1407</v>
      </c>
      <c r="I682" t="s">
        <v>1407</v>
      </c>
      <c r="J682">
        <v>5.7</v>
      </c>
      <c r="K682" t="b">
        <f>ISERROR(VLOOKUP(A682,'passengers(base term)_has_optio'!A641:A1476,1,FALSE))</f>
        <v>0</v>
      </c>
      <c r="L682">
        <f t="shared" si="92"/>
        <v>1</v>
      </c>
      <c r="M682">
        <f t="shared" si="90"/>
        <v>1</v>
      </c>
      <c r="N682">
        <f t="shared" si="91"/>
        <v>1</v>
      </c>
      <c r="O682">
        <f>IF(IF(ISERROR(SEARCH("*no*",VLOOKUP(A682,'passengers(base term)_has_optio'!A:J,3,FALSE))), 0,1)+IF(ISERROR(SEARCH("*no*",VLOOKUP(A682,'passengers(base term)_has_optio'!A:J,34,FALSE))), 0,1)+IF(ISERROR(SEARCH("*no*",VLOOKUP(A682,'passengers(base term)_has_optio'!A:J,5,FALSE))), 0,1)+IF(ISERROR(SEARCH("*no*",VLOOKUP(A682,'passengers(base term)_has_optio'!A:J,6,FALSE))), 0,1)+IF(ISERROR(SEARCH("*no*",VLOOKUP(A682,'passengers(base term)_has_optio'!A:J,7,FALSE))), 0,1)+IF(ISERROR(SEARCH("*no*",VLOOKUP(A682,'passengers(base term)_has_optio'!A:J,8,FALSE))), 0,1)+IF(ISERROR(SEARCH("*no*",VLOOKUP(A682,'passengers(base term)_has_optio'!A:J,9,FALSE))), 0,1)=7,1,0)</f>
        <v>0</v>
      </c>
      <c r="P682">
        <f>IF(ISNUMBER(VLOOKUP(A682,'passengers(base term)_has_optio'!A:J,10)),1,0)</f>
        <v>0</v>
      </c>
      <c r="Q682">
        <f t="shared" si="93"/>
        <v>0</v>
      </c>
      <c r="R682">
        <f t="shared" si="94"/>
        <v>1</v>
      </c>
      <c r="S682">
        <f t="shared" si="95"/>
        <v>1</v>
      </c>
      <c r="T682">
        <f t="shared" si="96"/>
        <v>0</v>
      </c>
      <c r="U682">
        <f t="shared" si="97"/>
        <v>0</v>
      </c>
      <c r="V682">
        <f t="shared" si="98"/>
        <v>0</v>
      </c>
    </row>
    <row r="683" spans="1:22">
      <c r="A683" t="s">
        <v>623</v>
      </c>
      <c r="B683" t="s">
        <v>1418</v>
      </c>
      <c r="C683" t="s">
        <v>1407</v>
      </c>
      <c r="D683" t="s">
        <v>1407</v>
      </c>
      <c r="E683" t="s">
        <v>1407</v>
      </c>
      <c r="F683" t="s">
        <v>1407</v>
      </c>
      <c r="G683" t="s">
        <v>1407</v>
      </c>
      <c r="H683" t="s">
        <v>1407</v>
      </c>
      <c r="I683" t="s">
        <v>1407</v>
      </c>
      <c r="J683">
        <v>5.7</v>
      </c>
      <c r="K683" t="b">
        <f>ISERROR(VLOOKUP(A683,'passengers(base term)_has_optio'!A643:A1478,1,FALSE))</f>
        <v>0</v>
      </c>
      <c r="L683">
        <f t="shared" si="92"/>
        <v>1</v>
      </c>
      <c r="M683">
        <f t="shared" si="90"/>
        <v>1</v>
      </c>
      <c r="N683">
        <f t="shared" si="91"/>
        <v>1</v>
      </c>
      <c r="O683">
        <f>IF(IF(ISERROR(SEARCH("*no*",VLOOKUP(A683,'passengers(base term)_has_optio'!A:J,3,FALSE))), 0,1)+IF(ISERROR(SEARCH("*no*",VLOOKUP(A683,'passengers(base term)_has_optio'!A:J,34,FALSE))), 0,1)+IF(ISERROR(SEARCH("*no*",VLOOKUP(A683,'passengers(base term)_has_optio'!A:J,5,FALSE))), 0,1)+IF(ISERROR(SEARCH("*no*",VLOOKUP(A683,'passengers(base term)_has_optio'!A:J,6,FALSE))), 0,1)+IF(ISERROR(SEARCH("*no*",VLOOKUP(A683,'passengers(base term)_has_optio'!A:J,7,FALSE))), 0,1)+IF(ISERROR(SEARCH("*no*",VLOOKUP(A683,'passengers(base term)_has_optio'!A:J,8,FALSE))), 0,1)+IF(ISERROR(SEARCH("*no*",VLOOKUP(A683,'passengers(base term)_has_optio'!A:J,9,FALSE))), 0,1)=7,1,0)</f>
        <v>0</v>
      </c>
      <c r="P683">
        <f>IF(ISNUMBER(VLOOKUP(A683,'passengers(base term)_has_optio'!A:J,10)),1,0)</f>
        <v>1</v>
      </c>
      <c r="Q683">
        <f t="shared" si="93"/>
        <v>0</v>
      </c>
      <c r="R683">
        <f t="shared" si="94"/>
        <v>1</v>
      </c>
      <c r="S683">
        <f t="shared" si="95"/>
        <v>0</v>
      </c>
      <c r="T683">
        <f t="shared" si="96"/>
        <v>0</v>
      </c>
      <c r="U683">
        <f t="shared" si="97"/>
        <v>0</v>
      </c>
      <c r="V683">
        <f t="shared" si="98"/>
        <v>0</v>
      </c>
    </row>
    <row r="684" spans="1:22">
      <c r="A684" t="s">
        <v>621</v>
      </c>
      <c r="B684" t="s">
        <v>1418</v>
      </c>
      <c r="C684" t="s">
        <v>1407</v>
      </c>
      <c r="D684" t="s">
        <v>1407</v>
      </c>
      <c r="E684" t="s">
        <v>1407</v>
      </c>
      <c r="F684" t="s">
        <v>1407</v>
      </c>
      <c r="G684" t="s">
        <v>1407</v>
      </c>
      <c r="H684" t="s">
        <v>1407</v>
      </c>
      <c r="I684" t="s">
        <v>1407</v>
      </c>
      <c r="J684">
        <v>3.1</v>
      </c>
      <c r="K684" t="b">
        <f>ISERROR(VLOOKUP(A684,'passengers(base term)_has_optio'!A645:A1480,1,FALSE))</f>
        <v>0</v>
      </c>
      <c r="L684">
        <f t="shared" si="92"/>
        <v>1</v>
      </c>
      <c r="M684">
        <f t="shared" si="90"/>
        <v>1</v>
      </c>
      <c r="N684">
        <f t="shared" si="91"/>
        <v>1</v>
      </c>
      <c r="O684">
        <f>IF(IF(ISERROR(SEARCH("*no*",VLOOKUP(A684,'passengers(base term)_has_optio'!A:J,3,FALSE))), 0,1)+IF(ISERROR(SEARCH("*no*",VLOOKUP(A684,'passengers(base term)_has_optio'!A:J,34,FALSE))), 0,1)+IF(ISERROR(SEARCH("*no*",VLOOKUP(A684,'passengers(base term)_has_optio'!A:J,5,FALSE))), 0,1)+IF(ISERROR(SEARCH("*no*",VLOOKUP(A684,'passengers(base term)_has_optio'!A:J,6,FALSE))), 0,1)+IF(ISERROR(SEARCH("*no*",VLOOKUP(A684,'passengers(base term)_has_optio'!A:J,7,FALSE))), 0,1)+IF(ISERROR(SEARCH("*no*",VLOOKUP(A684,'passengers(base term)_has_optio'!A:J,8,FALSE))), 0,1)+IF(ISERROR(SEARCH("*no*",VLOOKUP(A684,'passengers(base term)_has_optio'!A:J,9,FALSE))), 0,1)=7,1,0)</f>
        <v>0</v>
      </c>
      <c r="P684">
        <f>IF(ISNUMBER(VLOOKUP(A684,'passengers(base term)_has_optio'!A:J,10)),1,0)</f>
        <v>1</v>
      </c>
      <c r="Q684">
        <f t="shared" si="93"/>
        <v>0</v>
      </c>
      <c r="R684">
        <f t="shared" si="94"/>
        <v>1</v>
      </c>
      <c r="S684">
        <f t="shared" si="95"/>
        <v>0</v>
      </c>
      <c r="T684">
        <f t="shared" si="96"/>
        <v>0</v>
      </c>
      <c r="U684">
        <f t="shared" si="97"/>
        <v>0</v>
      </c>
      <c r="V684">
        <f t="shared" si="98"/>
        <v>0</v>
      </c>
    </row>
    <row r="685" spans="1:22">
      <c r="A685" t="s">
        <v>619</v>
      </c>
      <c r="B685" t="s">
        <v>1418</v>
      </c>
      <c r="C685" t="s">
        <v>1407</v>
      </c>
      <c r="D685" t="s">
        <v>1407</v>
      </c>
      <c r="E685" t="s">
        <v>1407</v>
      </c>
      <c r="F685" t="s">
        <v>1407</v>
      </c>
      <c r="G685" t="s">
        <v>1407</v>
      </c>
      <c r="H685" t="s">
        <v>1407</v>
      </c>
      <c r="I685" t="s">
        <v>1407</v>
      </c>
      <c r="J685">
        <v>7.8</v>
      </c>
      <c r="K685" t="b">
        <f>ISERROR(VLOOKUP(A685,'passengers(base term)_has_optio'!A647:A1482,1,FALSE))</f>
        <v>0</v>
      </c>
      <c r="L685">
        <f t="shared" si="92"/>
        <v>1</v>
      </c>
      <c r="M685">
        <f t="shared" si="90"/>
        <v>1</v>
      </c>
      <c r="N685">
        <f t="shared" si="91"/>
        <v>1</v>
      </c>
      <c r="O685">
        <f>IF(IF(ISERROR(SEARCH("*no*",VLOOKUP(A685,'passengers(base term)_has_optio'!A:J,3,FALSE))), 0,1)+IF(ISERROR(SEARCH("*no*",VLOOKUP(A685,'passengers(base term)_has_optio'!A:J,34,FALSE))), 0,1)+IF(ISERROR(SEARCH("*no*",VLOOKUP(A685,'passengers(base term)_has_optio'!A:J,5,FALSE))), 0,1)+IF(ISERROR(SEARCH("*no*",VLOOKUP(A685,'passengers(base term)_has_optio'!A:J,6,FALSE))), 0,1)+IF(ISERROR(SEARCH("*no*",VLOOKUP(A685,'passengers(base term)_has_optio'!A:J,7,FALSE))), 0,1)+IF(ISERROR(SEARCH("*no*",VLOOKUP(A685,'passengers(base term)_has_optio'!A:J,8,FALSE))), 0,1)+IF(ISERROR(SEARCH("*no*",VLOOKUP(A685,'passengers(base term)_has_optio'!A:J,9,FALSE))), 0,1)=7,1,0)</f>
        <v>0</v>
      </c>
      <c r="P685">
        <f>IF(ISNUMBER(VLOOKUP(A685,'passengers(base term)_has_optio'!A:J,10)),1,0)</f>
        <v>1</v>
      </c>
      <c r="Q685">
        <f t="shared" si="93"/>
        <v>0</v>
      </c>
      <c r="R685">
        <f t="shared" si="94"/>
        <v>1</v>
      </c>
      <c r="S685">
        <f t="shared" si="95"/>
        <v>0</v>
      </c>
      <c r="T685">
        <f t="shared" si="96"/>
        <v>0</v>
      </c>
      <c r="U685">
        <f t="shared" si="97"/>
        <v>0</v>
      </c>
      <c r="V685">
        <f t="shared" si="98"/>
        <v>0</v>
      </c>
    </row>
    <row r="686" spans="1:22">
      <c r="A686" t="s">
        <v>617</v>
      </c>
      <c r="B686" t="s">
        <v>1418</v>
      </c>
      <c r="C686" t="s">
        <v>1407</v>
      </c>
      <c r="D686" t="s">
        <v>1407</v>
      </c>
      <c r="E686" t="s">
        <v>1407</v>
      </c>
      <c r="F686" t="s">
        <v>1407</v>
      </c>
      <c r="G686" t="s">
        <v>1407</v>
      </c>
      <c r="H686" t="s">
        <v>1407</v>
      </c>
      <c r="I686" t="s">
        <v>1407</v>
      </c>
      <c r="J686">
        <v>8.8000000000000007</v>
      </c>
      <c r="K686" t="b">
        <f>ISERROR(VLOOKUP(A686,'passengers(base term)_has_optio'!A649:A1484,1,FALSE))</f>
        <v>0</v>
      </c>
      <c r="L686">
        <f t="shared" si="92"/>
        <v>1</v>
      </c>
      <c r="M686">
        <f t="shared" si="90"/>
        <v>1</v>
      </c>
      <c r="N686">
        <f t="shared" si="91"/>
        <v>1</v>
      </c>
      <c r="O686">
        <f>IF(IF(ISERROR(SEARCH("*no*",VLOOKUP(A686,'passengers(base term)_has_optio'!A:J,3,FALSE))), 0,1)+IF(ISERROR(SEARCH("*no*",VLOOKUP(A686,'passengers(base term)_has_optio'!A:J,34,FALSE))), 0,1)+IF(ISERROR(SEARCH("*no*",VLOOKUP(A686,'passengers(base term)_has_optio'!A:J,5,FALSE))), 0,1)+IF(ISERROR(SEARCH("*no*",VLOOKUP(A686,'passengers(base term)_has_optio'!A:J,6,FALSE))), 0,1)+IF(ISERROR(SEARCH("*no*",VLOOKUP(A686,'passengers(base term)_has_optio'!A:J,7,FALSE))), 0,1)+IF(ISERROR(SEARCH("*no*",VLOOKUP(A686,'passengers(base term)_has_optio'!A:J,8,FALSE))), 0,1)+IF(ISERROR(SEARCH("*no*",VLOOKUP(A686,'passengers(base term)_has_optio'!A:J,9,FALSE))), 0,1)=7,1,0)</f>
        <v>0</v>
      </c>
      <c r="P686">
        <f>IF(ISNUMBER(VLOOKUP(A686,'passengers(base term)_has_optio'!A:J,10)),1,0)</f>
        <v>1</v>
      </c>
      <c r="Q686">
        <f t="shared" si="93"/>
        <v>0</v>
      </c>
      <c r="R686">
        <f t="shared" si="94"/>
        <v>1</v>
      </c>
      <c r="S686">
        <f t="shared" si="95"/>
        <v>0</v>
      </c>
      <c r="T686">
        <f t="shared" si="96"/>
        <v>0</v>
      </c>
      <c r="U686">
        <f t="shared" si="97"/>
        <v>0</v>
      </c>
      <c r="V686">
        <f t="shared" si="98"/>
        <v>0</v>
      </c>
    </row>
    <row r="687" spans="1:22">
      <c r="A687" t="s">
        <v>615</v>
      </c>
      <c r="B687" t="s">
        <v>1418</v>
      </c>
      <c r="C687" t="s">
        <v>1407</v>
      </c>
      <c r="D687" t="s">
        <v>1407</v>
      </c>
      <c r="E687" t="s">
        <v>1407</v>
      </c>
      <c r="F687" t="s">
        <v>1407</v>
      </c>
      <c r="G687" t="s">
        <v>1407</v>
      </c>
      <c r="H687" t="s">
        <v>1407</v>
      </c>
      <c r="I687" t="s">
        <v>1407</v>
      </c>
      <c r="J687">
        <v>4.5</v>
      </c>
      <c r="K687" t="b">
        <f>ISERROR(VLOOKUP(A687,'passengers(base term)_has_optio'!A651:A1486,1,FALSE))</f>
        <v>0</v>
      </c>
      <c r="L687">
        <f t="shared" si="92"/>
        <v>1</v>
      </c>
      <c r="M687">
        <f t="shared" si="90"/>
        <v>1</v>
      </c>
      <c r="N687">
        <f t="shared" si="91"/>
        <v>1</v>
      </c>
      <c r="O687">
        <f>IF(IF(ISERROR(SEARCH("*no*",VLOOKUP(A687,'passengers(base term)_has_optio'!A:J,3,FALSE))), 0,1)+IF(ISERROR(SEARCH("*no*",VLOOKUP(A687,'passengers(base term)_has_optio'!A:J,34,FALSE))), 0,1)+IF(ISERROR(SEARCH("*no*",VLOOKUP(A687,'passengers(base term)_has_optio'!A:J,5,FALSE))), 0,1)+IF(ISERROR(SEARCH("*no*",VLOOKUP(A687,'passengers(base term)_has_optio'!A:J,6,FALSE))), 0,1)+IF(ISERROR(SEARCH("*no*",VLOOKUP(A687,'passengers(base term)_has_optio'!A:J,7,FALSE))), 0,1)+IF(ISERROR(SEARCH("*no*",VLOOKUP(A687,'passengers(base term)_has_optio'!A:J,8,FALSE))), 0,1)+IF(ISERROR(SEARCH("*no*",VLOOKUP(A687,'passengers(base term)_has_optio'!A:J,9,FALSE))), 0,1)=7,1,0)</f>
        <v>0</v>
      </c>
      <c r="P687">
        <f>IF(ISNUMBER(VLOOKUP(A687,'passengers(base term)_has_optio'!A:J,10)),1,0)</f>
        <v>0</v>
      </c>
      <c r="Q687">
        <f t="shared" si="93"/>
        <v>0</v>
      </c>
      <c r="R687">
        <f t="shared" si="94"/>
        <v>1</v>
      </c>
      <c r="S687">
        <f t="shared" si="95"/>
        <v>1</v>
      </c>
      <c r="T687">
        <f t="shared" si="96"/>
        <v>0</v>
      </c>
      <c r="U687">
        <f t="shared" si="97"/>
        <v>0</v>
      </c>
      <c r="V687">
        <f t="shared" si="98"/>
        <v>0</v>
      </c>
    </row>
    <row r="688" spans="1:22">
      <c r="A688" t="s">
        <v>613</v>
      </c>
      <c r="B688" t="s">
        <v>1418</v>
      </c>
      <c r="C688" t="s">
        <v>1407</v>
      </c>
      <c r="D688" t="s">
        <v>1407</v>
      </c>
      <c r="E688" t="s">
        <v>1407</v>
      </c>
      <c r="F688" t="s">
        <v>1407</v>
      </c>
      <c r="G688" t="s">
        <v>1407</v>
      </c>
      <c r="H688" t="s">
        <v>1407</v>
      </c>
      <c r="I688" t="s">
        <v>1407</v>
      </c>
      <c r="J688">
        <v>5.6</v>
      </c>
      <c r="K688" t="b">
        <f>ISERROR(VLOOKUP(A688,'passengers(base term)_has_optio'!A653:A1488,1,FALSE))</f>
        <v>0</v>
      </c>
      <c r="L688">
        <f t="shared" si="92"/>
        <v>1</v>
      </c>
      <c r="M688">
        <f t="shared" si="90"/>
        <v>1</v>
      </c>
      <c r="N688">
        <f t="shared" si="91"/>
        <v>1</v>
      </c>
      <c r="O688">
        <f>IF(IF(ISERROR(SEARCH("*no*",VLOOKUP(A688,'passengers(base term)_has_optio'!A:J,3,FALSE))), 0,1)+IF(ISERROR(SEARCH("*no*",VLOOKUP(A688,'passengers(base term)_has_optio'!A:J,34,FALSE))), 0,1)+IF(ISERROR(SEARCH("*no*",VLOOKUP(A688,'passengers(base term)_has_optio'!A:J,5,FALSE))), 0,1)+IF(ISERROR(SEARCH("*no*",VLOOKUP(A688,'passengers(base term)_has_optio'!A:J,6,FALSE))), 0,1)+IF(ISERROR(SEARCH("*no*",VLOOKUP(A688,'passengers(base term)_has_optio'!A:J,7,FALSE))), 0,1)+IF(ISERROR(SEARCH("*no*",VLOOKUP(A688,'passengers(base term)_has_optio'!A:J,8,FALSE))), 0,1)+IF(ISERROR(SEARCH("*no*",VLOOKUP(A688,'passengers(base term)_has_optio'!A:J,9,FALSE))), 0,1)=7,1,0)</f>
        <v>0</v>
      </c>
      <c r="P688">
        <f>IF(ISNUMBER(VLOOKUP(A688,'passengers(base term)_has_optio'!A:J,10)),1,0)</f>
        <v>1</v>
      </c>
      <c r="Q688">
        <f t="shared" si="93"/>
        <v>0</v>
      </c>
      <c r="R688">
        <f t="shared" si="94"/>
        <v>1</v>
      </c>
      <c r="S688">
        <f t="shared" si="95"/>
        <v>0</v>
      </c>
      <c r="T688">
        <f t="shared" si="96"/>
        <v>0</v>
      </c>
      <c r="U688">
        <f t="shared" si="97"/>
        <v>0</v>
      </c>
      <c r="V688">
        <f t="shared" si="98"/>
        <v>0</v>
      </c>
    </row>
    <row r="689" spans="1:22">
      <c r="A689" t="s">
        <v>611</v>
      </c>
      <c r="B689" t="s">
        <v>1418</v>
      </c>
      <c r="C689" t="s">
        <v>1407</v>
      </c>
      <c r="D689" t="s">
        <v>1407</v>
      </c>
      <c r="E689" t="s">
        <v>1407</v>
      </c>
      <c r="F689" t="s">
        <v>1407</v>
      </c>
      <c r="G689" t="s">
        <v>1407</v>
      </c>
      <c r="H689" t="s">
        <v>1407</v>
      </c>
      <c r="I689" t="s">
        <v>1407</v>
      </c>
      <c r="J689">
        <v>6.8</v>
      </c>
      <c r="K689" t="b">
        <f>ISERROR(VLOOKUP(A689,'passengers(base term)_has_optio'!A655:A1490,1,FALSE))</f>
        <v>0</v>
      </c>
      <c r="L689">
        <f t="shared" si="92"/>
        <v>1</v>
      </c>
      <c r="M689">
        <f t="shared" si="90"/>
        <v>1</v>
      </c>
      <c r="N689">
        <f t="shared" si="91"/>
        <v>1</v>
      </c>
      <c r="O689">
        <f>IF(IF(ISERROR(SEARCH("*no*",VLOOKUP(A689,'passengers(base term)_has_optio'!A:J,3,FALSE))), 0,1)+IF(ISERROR(SEARCH("*no*",VLOOKUP(A689,'passengers(base term)_has_optio'!A:J,34,FALSE))), 0,1)+IF(ISERROR(SEARCH("*no*",VLOOKUP(A689,'passengers(base term)_has_optio'!A:J,5,FALSE))), 0,1)+IF(ISERROR(SEARCH("*no*",VLOOKUP(A689,'passengers(base term)_has_optio'!A:J,6,FALSE))), 0,1)+IF(ISERROR(SEARCH("*no*",VLOOKUP(A689,'passengers(base term)_has_optio'!A:J,7,FALSE))), 0,1)+IF(ISERROR(SEARCH("*no*",VLOOKUP(A689,'passengers(base term)_has_optio'!A:J,8,FALSE))), 0,1)+IF(ISERROR(SEARCH("*no*",VLOOKUP(A689,'passengers(base term)_has_optio'!A:J,9,FALSE))), 0,1)=7,1,0)</f>
        <v>0</v>
      </c>
      <c r="P689">
        <f>IF(ISNUMBER(VLOOKUP(A689,'passengers(base term)_has_optio'!A:J,10)),1,0)</f>
        <v>1</v>
      </c>
      <c r="Q689">
        <f t="shared" si="93"/>
        <v>0</v>
      </c>
      <c r="R689">
        <f t="shared" si="94"/>
        <v>1</v>
      </c>
      <c r="S689">
        <f t="shared" si="95"/>
        <v>0</v>
      </c>
      <c r="T689">
        <f t="shared" si="96"/>
        <v>0</v>
      </c>
      <c r="U689">
        <f t="shared" si="97"/>
        <v>0</v>
      </c>
      <c r="V689">
        <f t="shared" si="98"/>
        <v>0</v>
      </c>
    </row>
    <row r="690" spans="1:22">
      <c r="A690" t="s">
        <v>607</v>
      </c>
      <c r="B690" t="s">
        <v>1418</v>
      </c>
      <c r="C690" t="s">
        <v>1407</v>
      </c>
      <c r="D690" t="s">
        <v>1407</v>
      </c>
      <c r="E690" t="s">
        <v>1407</v>
      </c>
      <c r="F690" t="s">
        <v>1407</v>
      </c>
      <c r="G690" t="s">
        <v>1407</v>
      </c>
      <c r="H690" t="s">
        <v>1407</v>
      </c>
      <c r="I690" t="s">
        <v>1407</v>
      </c>
      <c r="J690">
        <v>7.5</v>
      </c>
      <c r="K690" t="b">
        <f>ISERROR(VLOOKUP(A690,'passengers(base term)_has_optio'!A658:A1493,1,FALSE))</f>
        <v>0</v>
      </c>
      <c r="L690">
        <f t="shared" si="92"/>
        <v>1</v>
      </c>
      <c r="M690">
        <f t="shared" si="90"/>
        <v>1</v>
      </c>
      <c r="N690">
        <f t="shared" si="91"/>
        <v>1</v>
      </c>
      <c r="O690">
        <f>IF(IF(ISERROR(SEARCH("*no*",VLOOKUP(A690,'passengers(base term)_has_optio'!A:J,3,FALSE))), 0,1)+IF(ISERROR(SEARCH("*no*",VLOOKUP(A690,'passengers(base term)_has_optio'!A:J,34,FALSE))), 0,1)+IF(ISERROR(SEARCH("*no*",VLOOKUP(A690,'passengers(base term)_has_optio'!A:J,5,FALSE))), 0,1)+IF(ISERROR(SEARCH("*no*",VLOOKUP(A690,'passengers(base term)_has_optio'!A:J,6,FALSE))), 0,1)+IF(ISERROR(SEARCH("*no*",VLOOKUP(A690,'passengers(base term)_has_optio'!A:J,7,FALSE))), 0,1)+IF(ISERROR(SEARCH("*no*",VLOOKUP(A690,'passengers(base term)_has_optio'!A:J,8,FALSE))), 0,1)+IF(ISERROR(SEARCH("*no*",VLOOKUP(A690,'passengers(base term)_has_optio'!A:J,9,FALSE))), 0,1)=7,1,0)</f>
        <v>0</v>
      </c>
      <c r="P690">
        <f>IF(ISNUMBER(VLOOKUP(A690,'passengers(base term)_has_optio'!A:J,10)),1,0)</f>
        <v>1</v>
      </c>
      <c r="Q690">
        <f t="shared" si="93"/>
        <v>0</v>
      </c>
      <c r="R690">
        <f t="shared" si="94"/>
        <v>1</v>
      </c>
      <c r="S690">
        <f t="shared" si="95"/>
        <v>0</v>
      </c>
      <c r="T690">
        <f t="shared" si="96"/>
        <v>0</v>
      </c>
      <c r="U690">
        <f t="shared" si="97"/>
        <v>0</v>
      </c>
      <c r="V690">
        <f t="shared" si="98"/>
        <v>0</v>
      </c>
    </row>
    <row r="691" spans="1:22">
      <c r="A691" t="s">
        <v>604</v>
      </c>
      <c r="B691" t="s">
        <v>1418</v>
      </c>
      <c r="C691" t="s">
        <v>1407</v>
      </c>
      <c r="D691" t="s">
        <v>1407</v>
      </c>
      <c r="E691" t="s">
        <v>1407</v>
      </c>
      <c r="F691" t="s">
        <v>1407</v>
      </c>
      <c r="G691" t="s">
        <v>1407</v>
      </c>
      <c r="H691" t="s">
        <v>1407</v>
      </c>
      <c r="I691" t="s">
        <v>1407</v>
      </c>
      <c r="J691">
        <v>5.9</v>
      </c>
      <c r="K691" t="b">
        <f>ISERROR(VLOOKUP(A691,'passengers(base term)_has_optio'!A661:A1496,1,FALSE))</f>
        <v>0</v>
      </c>
      <c r="L691">
        <f t="shared" si="92"/>
        <v>1</v>
      </c>
      <c r="M691">
        <f t="shared" si="90"/>
        <v>1</v>
      </c>
      <c r="N691">
        <f t="shared" si="91"/>
        <v>1</v>
      </c>
      <c r="O691">
        <f>IF(IF(ISERROR(SEARCH("*no*",VLOOKUP(A691,'passengers(base term)_has_optio'!A:J,3,FALSE))), 0,1)+IF(ISERROR(SEARCH("*no*",VLOOKUP(A691,'passengers(base term)_has_optio'!A:J,34,FALSE))), 0,1)+IF(ISERROR(SEARCH("*no*",VLOOKUP(A691,'passengers(base term)_has_optio'!A:J,5,FALSE))), 0,1)+IF(ISERROR(SEARCH("*no*",VLOOKUP(A691,'passengers(base term)_has_optio'!A:J,6,FALSE))), 0,1)+IF(ISERROR(SEARCH("*no*",VLOOKUP(A691,'passengers(base term)_has_optio'!A:J,7,FALSE))), 0,1)+IF(ISERROR(SEARCH("*no*",VLOOKUP(A691,'passengers(base term)_has_optio'!A:J,8,FALSE))), 0,1)+IF(ISERROR(SEARCH("*no*",VLOOKUP(A691,'passengers(base term)_has_optio'!A:J,9,FALSE))), 0,1)=7,1,0)</f>
        <v>0</v>
      </c>
      <c r="P691">
        <f>IF(ISNUMBER(VLOOKUP(A691,'passengers(base term)_has_optio'!A:J,10)),1,0)</f>
        <v>1</v>
      </c>
      <c r="Q691">
        <f t="shared" si="93"/>
        <v>0</v>
      </c>
      <c r="R691">
        <f t="shared" si="94"/>
        <v>1</v>
      </c>
      <c r="S691">
        <f t="shared" si="95"/>
        <v>0</v>
      </c>
      <c r="T691">
        <f t="shared" si="96"/>
        <v>0</v>
      </c>
      <c r="U691">
        <f t="shared" si="97"/>
        <v>0</v>
      </c>
      <c r="V691">
        <f t="shared" si="98"/>
        <v>0</v>
      </c>
    </row>
    <row r="692" spans="1:22">
      <c r="A692" t="s">
        <v>602</v>
      </c>
      <c r="B692" t="s">
        <v>1418</v>
      </c>
      <c r="C692" t="s">
        <v>1407</v>
      </c>
      <c r="D692" t="s">
        <v>1407</v>
      </c>
      <c r="E692" t="s">
        <v>1407</v>
      </c>
      <c r="F692" t="s">
        <v>1407</v>
      </c>
      <c r="G692" t="s">
        <v>1407</v>
      </c>
      <c r="H692" t="s">
        <v>1407</v>
      </c>
      <c r="I692" t="s">
        <v>1407</v>
      </c>
      <c r="J692">
        <v>7.7</v>
      </c>
      <c r="K692" t="b">
        <f>ISERROR(VLOOKUP(A692,'passengers(base term)_has_optio'!A663:A1498,1,FALSE))</f>
        <v>0</v>
      </c>
      <c r="L692">
        <f t="shared" si="92"/>
        <v>1</v>
      </c>
      <c r="M692">
        <f t="shared" si="90"/>
        <v>1</v>
      </c>
      <c r="N692">
        <f t="shared" si="91"/>
        <v>1</v>
      </c>
      <c r="O692">
        <f>IF(IF(ISERROR(SEARCH("*no*",VLOOKUP(A692,'passengers(base term)_has_optio'!A:J,3,FALSE))), 0,1)+IF(ISERROR(SEARCH("*no*",VLOOKUP(A692,'passengers(base term)_has_optio'!A:J,34,FALSE))), 0,1)+IF(ISERROR(SEARCH("*no*",VLOOKUP(A692,'passengers(base term)_has_optio'!A:J,5,FALSE))), 0,1)+IF(ISERROR(SEARCH("*no*",VLOOKUP(A692,'passengers(base term)_has_optio'!A:J,6,FALSE))), 0,1)+IF(ISERROR(SEARCH("*no*",VLOOKUP(A692,'passengers(base term)_has_optio'!A:J,7,FALSE))), 0,1)+IF(ISERROR(SEARCH("*no*",VLOOKUP(A692,'passengers(base term)_has_optio'!A:J,8,FALSE))), 0,1)+IF(ISERROR(SEARCH("*no*",VLOOKUP(A692,'passengers(base term)_has_optio'!A:J,9,FALSE))), 0,1)=7,1,0)</f>
        <v>0</v>
      </c>
      <c r="P692">
        <f>IF(ISNUMBER(VLOOKUP(A692,'passengers(base term)_has_optio'!A:J,10)),1,0)</f>
        <v>1</v>
      </c>
      <c r="Q692">
        <f t="shared" si="93"/>
        <v>0</v>
      </c>
      <c r="R692">
        <f t="shared" si="94"/>
        <v>1</v>
      </c>
      <c r="S692">
        <f t="shared" si="95"/>
        <v>0</v>
      </c>
      <c r="T692">
        <f t="shared" si="96"/>
        <v>0</v>
      </c>
      <c r="U692">
        <f t="shared" si="97"/>
        <v>0</v>
      </c>
      <c r="V692">
        <f t="shared" si="98"/>
        <v>0</v>
      </c>
    </row>
    <row r="693" spans="1:22">
      <c r="A693" t="s">
        <v>600</v>
      </c>
      <c r="B693" t="s">
        <v>1418</v>
      </c>
      <c r="C693" t="s">
        <v>1407</v>
      </c>
      <c r="D693" t="s">
        <v>1407</v>
      </c>
      <c r="E693" t="s">
        <v>1407</v>
      </c>
      <c r="F693" t="s">
        <v>1407</v>
      </c>
      <c r="G693" t="s">
        <v>1407</v>
      </c>
      <c r="H693" t="s">
        <v>1407</v>
      </c>
      <c r="I693" t="s">
        <v>1407</v>
      </c>
      <c r="J693">
        <v>9.3000000000000007</v>
      </c>
      <c r="K693" t="b">
        <f>ISERROR(VLOOKUP(A693,'passengers(base term)_has_optio'!A665:A1500,1,FALSE))</f>
        <v>0</v>
      </c>
      <c r="L693">
        <f t="shared" si="92"/>
        <v>1</v>
      </c>
      <c r="M693">
        <f t="shared" si="90"/>
        <v>1</v>
      </c>
      <c r="N693">
        <f t="shared" si="91"/>
        <v>1</v>
      </c>
      <c r="O693">
        <f>IF(IF(ISERROR(SEARCH("*no*",VLOOKUP(A693,'passengers(base term)_has_optio'!A:J,3,FALSE))), 0,1)+IF(ISERROR(SEARCH("*no*",VLOOKUP(A693,'passengers(base term)_has_optio'!A:J,34,FALSE))), 0,1)+IF(ISERROR(SEARCH("*no*",VLOOKUP(A693,'passengers(base term)_has_optio'!A:J,5,FALSE))), 0,1)+IF(ISERROR(SEARCH("*no*",VLOOKUP(A693,'passengers(base term)_has_optio'!A:J,6,FALSE))), 0,1)+IF(ISERROR(SEARCH("*no*",VLOOKUP(A693,'passengers(base term)_has_optio'!A:J,7,FALSE))), 0,1)+IF(ISERROR(SEARCH("*no*",VLOOKUP(A693,'passengers(base term)_has_optio'!A:J,8,FALSE))), 0,1)+IF(ISERROR(SEARCH("*no*",VLOOKUP(A693,'passengers(base term)_has_optio'!A:J,9,FALSE))), 0,1)=7,1,0)</f>
        <v>0</v>
      </c>
      <c r="P693">
        <f>IF(ISNUMBER(VLOOKUP(A693,'passengers(base term)_has_optio'!A:J,10)),1,0)</f>
        <v>0</v>
      </c>
      <c r="Q693">
        <f t="shared" si="93"/>
        <v>0</v>
      </c>
      <c r="R693">
        <f t="shared" si="94"/>
        <v>1</v>
      </c>
      <c r="S693">
        <f t="shared" si="95"/>
        <v>1</v>
      </c>
      <c r="T693">
        <f t="shared" si="96"/>
        <v>0</v>
      </c>
      <c r="U693">
        <f t="shared" si="97"/>
        <v>0</v>
      </c>
      <c r="V693">
        <f t="shared" si="98"/>
        <v>0</v>
      </c>
    </row>
    <row r="694" spans="1:22">
      <c r="A694" t="s">
        <v>598</v>
      </c>
      <c r="B694" t="s">
        <v>1418</v>
      </c>
      <c r="C694" t="s">
        <v>1407</v>
      </c>
      <c r="D694" t="s">
        <v>1407</v>
      </c>
      <c r="E694" t="s">
        <v>1407</v>
      </c>
      <c r="F694" t="s">
        <v>1407</v>
      </c>
      <c r="G694" t="s">
        <v>1407</v>
      </c>
      <c r="H694" t="s">
        <v>1407</v>
      </c>
      <c r="I694" t="s">
        <v>1407</v>
      </c>
      <c r="J694">
        <v>5.6</v>
      </c>
      <c r="K694" t="b">
        <f>ISERROR(VLOOKUP(A694,'passengers(base term)_has_optio'!A667:A1502,1,FALSE))</f>
        <v>0</v>
      </c>
      <c r="L694">
        <f t="shared" si="92"/>
        <v>1</v>
      </c>
      <c r="M694">
        <f t="shared" si="90"/>
        <v>1</v>
      </c>
      <c r="N694">
        <f t="shared" si="91"/>
        <v>1</v>
      </c>
      <c r="O694">
        <f>IF(IF(ISERROR(SEARCH("*no*",VLOOKUP(A694,'passengers(base term)_has_optio'!A:J,3,FALSE))), 0,1)+IF(ISERROR(SEARCH("*no*",VLOOKUP(A694,'passengers(base term)_has_optio'!A:J,34,FALSE))), 0,1)+IF(ISERROR(SEARCH("*no*",VLOOKUP(A694,'passengers(base term)_has_optio'!A:J,5,FALSE))), 0,1)+IF(ISERROR(SEARCH("*no*",VLOOKUP(A694,'passengers(base term)_has_optio'!A:J,6,FALSE))), 0,1)+IF(ISERROR(SEARCH("*no*",VLOOKUP(A694,'passengers(base term)_has_optio'!A:J,7,FALSE))), 0,1)+IF(ISERROR(SEARCH("*no*",VLOOKUP(A694,'passengers(base term)_has_optio'!A:J,8,FALSE))), 0,1)+IF(ISERROR(SEARCH("*no*",VLOOKUP(A694,'passengers(base term)_has_optio'!A:J,9,FALSE))), 0,1)=7,1,0)</f>
        <v>0</v>
      </c>
      <c r="P694">
        <f>IF(ISNUMBER(VLOOKUP(A694,'passengers(base term)_has_optio'!A:J,10)),1,0)</f>
        <v>1</v>
      </c>
      <c r="Q694">
        <f t="shared" si="93"/>
        <v>0</v>
      </c>
      <c r="R694">
        <f t="shared" si="94"/>
        <v>1</v>
      </c>
      <c r="S694">
        <f t="shared" si="95"/>
        <v>0</v>
      </c>
      <c r="T694">
        <f t="shared" si="96"/>
        <v>0</v>
      </c>
      <c r="U694">
        <f t="shared" si="97"/>
        <v>0</v>
      </c>
      <c r="V694">
        <f t="shared" si="98"/>
        <v>0</v>
      </c>
    </row>
    <row r="695" spans="1:22">
      <c r="A695" t="s">
        <v>596</v>
      </c>
      <c r="B695" t="s">
        <v>1418</v>
      </c>
      <c r="C695" t="s">
        <v>1407</v>
      </c>
      <c r="D695" t="s">
        <v>1407</v>
      </c>
      <c r="E695" t="s">
        <v>1407</v>
      </c>
      <c r="F695" t="s">
        <v>1407</v>
      </c>
      <c r="G695" t="s">
        <v>1407</v>
      </c>
      <c r="H695" t="s">
        <v>1407</v>
      </c>
      <c r="I695" t="s">
        <v>1407</v>
      </c>
      <c r="J695">
        <v>8.4</v>
      </c>
      <c r="K695" t="b">
        <f>ISERROR(VLOOKUP(A695,'passengers(base term)_has_optio'!A669:A1504,1,FALSE))</f>
        <v>0</v>
      </c>
      <c r="L695">
        <f t="shared" si="92"/>
        <v>1</v>
      </c>
      <c r="M695">
        <f t="shared" si="90"/>
        <v>1</v>
      </c>
      <c r="N695">
        <f t="shared" si="91"/>
        <v>1</v>
      </c>
      <c r="O695">
        <f>IF(IF(ISERROR(SEARCH("*no*",VLOOKUP(A695,'passengers(base term)_has_optio'!A:J,3,FALSE))), 0,1)+IF(ISERROR(SEARCH("*no*",VLOOKUP(A695,'passengers(base term)_has_optio'!A:J,34,FALSE))), 0,1)+IF(ISERROR(SEARCH("*no*",VLOOKUP(A695,'passengers(base term)_has_optio'!A:J,5,FALSE))), 0,1)+IF(ISERROR(SEARCH("*no*",VLOOKUP(A695,'passengers(base term)_has_optio'!A:J,6,FALSE))), 0,1)+IF(ISERROR(SEARCH("*no*",VLOOKUP(A695,'passengers(base term)_has_optio'!A:J,7,FALSE))), 0,1)+IF(ISERROR(SEARCH("*no*",VLOOKUP(A695,'passengers(base term)_has_optio'!A:J,8,FALSE))), 0,1)+IF(ISERROR(SEARCH("*no*",VLOOKUP(A695,'passengers(base term)_has_optio'!A:J,9,FALSE))), 0,1)=7,1,0)</f>
        <v>0</v>
      </c>
      <c r="P695">
        <f>IF(ISNUMBER(VLOOKUP(A695,'passengers(base term)_has_optio'!A:J,10)),1,0)</f>
        <v>1</v>
      </c>
      <c r="Q695">
        <f t="shared" si="93"/>
        <v>0</v>
      </c>
      <c r="R695">
        <f t="shared" si="94"/>
        <v>1</v>
      </c>
      <c r="S695">
        <f t="shared" si="95"/>
        <v>0</v>
      </c>
      <c r="T695">
        <f t="shared" si="96"/>
        <v>0</v>
      </c>
      <c r="U695">
        <f t="shared" si="97"/>
        <v>0</v>
      </c>
      <c r="V695">
        <f t="shared" si="98"/>
        <v>0</v>
      </c>
    </row>
    <row r="696" spans="1:22">
      <c r="A696" t="s">
        <v>593</v>
      </c>
      <c r="B696" t="s">
        <v>1418</v>
      </c>
      <c r="C696" t="s">
        <v>1407</v>
      </c>
      <c r="D696" t="s">
        <v>1407</v>
      </c>
      <c r="E696" t="s">
        <v>1407</v>
      </c>
      <c r="F696" t="s">
        <v>1407</v>
      </c>
      <c r="G696" t="s">
        <v>1407</v>
      </c>
      <c r="H696" t="s">
        <v>1407</v>
      </c>
      <c r="I696" t="s">
        <v>1407</v>
      </c>
      <c r="J696">
        <v>8.8000000000000007</v>
      </c>
      <c r="K696" t="b">
        <f>ISERROR(VLOOKUP(A696,'passengers(base term)_has_optio'!A672:A1507,1,FALSE))</f>
        <v>0</v>
      </c>
      <c r="L696">
        <f t="shared" si="92"/>
        <v>1</v>
      </c>
      <c r="M696">
        <f t="shared" si="90"/>
        <v>1</v>
      </c>
      <c r="N696">
        <f t="shared" si="91"/>
        <v>1</v>
      </c>
      <c r="O696">
        <f>IF(IF(ISERROR(SEARCH("*no*",VLOOKUP(A696,'passengers(base term)_has_optio'!A:J,3,FALSE))), 0,1)+IF(ISERROR(SEARCH("*no*",VLOOKUP(A696,'passengers(base term)_has_optio'!A:J,34,FALSE))), 0,1)+IF(ISERROR(SEARCH("*no*",VLOOKUP(A696,'passengers(base term)_has_optio'!A:J,5,FALSE))), 0,1)+IF(ISERROR(SEARCH("*no*",VLOOKUP(A696,'passengers(base term)_has_optio'!A:J,6,FALSE))), 0,1)+IF(ISERROR(SEARCH("*no*",VLOOKUP(A696,'passengers(base term)_has_optio'!A:J,7,FALSE))), 0,1)+IF(ISERROR(SEARCH("*no*",VLOOKUP(A696,'passengers(base term)_has_optio'!A:J,8,FALSE))), 0,1)+IF(ISERROR(SEARCH("*no*",VLOOKUP(A696,'passengers(base term)_has_optio'!A:J,9,FALSE))), 0,1)=7,1,0)</f>
        <v>0</v>
      </c>
      <c r="P696">
        <f>IF(ISNUMBER(VLOOKUP(A696,'passengers(base term)_has_optio'!A:J,10)),1,0)</f>
        <v>1</v>
      </c>
      <c r="Q696">
        <f t="shared" si="93"/>
        <v>0</v>
      </c>
      <c r="R696">
        <f t="shared" si="94"/>
        <v>1</v>
      </c>
      <c r="S696">
        <f t="shared" si="95"/>
        <v>0</v>
      </c>
      <c r="T696">
        <f t="shared" si="96"/>
        <v>0</v>
      </c>
      <c r="U696">
        <f t="shared" si="97"/>
        <v>0</v>
      </c>
      <c r="V696">
        <f t="shared" si="98"/>
        <v>0</v>
      </c>
    </row>
    <row r="697" spans="1:22">
      <c r="A697" t="s">
        <v>591</v>
      </c>
      <c r="B697" t="s">
        <v>1418</v>
      </c>
      <c r="C697" t="s">
        <v>1407</v>
      </c>
      <c r="D697" t="s">
        <v>1407</v>
      </c>
      <c r="E697" t="s">
        <v>1407</v>
      </c>
      <c r="F697" t="s">
        <v>1407</v>
      </c>
      <c r="G697" t="s">
        <v>1407</v>
      </c>
      <c r="H697" t="s">
        <v>1407</v>
      </c>
      <c r="I697" t="s">
        <v>1407</v>
      </c>
      <c r="J697">
        <v>5.5</v>
      </c>
      <c r="K697" t="b">
        <f>ISERROR(VLOOKUP(A697,'passengers(base term)_has_optio'!A674:A1509,1,FALSE))</f>
        <v>0</v>
      </c>
      <c r="L697">
        <f t="shared" si="92"/>
        <v>1</v>
      </c>
      <c r="M697">
        <f t="shared" si="90"/>
        <v>1</v>
      </c>
      <c r="N697">
        <f t="shared" si="91"/>
        <v>1</v>
      </c>
      <c r="O697">
        <f>IF(IF(ISERROR(SEARCH("*no*",VLOOKUP(A697,'passengers(base term)_has_optio'!A:J,3,FALSE))), 0,1)+IF(ISERROR(SEARCH("*no*",VLOOKUP(A697,'passengers(base term)_has_optio'!A:J,34,FALSE))), 0,1)+IF(ISERROR(SEARCH("*no*",VLOOKUP(A697,'passengers(base term)_has_optio'!A:J,5,FALSE))), 0,1)+IF(ISERROR(SEARCH("*no*",VLOOKUP(A697,'passengers(base term)_has_optio'!A:J,6,FALSE))), 0,1)+IF(ISERROR(SEARCH("*no*",VLOOKUP(A697,'passengers(base term)_has_optio'!A:J,7,FALSE))), 0,1)+IF(ISERROR(SEARCH("*no*",VLOOKUP(A697,'passengers(base term)_has_optio'!A:J,8,FALSE))), 0,1)+IF(ISERROR(SEARCH("*no*",VLOOKUP(A697,'passengers(base term)_has_optio'!A:J,9,FALSE))), 0,1)=7,1,0)</f>
        <v>0</v>
      </c>
      <c r="P697">
        <f>IF(ISNUMBER(VLOOKUP(A697,'passengers(base term)_has_optio'!A:J,10)),1,0)</f>
        <v>1</v>
      </c>
      <c r="Q697">
        <f t="shared" si="93"/>
        <v>0</v>
      </c>
      <c r="R697">
        <f t="shared" si="94"/>
        <v>1</v>
      </c>
      <c r="S697">
        <f t="shared" si="95"/>
        <v>0</v>
      </c>
      <c r="T697">
        <f t="shared" si="96"/>
        <v>0</v>
      </c>
      <c r="U697">
        <f t="shared" si="97"/>
        <v>0</v>
      </c>
      <c r="V697">
        <f t="shared" si="98"/>
        <v>0</v>
      </c>
    </row>
    <row r="698" spans="1:22">
      <c r="A698" t="s">
        <v>589</v>
      </c>
      <c r="B698" t="s">
        <v>1418</v>
      </c>
      <c r="C698" t="s">
        <v>1407</v>
      </c>
      <c r="D698" t="s">
        <v>1407</v>
      </c>
      <c r="E698" t="s">
        <v>1407</v>
      </c>
      <c r="F698" t="s">
        <v>1407</v>
      </c>
      <c r="G698" t="s">
        <v>1407</v>
      </c>
      <c r="H698" t="s">
        <v>1407</v>
      </c>
      <c r="I698" t="s">
        <v>1407</v>
      </c>
      <c r="J698">
        <v>2.7</v>
      </c>
      <c r="K698" t="b">
        <f>ISERROR(VLOOKUP(A698,'passengers(base term)_has_optio'!A676:A1511,1,FALSE))</f>
        <v>0</v>
      </c>
      <c r="L698">
        <f t="shared" si="92"/>
        <v>1</v>
      </c>
      <c r="M698">
        <f t="shared" si="90"/>
        <v>1</v>
      </c>
      <c r="N698">
        <f t="shared" si="91"/>
        <v>1</v>
      </c>
      <c r="O698">
        <f>IF(IF(ISERROR(SEARCH("*no*",VLOOKUP(A698,'passengers(base term)_has_optio'!A:J,3,FALSE))), 0,1)+IF(ISERROR(SEARCH("*no*",VLOOKUP(A698,'passengers(base term)_has_optio'!A:J,34,FALSE))), 0,1)+IF(ISERROR(SEARCH("*no*",VLOOKUP(A698,'passengers(base term)_has_optio'!A:J,5,FALSE))), 0,1)+IF(ISERROR(SEARCH("*no*",VLOOKUP(A698,'passengers(base term)_has_optio'!A:J,6,FALSE))), 0,1)+IF(ISERROR(SEARCH("*no*",VLOOKUP(A698,'passengers(base term)_has_optio'!A:J,7,FALSE))), 0,1)+IF(ISERROR(SEARCH("*no*",VLOOKUP(A698,'passengers(base term)_has_optio'!A:J,8,FALSE))), 0,1)+IF(ISERROR(SEARCH("*no*",VLOOKUP(A698,'passengers(base term)_has_optio'!A:J,9,FALSE))), 0,1)=7,1,0)</f>
        <v>0</v>
      </c>
      <c r="P698">
        <f>IF(ISNUMBER(VLOOKUP(A698,'passengers(base term)_has_optio'!A:J,10)),1,0)</f>
        <v>1</v>
      </c>
      <c r="Q698">
        <f t="shared" si="93"/>
        <v>0</v>
      </c>
      <c r="R698">
        <f t="shared" si="94"/>
        <v>1</v>
      </c>
      <c r="S698">
        <f t="shared" si="95"/>
        <v>0</v>
      </c>
      <c r="T698">
        <f t="shared" si="96"/>
        <v>0</v>
      </c>
      <c r="U698">
        <f t="shared" si="97"/>
        <v>0</v>
      </c>
      <c r="V698">
        <f t="shared" si="98"/>
        <v>0</v>
      </c>
    </row>
    <row r="699" spans="1:22">
      <c r="A699" t="s">
        <v>586</v>
      </c>
      <c r="B699" t="s">
        <v>1418</v>
      </c>
      <c r="C699" t="s">
        <v>1407</v>
      </c>
      <c r="D699" t="s">
        <v>1407</v>
      </c>
      <c r="E699" t="s">
        <v>1407</v>
      </c>
      <c r="F699" t="s">
        <v>1407</v>
      </c>
      <c r="G699" t="s">
        <v>1407</v>
      </c>
      <c r="H699" t="s">
        <v>1407</v>
      </c>
      <c r="I699" t="s">
        <v>1407</v>
      </c>
      <c r="J699">
        <v>6.1</v>
      </c>
      <c r="K699" t="b">
        <f>ISERROR(VLOOKUP(A699,'passengers(base term)_has_optio'!A679:A1514,1,FALSE))</f>
        <v>0</v>
      </c>
      <c r="L699">
        <f t="shared" si="92"/>
        <v>1</v>
      </c>
      <c r="M699">
        <f t="shared" si="90"/>
        <v>1</v>
      </c>
      <c r="N699">
        <f t="shared" si="91"/>
        <v>1</v>
      </c>
      <c r="O699">
        <f>IF(IF(ISERROR(SEARCH("*no*",VLOOKUP(A699,'passengers(base term)_has_optio'!A:J,3,FALSE))), 0,1)+IF(ISERROR(SEARCH("*no*",VLOOKUP(A699,'passengers(base term)_has_optio'!A:J,34,FALSE))), 0,1)+IF(ISERROR(SEARCH("*no*",VLOOKUP(A699,'passengers(base term)_has_optio'!A:J,5,FALSE))), 0,1)+IF(ISERROR(SEARCH("*no*",VLOOKUP(A699,'passengers(base term)_has_optio'!A:J,6,FALSE))), 0,1)+IF(ISERROR(SEARCH("*no*",VLOOKUP(A699,'passengers(base term)_has_optio'!A:J,7,FALSE))), 0,1)+IF(ISERROR(SEARCH("*no*",VLOOKUP(A699,'passengers(base term)_has_optio'!A:J,8,FALSE))), 0,1)+IF(ISERROR(SEARCH("*no*",VLOOKUP(A699,'passengers(base term)_has_optio'!A:J,9,FALSE))), 0,1)=7,1,0)</f>
        <v>0</v>
      </c>
      <c r="P699">
        <f>IF(ISNUMBER(VLOOKUP(A699,'passengers(base term)_has_optio'!A:J,10)),1,0)</f>
        <v>0</v>
      </c>
      <c r="Q699">
        <f t="shared" si="93"/>
        <v>0</v>
      </c>
      <c r="R699">
        <f t="shared" si="94"/>
        <v>1</v>
      </c>
      <c r="S699">
        <f t="shared" si="95"/>
        <v>1</v>
      </c>
      <c r="T699">
        <f t="shared" si="96"/>
        <v>0</v>
      </c>
      <c r="U699">
        <f t="shared" si="97"/>
        <v>0</v>
      </c>
      <c r="V699">
        <f t="shared" si="98"/>
        <v>0</v>
      </c>
    </row>
    <row r="700" spans="1:22">
      <c r="A700" t="s">
        <v>584</v>
      </c>
      <c r="B700" t="s">
        <v>1418</v>
      </c>
      <c r="C700" t="s">
        <v>1407</v>
      </c>
      <c r="D700" t="s">
        <v>1407</v>
      </c>
      <c r="E700" t="s">
        <v>1407</v>
      </c>
      <c r="F700" t="s">
        <v>1407</v>
      </c>
      <c r="G700" t="s">
        <v>1407</v>
      </c>
      <c r="H700" t="s">
        <v>1407</v>
      </c>
      <c r="I700" t="s">
        <v>1407</v>
      </c>
      <c r="J700">
        <v>5.7</v>
      </c>
      <c r="K700" t="b">
        <f>ISERROR(VLOOKUP(A700,'passengers(base term)_has_optio'!A681:A1516,1,FALSE))</f>
        <v>0</v>
      </c>
      <c r="L700">
        <f t="shared" si="92"/>
        <v>1</v>
      </c>
      <c r="M700">
        <f t="shared" si="90"/>
        <v>1</v>
      </c>
      <c r="N700">
        <f t="shared" si="91"/>
        <v>1</v>
      </c>
      <c r="O700">
        <f>IF(IF(ISERROR(SEARCH("*no*",VLOOKUP(A700,'passengers(base term)_has_optio'!A:J,3,FALSE))), 0,1)+IF(ISERROR(SEARCH("*no*",VLOOKUP(A700,'passengers(base term)_has_optio'!A:J,34,FALSE))), 0,1)+IF(ISERROR(SEARCH("*no*",VLOOKUP(A700,'passengers(base term)_has_optio'!A:J,5,FALSE))), 0,1)+IF(ISERROR(SEARCH("*no*",VLOOKUP(A700,'passengers(base term)_has_optio'!A:J,6,FALSE))), 0,1)+IF(ISERROR(SEARCH("*no*",VLOOKUP(A700,'passengers(base term)_has_optio'!A:J,7,FALSE))), 0,1)+IF(ISERROR(SEARCH("*no*",VLOOKUP(A700,'passengers(base term)_has_optio'!A:J,8,FALSE))), 0,1)+IF(ISERROR(SEARCH("*no*",VLOOKUP(A700,'passengers(base term)_has_optio'!A:J,9,FALSE))), 0,1)=7,1,0)</f>
        <v>0</v>
      </c>
      <c r="P700">
        <f>IF(ISNUMBER(VLOOKUP(A700,'passengers(base term)_has_optio'!A:J,10)),1,0)</f>
        <v>1</v>
      </c>
      <c r="Q700">
        <f t="shared" si="93"/>
        <v>0</v>
      </c>
      <c r="R700">
        <f t="shared" si="94"/>
        <v>1</v>
      </c>
      <c r="S700">
        <f t="shared" si="95"/>
        <v>0</v>
      </c>
      <c r="T700">
        <f t="shared" si="96"/>
        <v>0</v>
      </c>
      <c r="U700">
        <f t="shared" si="97"/>
        <v>0</v>
      </c>
      <c r="V700">
        <f t="shared" si="98"/>
        <v>0</v>
      </c>
    </row>
    <row r="701" spans="1:22">
      <c r="A701" t="s">
        <v>580</v>
      </c>
      <c r="B701" t="s">
        <v>1418</v>
      </c>
      <c r="C701" t="s">
        <v>1407</v>
      </c>
      <c r="D701" t="s">
        <v>1407</v>
      </c>
      <c r="E701" t="s">
        <v>1407</v>
      </c>
      <c r="F701" t="s">
        <v>1407</v>
      </c>
      <c r="G701" t="s">
        <v>1407</v>
      </c>
      <c r="H701" t="s">
        <v>1407</v>
      </c>
      <c r="I701" t="s">
        <v>1407</v>
      </c>
      <c r="J701">
        <v>7.7</v>
      </c>
      <c r="K701" t="b">
        <f>ISERROR(VLOOKUP(A701,'passengers(base term)_has_optio'!A684:A1519,1,FALSE))</f>
        <v>0</v>
      </c>
      <c r="L701">
        <f t="shared" si="92"/>
        <v>1</v>
      </c>
      <c r="M701">
        <f t="shared" si="90"/>
        <v>1</v>
      </c>
      <c r="N701">
        <f t="shared" si="91"/>
        <v>1</v>
      </c>
      <c r="O701">
        <f>IF(IF(ISERROR(SEARCH("*no*",VLOOKUP(A701,'passengers(base term)_has_optio'!A:J,3,FALSE))), 0,1)+IF(ISERROR(SEARCH("*no*",VLOOKUP(A701,'passengers(base term)_has_optio'!A:J,34,FALSE))), 0,1)+IF(ISERROR(SEARCH("*no*",VLOOKUP(A701,'passengers(base term)_has_optio'!A:J,5,FALSE))), 0,1)+IF(ISERROR(SEARCH("*no*",VLOOKUP(A701,'passengers(base term)_has_optio'!A:J,6,FALSE))), 0,1)+IF(ISERROR(SEARCH("*no*",VLOOKUP(A701,'passengers(base term)_has_optio'!A:J,7,FALSE))), 0,1)+IF(ISERROR(SEARCH("*no*",VLOOKUP(A701,'passengers(base term)_has_optio'!A:J,8,FALSE))), 0,1)+IF(ISERROR(SEARCH("*no*",VLOOKUP(A701,'passengers(base term)_has_optio'!A:J,9,FALSE))), 0,1)=7,1,0)</f>
        <v>0</v>
      </c>
      <c r="P701">
        <f>IF(ISNUMBER(VLOOKUP(A701,'passengers(base term)_has_optio'!A:J,10)),1,0)</f>
        <v>1</v>
      </c>
      <c r="Q701">
        <f t="shared" si="93"/>
        <v>0</v>
      </c>
      <c r="R701">
        <f t="shared" si="94"/>
        <v>1</v>
      </c>
      <c r="S701">
        <f t="shared" si="95"/>
        <v>0</v>
      </c>
      <c r="T701">
        <f t="shared" si="96"/>
        <v>0</v>
      </c>
      <c r="U701">
        <f t="shared" si="97"/>
        <v>0</v>
      </c>
      <c r="V701">
        <f t="shared" si="98"/>
        <v>0</v>
      </c>
    </row>
    <row r="702" spans="1:22">
      <c r="A702" t="s">
        <v>578</v>
      </c>
      <c r="B702" t="s">
        <v>1418</v>
      </c>
      <c r="C702" t="s">
        <v>1407</v>
      </c>
      <c r="D702" t="s">
        <v>1407</v>
      </c>
      <c r="E702" t="s">
        <v>1407</v>
      </c>
      <c r="F702" t="s">
        <v>1407</v>
      </c>
      <c r="G702" t="s">
        <v>1407</v>
      </c>
      <c r="H702" t="s">
        <v>1407</v>
      </c>
      <c r="I702" t="s">
        <v>1407</v>
      </c>
      <c r="J702">
        <v>7.9</v>
      </c>
      <c r="K702" t="b">
        <f>ISERROR(VLOOKUP(A702,'passengers(base term)_has_optio'!A686:A1521,1,FALSE))</f>
        <v>0</v>
      </c>
      <c r="L702">
        <f t="shared" si="92"/>
        <v>1</v>
      </c>
      <c r="M702">
        <f t="shared" si="90"/>
        <v>1</v>
      </c>
      <c r="N702">
        <f t="shared" si="91"/>
        <v>1</v>
      </c>
      <c r="O702">
        <f>IF(IF(ISERROR(SEARCH("*no*",VLOOKUP(A702,'passengers(base term)_has_optio'!A:J,3,FALSE))), 0,1)+IF(ISERROR(SEARCH("*no*",VLOOKUP(A702,'passengers(base term)_has_optio'!A:J,34,FALSE))), 0,1)+IF(ISERROR(SEARCH("*no*",VLOOKUP(A702,'passengers(base term)_has_optio'!A:J,5,FALSE))), 0,1)+IF(ISERROR(SEARCH("*no*",VLOOKUP(A702,'passengers(base term)_has_optio'!A:J,6,FALSE))), 0,1)+IF(ISERROR(SEARCH("*no*",VLOOKUP(A702,'passengers(base term)_has_optio'!A:J,7,FALSE))), 0,1)+IF(ISERROR(SEARCH("*no*",VLOOKUP(A702,'passengers(base term)_has_optio'!A:J,8,FALSE))), 0,1)+IF(ISERROR(SEARCH("*no*",VLOOKUP(A702,'passengers(base term)_has_optio'!A:J,9,FALSE))), 0,1)=7,1,0)</f>
        <v>0</v>
      </c>
      <c r="P702">
        <f>IF(ISNUMBER(VLOOKUP(A702,'passengers(base term)_has_optio'!A:J,10)),1,0)</f>
        <v>0</v>
      </c>
      <c r="Q702">
        <f t="shared" si="93"/>
        <v>0</v>
      </c>
      <c r="R702">
        <f t="shared" si="94"/>
        <v>1</v>
      </c>
      <c r="S702">
        <f t="shared" si="95"/>
        <v>1</v>
      </c>
      <c r="T702">
        <f t="shared" si="96"/>
        <v>0</v>
      </c>
      <c r="U702">
        <f t="shared" si="97"/>
        <v>0</v>
      </c>
      <c r="V702">
        <f t="shared" si="98"/>
        <v>0</v>
      </c>
    </row>
    <row r="703" spans="1:22">
      <c r="A703" t="s">
        <v>575</v>
      </c>
      <c r="B703" t="s">
        <v>1418</v>
      </c>
      <c r="C703" t="s">
        <v>1407</v>
      </c>
      <c r="D703" t="s">
        <v>1407</v>
      </c>
      <c r="E703" t="s">
        <v>1407</v>
      </c>
      <c r="F703" t="s">
        <v>1407</v>
      </c>
      <c r="G703" t="s">
        <v>1407</v>
      </c>
      <c r="H703" t="s">
        <v>1407</v>
      </c>
      <c r="I703" t="s">
        <v>1407</v>
      </c>
      <c r="J703">
        <v>7.7</v>
      </c>
      <c r="K703" t="b">
        <f>ISERROR(VLOOKUP(A703,'passengers(base term)_has_optio'!A689:A1524,1,FALSE))</f>
        <v>0</v>
      </c>
      <c r="L703">
        <f t="shared" si="92"/>
        <v>1</v>
      </c>
      <c r="M703">
        <f t="shared" si="90"/>
        <v>1</v>
      </c>
      <c r="N703">
        <f t="shared" si="91"/>
        <v>1</v>
      </c>
      <c r="O703">
        <f>IF(IF(ISERROR(SEARCH("*no*",VLOOKUP(A703,'passengers(base term)_has_optio'!A:J,3,FALSE))), 0,1)+IF(ISERROR(SEARCH("*no*",VLOOKUP(A703,'passengers(base term)_has_optio'!A:J,34,FALSE))), 0,1)+IF(ISERROR(SEARCH("*no*",VLOOKUP(A703,'passengers(base term)_has_optio'!A:J,5,FALSE))), 0,1)+IF(ISERROR(SEARCH("*no*",VLOOKUP(A703,'passengers(base term)_has_optio'!A:J,6,FALSE))), 0,1)+IF(ISERROR(SEARCH("*no*",VLOOKUP(A703,'passengers(base term)_has_optio'!A:J,7,FALSE))), 0,1)+IF(ISERROR(SEARCH("*no*",VLOOKUP(A703,'passengers(base term)_has_optio'!A:J,8,FALSE))), 0,1)+IF(ISERROR(SEARCH("*no*",VLOOKUP(A703,'passengers(base term)_has_optio'!A:J,9,FALSE))), 0,1)=7,1,0)</f>
        <v>0</v>
      </c>
      <c r="P703">
        <f>IF(ISNUMBER(VLOOKUP(A703,'passengers(base term)_has_optio'!A:J,10)),1,0)</f>
        <v>1</v>
      </c>
      <c r="Q703">
        <f t="shared" si="93"/>
        <v>0</v>
      </c>
      <c r="R703">
        <f t="shared" si="94"/>
        <v>1</v>
      </c>
      <c r="S703">
        <f t="shared" si="95"/>
        <v>0</v>
      </c>
      <c r="T703">
        <f t="shared" si="96"/>
        <v>0</v>
      </c>
      <c r="U703">
        <f t="shared" si="97"/>
        <v>0</v>
      </c>
      <c r="V703">
        <f t="shared" si="98"/>
        <v>0</v>
      </c>
    </row>
    <row r="704" spans="1:22">
      <c r="A704" t="s">
        <v>573</v>
      </c>
      <c r="B704" t="s">
        <v>1418</v>
      </c>
      <c r="C704" t="s">
        <v>1407</v>
      </c>
      <c r="D704" t="s">
        <v>1407</v>
      </c>
      <c r="E704" t="s">
        <v>1407</v>
      </c>
      <c r="F704" t="s">
        <v>1407</v>
      </c>
      <c r="G704" t="s">
        <v>1407</v>
      </c>
      <c r="H704" t="s">
        <v>1407</v>
      </c>
      <c r="I704" t="s">
        <v>1407</v>
      </c>
      <c r="J704">
        <v>6.4</v>
      </c>
      <c r="K704" t="b">
        <f>ISERROR(VLOOKUP(A704,'passengers(base term)_has_optio'!A691:A1526,1,FALSE))</f>
        <v>0</v>
      </c>
      <c r="L704">
        <f t="shared" si="92"/>
        <v>1</v>
      </c>
      <c r="M704">
        <f t="shared" si="90"/>
        <v>1</v>
      </c>
      <c r="N704">
        <f t="shared" si="91"/>
        <v>1</v>
      </c>
      <c r="O704">
        <f>IF(IF(ISERROR(SEARCH("*no*",VLOOKUP(A704,'passengers(base term)_has_optio'!A:J,3,FALSE))), 0,1)+IF(ISERROR(SEARCH("*no*",VLOOKUP(A704,'passengers(base term)_has_optio'!A:J,34,FALSE))), 0,1)+IF(ISERROR(SEARCH("*no*",VLOOKUP(A704,'passengers(base term)_has_optio'!A:J,5,FALSE))), 0,1)+IF(ISERROR(SEARCH("*no*",VLOOKUP(A704,'passengers(base term)_has_optio'!A:J,6,FALSE))), 0,1)+IF(ISERROR(SEARCH("*no*",VLOOKUP(A704,'passengers(base term)_has_optio'!A:J,7,FALSE))), 0,1)+IF(ISERROR(SEARCH("*no*",VLOOKUP(A704,'passengers(base term)_has_optio'!A:J,8,FALSE))), 0,1)+IF(ISERROR(SEARCH("*no*",VLOOKUP(A704,'passengers(base term)_has_optio'!A:J,9,FALSE))), 0,1)=7,1,0)</f>
        <v>0</v>
      </c>
      <c r="P704">
        <f>IF(ISNUMBER(VLOOKUP(A704,'passengers(base term)_has_optio'!A:J,10)),1,0)</f>
        <v>1</v>
      </c>
      <c r="Q704">
        <f t="shared" si="93"/>
        <v>0</v>
      </c>
      <c r="R704">
        <f t="shared" si="94"/>
        <v>1</v>
      </c>
      <c r="S704">
        <f t="shared" si="95"/>
        <v>0</v>
      </c>
      <c r="T704">
        <f t="shared" si="96"/>
        <v>0</v>
      </c>
      <c r="U704">
        <f t="shared" si="97"/>
        <v>0</v>
      </c>
      <c r="V704">
        <f t="shared" si="98"/>
        <v>0</v>
      </c>
    </row>
    <row r="705" spans="1:22">
      <c r="A705" t="s">
        <v>570</v>
      </c>
      <c r="B705" t="s">
        <v>1418</v>
      </c>
      <c r="C705" t="s">
        <v>1407</v>
      </c>
      <c r="D705" t="s">
        <v>1407</v>
      </c>
      <c r="E705" t="s">
        <v>1407</v>
      </c>
      <c r="F705" t="s">
        <v>1407</v>
      </c>
      <c r="G705" t="s">
        <v>1407</v>
      </c>
      <c r="H705" t="s">
        <v>1407</v>
      </c>
      <c r="I705" t="s">
        <v>1407</v>
      </c>
      <c r="J705">
        <v>6</v>
      </c>
      <c r="K705" t="b">
        <f>ISERROR(VLOOKUP(A705,'passengers(base term)_has_optio'!A694:A1529,1,FALSE))</f>
        <v>0</v>
      </c>
      <c r="L705">
        <f t="shared" si="92"/>
        <v>1</v>
      </c>
      <c r="M705">
        <f t="shared" si="90"/>
        <v>1</v>
      </c>
      <c r="N705">
        <f t="shared" si="91"/>
        <v>1</v>
      </c>
      <c r="O705">
        <f>IF(IF(ISERROR(SEARCH("*no*",VLOOKUP(A705,'passengers(base term)_has_optio'!A:J,3,FALSE))), 0,1)+IF(ISERROR(SEARCH("*no*",VLOOKUP(A705,'passengers(base term)_has_optio'!A:J,34,FALSE))), 0,1)+IF(ISERROR(SEARCH("*no*",VLOOKUP(A705,'passengers(base term)_has_optio'!A:J,5,FALSE))), 0,1)+IF(ISERROR(SEARCH("*no*",VLOOKUP(A705,'passengers(base term)_has_optio'!A:J,6,FALSE))), 0,1)+IF(ISERROR(SEARCH("*no*",VLOOKUP(A705,'passengers(base term)_has_optio'!A:J,7,FALSE))), 0,1)+IF(ISERROR(SEARCH("*no*",VLOOKUP(A705,'passengers(base term)_has_optio'!A:J,8,FALSE))), 0,1)+IF(ISERROR(SEARCH("*no*",VLOOKUP(A705,'passengers(base term)_has_optio'!A:J,9,FALSE))), 0,1)=7,1,0)</f>
        <v>0</v>
      </c>
      <c r="P705">
        <f>IF(ISNUMBER(VLOOKUP(A705,'passengers(base term)_has_optio'!A:J,10)),1,0)</f>
        <v>1</v>
      </c>
      <c r="Q705">
        <f t="shared" si="93"/>
        <v>0</v>
      </c>
      <c r="R705">
        <f t="shared" si="94"/>
        <v>1</v>
      </c>
      <c r="S705">
        <f t="shared" si="95"/>
        <v>0</v>
      </c>
      <c r="T705">
        <f t="shared" si="96"/>
        <v>0</v>
      </c>
      <c r="U705">
        <f t="shared" si="97"/>
        <v>0</v>
      </c>
      <c r="V705">
        <f t="shared" si="98"/>
        <v>0</v>
      </c>
    </row>
    <row r="706" spans="1:22">
      <c r="A706" t="s">
        <v>568</v>
      </c>
      <c r="B706" t="s">
        <v>1418</v>
      </c>
      <c r="C706" t="s">
        <v>1407</v>
      </c>
      <c r="D706" t="s">
        <v>1407</v>
      </c>
      <c r="E706" t="s">
        <v>1407</v>
      </c>
      <c r="F706" t="s">
        <v>1407</v>
      </c>
      <c r="G706" t="s">
        <v>1407</v>
      </c>
      <c r="H706" t="s">
        <v>1407</v>
      </c>
      <c r="I706" t="s">
        <v>1407</v>
      </c>
      <c r="J706">
        <v>1.6</v>
      </c>
      <c r="K706" t="b">
        <f>ISERROR(VLOOKUP(A706,'passengers(base term)_has_optio'!A696:A1531,1,FALSE))</f>
        <v>0</v>
      </c>
      <c r="L706">
        <f t="shared" si="92"/>
        <v>1</v>
      </c>
      <c r="M706">
        <f t="shared" ref="M706:M769" si="99">IF(ISNUMBER(J706),1,0)</f>
        <v>1</v>
      </c>
      <c r="N706">
        <f t="shared" ref="N706:N769" si="100">L706*M706</f>
        <v>1</v>
      </c>
      <c r="O706">
        <f>IF(IF(ISERROR(SEARCH("*no*",VLOOKUP(A706,'passengers(base term)_has_optio'!A:J,3,FALSE))), 0,1)+IF(ISERROR(SEARCH("*no*",VLOOKUP(A706,'passengers(base term)_has_optio'!A:J,34,FALSE))), 0,1)+IF(ISERROR(SEARCH("*no*",VLOOKUP(A706,'passengers(base term)_has_optio'!A:J,5,FALSE))), 0,1)+IF(ISERROR(SEARCH("*no*",VLOOKUP(A706,'passengers(base term)_has_optio'!A:J,6,FALSE))), 0,1)+IF(ISERROR(SEARCH("*no*",VLOOKUP(A706,'passengers(base term)_has_optio'!A:J,7,FALSE))), 0,1)+IF(ISERROR(SEARCH("*no*",VLOOKUP(A706,'passengers(base term)_has_optio'!A:J,8,FALSE))), 0,1)+IF(ISERROR(SEARCH("*no*",VLOOKUP(A706,'passengers(base term)_has_optio'!A:J,9,FALSE))), 0,1)=7,1,0)</f>
        <v>0</v>
      </c>
      <c r="P706">
        <f>IF(ISNUMBER(VLOOKUP(A706,'passengers(base term)_has_optio'!A:J,10)),1,0)</f>
        <v>1</v>
      </c>
      <c r="Q706">
        <f t="shared" si="93"/>
        <v>0</v>
      </c>
      <c r="R706">
        <f t="shared" si="94"/>
        <v>1</v>
      </c>
      <c r="S706">
        <f t="shared" si="95"/>
        <v>0</v>
      </c>
      <c r="T706">
        <f t="shared" si="96"/>
        <v>0</v>
      </c>
      <c r="U706">
        <f t="shared" si="97"/>
        <v>0</v>
      </c>
      <c r="V706">
        <f t="shared" si="98"/>
        <v>0</v>
      </c>
    </row>
    <row r="707" spans="1:22">
      <c r="A707" t="s">
        <v>566</v>
      </c>
      <c r="B707" t="s">
        <v>1418</v>
      </c>
      <c r="C707" t="s">
        <v>1407</v>
      </c>
      <c r="D707" t="s">
        <v>1407</v>
      </c>
      <c r="E707" t="s">
        <v>1407</v>
      </c>
      <c r="F707" t="s">
        <v>1407</v>
      </c>
      <c r="G707" t="s">
        <v>1407</v>
      </c>
      <c r="H707" t="s">
        <v>1407</v>
      </c>
      <c r="I707" t="s">
        <v>1407</v>
      </c>
      <c r="J707">
        <v>31.4</v>
      </c>
      <c r="K707" t="b">
        <f>ISERROR(VLOOKUP(A707,'passengers(base term)_has_optio'!A697:A1532,1,FALSE))</f>
        <v>0</v>
      </c>
      <c r="L707">
        <f t="shared" ref="L707:L770" si="101">IF(IF(ISERROR(SEARCH("*no*",C707)), 0,1)+IF(ISERROR(SEARCH("*no*",D707)), 0,1)+IF(ISERROR(SEARCH("*no*",E707)), 0,1)+IF(ISERROR(SEARCH("*no*",F707)), 0,1)+IF(ISERROR(SEARCH("*no*",G707)), 0,1)+IF(ISERROR(SEARCH("*no*",H707)), 0,1)+IF(ISERROR(SEARCH("*no*",I707)), 0,1)=7,1,0)</f>
        <v>1</v>
      </c>
      <c r="M707">
        <f t="shared" si="99"/>
        <v>1</v>
      </c>
      <c r="N707">
        <f t="shared" si="100"/>
        <v>1</v>
      </c>
      <c r="O707">
        <f>IF(IF(ISERROR(SEARCH("*no*",VLOOKUP(A707,'passengers(base term)_has_optio'!A:J,3,FALSE))), 0,1)+IF(ISERROR(SEARCH("*no*",VLOOKUP(A707,'passengers(base term)_has_optio'!A:J,34,FALSE))), 0,1)+IF(ISERROR(SEARCH("*no*",VLOOKUP(A707,'passengers(base term)_has_optio'!A:J,5,FALSE))), 0,1)+IF(ISERROR(SEARCH("*no*",VLOOKUP(A707,'passengers(base term)_has_optio'!A:J,6,FALSE))), 0,1)+IF(ISERROR(SEARCH("*no*",VLOOKUP(A707,'passengers(base term)_has_optio'!A:J,7,FALSE))), 0,1)+IF(ISERROR(SEARCH("*no*",VLOOKUP(A707,'passengers(base term)_has_optio'!A:J,8,FALSE))), 0,1)+IF(ISERROR(SEARCH("*no*",VLOOKUP(A707,'passengers(base term)_has_optio'!A:J,9,FALSE))), 0,1)=7,1,0)</f>
        <v>0</v>
      </c>
      <c r="P707">
        <f>IF(ISNUMBER(VLOOKUP(A707,'passengers(base term)_has_optio'!A:J,10)),1,0)</f>
        <v>1</v>
      </c>
      <c r="Q707">
        <f t="shared" ref="Q707:Q770" si="102">O707*P707</f>
        <v>0</v>
      </c>
      <c r="R707">
        <f t="shared" ref="R707:R770" si="103">IF(L707=O707,0,1)</f>
        <v>1</v>
      </c>
      <c r="S707">
        <f t="shared" ref="S707:S770" si="104">IF(M707=P707,0,1)</f>
        <v>0</v>
      </c>
      <c r="T707">
        <f t="shared" ref="T707:T770" si="105">N707*Q707</f>
        <v>0</v>
      </c>
      <c r="U707">
        <f t="shared" ref="U707:U770" si="106">IF(AND(L707 =0,M707=0,O707=0,P707=0),1,0)</f>
        <v>0</v>
      </c>
      <c r="V707">
        <f t="shared" ref="V707:V770" si="107">IF(AND(L707=0,M707=0),1,0)</f>
        <v>0</v>
      </c>
    </row>
    <row r="708" spans="1:22">
      <c r="A708" t="s">
        <v>565</v>
      </c>
      <c r="B708" t="s">
        <v>1418</v>
      </c>
      <c r="C708" t="s">
        <v>1407</v>
      </c>
      <c r="D708" t="s">
        <v>1407</v>
      </c>
      <c r="E708" t="s">
        <v>1407</v>
      </c>
      <c r="F708" t="s">
        <v>1407</v>
      </c>
      <c r="G708" t="s">
        <v>1407</v>
      </c>
      <c r="H708" t="s">
        <v>1407</v>
      </c>
      <c r="I708" t="s">
        <v>1407</v>
      </c>
      <c r="J708">
        <v>17.5</v>
      </c>
      <c r="K708" t="b">
        <f>ISERROR(VLOOKUP(A708,'passengers(base term)_has_optio'!A698:A1533,1,FALSE))</f>
        <v>0</v>
      </c>
      <c r="L708">
        <f t="shared" si="101"/>
        <v>1</v>
      </c>
      <c r="M708">
        <f t="shared" si="99"/>
        <v>1</v>
      </c>
      <c r="N708">
        <f t="shared" si="100"/>
        <v>1</v>
      </c>
      <c r="O708">
        <f>IF(IF(ISERROR(SEARCH("*no*",VLOOKUP(A708,'passengers(base term)_has_optio'!A:J,3,FALSE))), 0,1)+IF(ISERROR(SEARCH("*no*",VLOOKUP(A708,'passengers(base term)_has_optio'!A:J,34,FALSE))), 0,1)+IF(ISERROR(SEARCH("*no*",VLOOKUP(A708,'passengers(base term)_has_optio'!A:J,5,FALSE))), 0,1)+IF(ISERROR(SEARCH("*no*",VLOOKUP(A708,'passengers(base term)_has_optio'!A:J,6,FALSE))), 0,1)+IF(ISERROR(SEARCH("*no*",VLOOKUP(A708,'passengers(base term)_has_optio'!A:J,7,FALSE))), 0,1)+IF(ISERROR(SEARCH("*no*",VLOOKUP(A708,'passengers(base term)_has_optio'!A:J,8,FALSE))), 0,1)+IF(ISERROR(SEARCH("*no*",VLOOKUP(A708,'passengers(base term)_has_optio'!A:J,9,FALSE))), 0,1)=7,1,0)</f>
        <v>0</v>
      </c>
      <c r="P708">
        <f>IF(ISNUMBER(VLOOKUP(A708,'passengers(base term)_has_optio'!A:J,10)),1,0)</f>
        <v>1</v>
      </c>
      <c r="Q708">
        <f t="shared" si="102"/>
        <v>0</v>
      </c>
      <c r="R708">
        <f t="shared" si="103"/>
        <v>1</v>
      </c>
      <c r="S708">
        <f t="shared" si="104"/>
        <v>0</v>
      </c>
      <c r="T708">
        <f t="shared" si="105"/>
        <v>0</v>
      </c>
      <c r="U708">
        <f t="shared" si="106"/>
        <v>0</v>
      </c>
      <c r="V708">
        <f t="shared" si="107"/>
        <v>0</v>
      </c>
    </row>
    <row r="709" spans="1:22">
      <c r="A709" t="s">
        <v>564</v>
      </c>
      <c r="B709" t="s">
        <v>1418</v>
      </c>
      <c r="C709" t="s">
        <v>1407</v>
      </c>
      <c r="D709" t="s">
        <v>1407</v>
      </c>
      <c r="E709" t="s">
        <v>1407</v>
      </c>
      <c r="F709" t="s">
        <v>1407</v>
      </c>
      <c r="G709" t="s">
        <v>1407</v>
      </c>
      <c r="H709" t="s">
        <v>1407</v>
      </c>
      <c r="I709" t="s">
        <v>1407</v>
      </c>
      <c r="J709">
        <v>21.9</v>
      </c>
      <c r="K709" t="b">
        <f>ISERROR(VLOOKUP(A709,'passengers(base term)_has_optio'!A699:A1534,1,FALSE))</f>
        <v>0</v>
      </c>
      <c r="L709">
        <f t="shared" si="101"/>
        <v>1</v>
      </c>
      <c r="M709">
        <f t="shared" si="99"/>
        <v>1</v>
      </c>
      <c r="N709">
        <f t="shared" si="100"/>
        <v>1</v>
      </c>
      <c r="O709">
        <f>IF(IF(ISERROR(SEARCH("*no*",VLOOKUP(A709,'passengers(base term)_has_optio'!A:J,3,FALSE))), 0,1)+IF(ISERROR(SEARCH("*no*",VLOOKUP(A709,'passengers(base term)_has_optio'!A:J,34,FALSE))), 0,1)+IF(ISERROR(SEARCH("*no*",VLOOKUP(A709,'passengers(base term)_has_optio'!A:J,5,FALSE))), 0,1)+IF(ISERROR(SEARCH("*no*",VLOOKUP(A709,'passengers(base term)_has_optio'!A:J,6,FALSE))), 0,1)+IF(ISERROR(SEARCH("*no*",VLOOKUP(A709,'passengers(base term)_has_optio'!A:J,7,FALSE))), 0,1)+IF(ISERROR(SEARCH("*no*",VLOOKUP(A709,'passengers(base term)_has_optio'!A:J,8,FALSE))), 0,1)+IF(ISERROR(SEARCH("*no*",VLOOKUP(A709,'passengers(base term)_has_optio'!A:J,9,FALSE))), 0,1)=7,1,0)</f>
        <v>0</v>
      </c>
      <c r="P709">
        <f>IF(ISNUMBER(VLOOKUP(A709,'passengers(base term)_has_optio'!A:J,10)),1,0)</f>
        <v>1</v>
      </c>
      <c r="Q709">
        <f t="shared" si="102"/>
        <v>0</v>
      </c>
      <c r="R709">
        <f t="shared" si="103"/>
        <v>1</v>
      </c>
      <c r="S709">
        <f t="shared" si="104"/>
        <v>0</v>
      </c>
      <c r="T709">
        <f t="shared" si="105"/>
        <v>0</v>
      </c>
      <c r="U709">
        <f t="shared" si="106"/>
        <v>0</v>
      </c>
      <c r="V709">
        <f t="shared" si="107"/>
        <v>0</v>
      </c>
    </row>
    <row r="710" spans="1:22">
      <c r="A710" t="s">
        <v>563</v>
      </c>
      <c r="B710" t="s">
        <v>1418</v>
      </c>
      <c r="C710" t="s">
        <v>1407</v>
      </c>
      <c r="D710" t="s">
        <v>1407</v>
      </c>
      <c r="E710" t="s">
        <v>1407</v>
      </c>
      <c r="F710" t="s">
        <v>1407</v>
      </c>
      <c r="G710" t="s">
        <v>1407</v>
      </c>
      <c r="H710" t="s">
        <v>1407</v>
      </c>
      <c r="I710" t="s">
        <v>1407</v>
      </c>
      <c r="J710">
        <v>29</v>
      </c>
      <c r="K710" t="b">
        <f>ISERROR(VLOOKUP(A710,'passengers(base term)_has_optio'!A700:A1535,1,FALSE))</f>
        <v>0</v>
      </c>
      <c r="L710">
        <f t="shared" si="101"/>
        <v>1</v>
      </c>
      <c r="M710">
        <f t="shared" si="99"/>
        <v>1</v>
      </c>
      <c r="N710">
        <f t="shared" si="100"/>
        <v>1</v>
      </c>
      <c r="O710">
        <f>IF(IF(ISERROR(SEARCH("*no*",VLOOKUP(A710,'passengers(base term)_has_optio'!A:J,3,FALSE))), 0,1)+IF(ISERROR(SEARCH("*no*",VLOOKUP(A710,'passengers(base term)_has_optio'!A:J,34,FALSE))), 0,1)+IF(ISERROR(SEARCH("*no*",VLOOKUP(A710,'passengers(base term)_has_optio'!A:J,5,FALSE))), 0,1)+IF(ISERROR(SEARCH("*no*",VLOOKUP(A710,'passengers(base term)_has_optio'!A:J,6,FALSE))), 0,1)+IF(ISERROR(SEARCH("*no*",VLOOKUP(A710,'passengers(base term)_has_optio'!A:J,7,FALSE))), 0,1)+IF(ISERROR(SEARCH("*no*",VLOOKUP(A710,'passengers(base term)_has_optio'!A:J,8,FALSE))), 0,1)+IF(ISERROR(SEARCH("*no*",VLOOKUP(A710,'passengers(base term)_has_optio'!A:J,9,FALSE))), 0,1)=7,1,0)</f>
        <v>0</v>
      </c>
      <c r="P710">
        <f>IF(ISNUMBER(VLOOKUP(A710,'passengers(base term)_has_optio'!A:J,10)),1,0)</f>
        <v>1</v>
      </c>
      <c r="Q710">
        <f t="shared" si="102"/>
        <v>0</v>
      </c>
      <c r="R710">
        <f t="shared" si="103"/>
        <v>1</v>
      </c>
      <c r="S710">
        <f t="shared" si="104"/>
        <v>0</v>
      </c>
      <c r="T710">
        <f t="shared" si="105"/>
        <v>0</v>
      </c>
      <c r="U710">
        <f t="shared" si="106"/>
        <v>0</v>
      </c>
      <c r="V710">
        <f t="shared" si="107"/>
        <v>0</v>
      </c>
    </row>
    <row r="711" spans="1:22">
      <c r="A711" t="s">
        <v>562</v>
      </c>
      <c r="B711" t="s">
        <v>1418</v>
      </c>
      <c r="C711" t="s">
        <v>1407</v>
      </c>
      <c r="D711" t="s">
        <v>1407</v>
      </c>
      <c r="E711" t="s">
        <v>1407</v>
      </c>
      <c r="F711" t="s">
        <v>1407</v>
      </c>
      <c r="G711" t="s">
        <v>1407</v>
      </c>
      <c r="H711" t="s">
        <v>1407</v>
      </c>
      <c r="I711" t="s">
        <v>1407</v>
      </c>
      <c r="J711">
        <v>22.6</v>
      </c>
      <c r="K711" t="b">
        <f>ISERROR(VLOOKUP(A711,'passengers(base term)_has_optio'!A701:A1536,1,FALSE))</f>
        <v>0</v>
      </c>
      <c r="L711">
        <f t="shared" si="101"/>
        <v>1</v>
      </c>
      <c r="M711">
        <f t="shared" si="99"/>
        <v>1</v>
      </c>
      <c r="N711">
        <f t="shared" si="100"/>
        <v>1</v>
      </c>
      <c r="O711">
        <f>IF(IF(ISERROR(SEARCH("*no*",VLOOKUP(A711,'passengers(base term)_has_optio'!A:J,3,FALSE))), 0,1)+IF(ISERROR(SEARCH("*no*",VLOOKUP(A711,'passengers(base term)_has_optio'!A:J,34,FALSE))), 0,1)+IF(ISERROR(SEARCH("*no*",VLOOKUP(A711,'passengers(base term)_has_optio'!A:J,5,FALSE))), 0,1)+IF(ISERROR(SEARCH("*no*",VLOOKUP(A711,'passengers(base term)_has_optio'!A:J,6,FALSE))), 0,1)+IF(ISERROR(SEARCH("*no*",VLOOKUP(A711,'passengers(base term)_has_optio'!A:J,7,FALSE))), 0,1)+IF(ISERROR(SEARCH("*no*",VLOOKUP(A711,'passengers(base term)_has_optio'!A:J,8,FALSE))), 0,1)+IF(ISERROR(SEARCH("*no*",VLOOKUP(A711,'passengers(base term)_has_optio'!A:J,9,FALSE))), 0,1)=7,1,0)</f>
        <v>0</v>
      </c>
      <c r="P711">
        <f>IF(ISNUMBER(VLOOKUP(A711,'passengers(base term)_has_optio'!A:J,10)),1,0)</f>
        <v>1</v>
      </c>
      <c r="Q711">
        <f t="shared" si="102"/>
        <v>0</v>
      </c>
      <c r="R711">
        <f t="shared" si="103"/>
        <v>1</v>
      </c>
      <c r="S711">
        <f t="shared" si="104"/>
        <v>0</v>
      </c>
      <c r="T711">
        <f t="shared" si="105"/>
        <v>0</v>
      </c>
      <c r="U711">
        <f t="shared" si="106"/>
        <v>0</v>
      </c>
      <c r="V711">
        <f t="shared" si="107"/>
        <v>0</v>
      </c>
    </row>
    <row r="712" spans="1:22">
      <c r="A712" t="s">
        <v>561</v>
      </c>
      <c r="B712" t="s">
        <v>1418</v>
      </c>
      <c r="C712" t="s">
        <v>1407</v>
      </c>
      <c r="D712" t="s">
        <v>1407</v>
      </c>
      <c r="E712" t="s">
        <v>1407</v>
      </c>
      <c r="F712" t="s">
        <v>1407</v>
      </c>
      <c r="G712" t="s">
        <v>1407</v>
      </c>
      <c r="H712" t="s">
        <v>1407</v>
      </c>
      <c r="I712" t="s">
        <v>1407</v>
      </c>
      <c r="J712">
        <v>42.3</v>
      </c>
      <c r="K712" t="b">
        <f>ISERROR(VLOOKUP(A712,'passengers(base term)_has_optio'!A702:A1537,1,FALSE))</f>
        <v>0</v>
      </c>
      <c r="L712">
        <f t="shared" si="101"/>
        <v>1</v>
      </c>
      <c r="M712">
        <f t="shared" si="99"/>
        <v>1</v>
      </c>
      <c r="N712">
        <f t="shared" si="100"/>
        <v>1</v>
      </c>
      <c r="O712">
        <f>IF(IF(ISERROR(SEARCH("*no*",VLOOKUP(A712,'passengers(base term)_has_optio'!A:J,3,FALSE))), 0,1)+IF(ISERROR(SEARCH("*no*",VLOOKUP(A712,'passengers(base term)_has_optio'!A:J,34,FALSE))), 0,1)+IF(ISERROR(SEARCH("*no*",VLOOKUP(A712,'passengers(base term)_has_optio'!A:J,5,FALSE))), 0,1)+IF(ISERROR(SEARCH("*no*",VLOOKUP(A712,'passengers(base term)_has_optio'!A:J,6,FALSE))), 0,1)+IF(ISERROR(SEARCH("*no*",VLOOKUP(A712,'passengers(base term)_has_optio'!A:J,7,FALSE))), 0,1)+IF(ISERROR(SEARCH("*no*",VLOOKUP(A712,'passengers(base term)_has_optio'!A:J,8,FALSE))), 0,1)+IF(ISERROR(SEARCH("*no*",VLOOKUP(A712,'passengers(base term)_has_optio'!A:J,9,FALSE))), 0,1)=7,1,0)</f>
        <v>0</v>
      </c>
      <c r="P712">
        <f>IF(ISNUMBER(VLOOKUP(A712,'passengers(base term)_has_optio'!A:J,10)),1,0)</f>
        <v>1</v>
      </c>
      <c r="Q712">
        <f t="shared" si="102"/>
        <v>0</v>
      </c>
      <c r="R712">
        <f t="shared" si="103"/>
        <v>1</v>
      </c>
      <c r="S712">
        <f t="shared" si="104"/>
        <v>0</v>
      </c>
      <c r="T712">
        <f t="shared" si="105"/>
        <v>0</v>
      </c>
      <c r="U712">
        <f t="shared" si="106"/>
        <v>0</v>
      </c>
      <c r="V712">
        <f t="shared" si="107"/>
        <v>0</v>
      </c>
    </row>
    <row r="713" spans="1:22">
      <c r="A713" t="s">
        <v>560</v>
      </c>
      <c r="B713" t="s">
        <v>1418</v>
      </c>
      <c r="C713" t="s">
        <v>1407</v>
      </c>
      <c r="D713" t="s">
        <v>1407</v>
      </c>
      <c r="E713" t="s">
        <v>1407</v>
      </c>
      <c r="F713" t="s">
        <v>1407</v>
      </c>
      <c r="G713" t="s">
        <v>1407</v>
      </c>
      <c r="H713" t="s">
        <v>1407</v>
      </c>
      <c r="I713" t="s">
        <v>1407</v>
      </c>
      <c r="J713">
        <v>26.4</v>
      </c>
      <c r="K713" t="b">
        <f>ISERROR(VLOOKUP(A713,'passengers(base term)_has_optio'!A703:A1538,1,FALSE))</f>
        <v>0</v>
      </c>
      <c r="L713">
        <f t="shared" si="101"/>
        <v>1</v>
      </c>
      <c r="M713">
        <f t="shared" si="99"/>
        <v>1</v>
      </c>
      <c r="N713">
        <f t="shared" si="100"/>
        <v>1</v>
      </c>
      <c r="O713">
        <f>IF(IF(ISERROR(SEARCH("*no*",VLOOKUP(A713,'passengers(base term)_has_optio'!A:J,3,FALSE))), 0,1)+IF(ISERROR(SEARCH("*no*",VLOOKUP(A713,'passengers(base term)_has_optio'!A:J,34,FALSE))), 0,1)+IF(ISERROR(SEARCH("*no*",VLOOKUP(A713,'passengers(base term)_has_optio'!A:J,5,FALSE))), 0,1)+IF(ISERROR(SEARCH("*no*",VLOOKUP(A713,'passengers(base term)_has_optio'!A:J,6,FALSE))), 0,1)+IF(ISERROR(SEARCH("*no*",VLOOKUP(A713,'passengers(base term)_has_optio'!A:J,7,FALSE))), 0,1)+IF(ISERROR(SEARCH("*no*",VLOOKUP(A713,'passengers(base term)_has_optio'!A:J,8,FALSE))), 0,1)+IF(ISERROR(SEARCH("*no*",VLOOKUP(A713,'passengers(base term)_has_optio'!A:J,9,FALSE))), 0,1)=7,1,0)</f>
        <v>0</v>
      </c>
      <c r="P713">
        <f>IF(ISNUMBER(VLOOKUP(A713,'passengers(base term)_has_optio'!A:J,10)),1,0)</f>
        <v>1</v>
      </c>
      <c r="Q713">
        <f t="shared" si="102"/>
        <v>0</v>
      </c>
      <c r="R713">
        <f t="shared" si="103"/>
        <v>1</v>
      </c>
      <c r="S713">
        <f t="shared" si="104"/>
        <v>0</v>
      </c>
      <c r="T713">
        <f t="shared" si="105"/>
        <v>0</v>
      </c>
      <c r="U713">
        <f t="shared" si="106"/>
        <v>0</v>
      </c>
      <c r="V713">
        <f t="shared" si="107"/>
        <v>0</v>
      </c>
    </row>
    <row r="714" spans="1:22">
      <c r="A714" t="s">
        <v>559</v>
      </c>
      <c r="B714" t="s">
        <v>1418</v>
      </c>
      <c r="C714" t="s">
        <v>1407</v>
      </c>
      <c r="D714" t="s">
        <v>1407</v>
      </c>
      <c r="E714" t="s">
        <v>1407</v>
      </c>
      <c r="F714" t="s">
        <v>1407</v>
      </c>
      <c r="G714" t="s">
        <v>1407</v>
      </c>
      <c r="H714" t="s">
        <v>1407</v>
      </c>
      <c r="I714" t="s">
        <v>1407</v>
      </c>
      <c r="J714">
        <v>17.3</v>
      </c>
      <c r="K714" t="b">
        <f>ISERROR(VLOOKUP(A714,'passengers(base term)_has_optio'!A704:A1539,1,FALSE))</f>
        <v>0</v>
      </c>
      <c r="L714">
        <f t="shared" si="101"/>
        <v>1</v>
      </c>
      <c r="M714">
        <f t="shared" si="99"/>
        <v>1</v>
      </c>
      <c r="N714">
        <f t="shared" si="100"/>
        <v>1</v>
      </c>
      <c r="O714">
        <f>IF(IF(ISERROR(SEARCH("*no*",VLOOKUP(A714,'passengers(base term)_has_optio'!A:J,3,FALSE))), 0,1)+IF(ISERROR(SEARCH("*no*",VLOOKUP(A714,'passengers(base term)_has_optio'!A:J,34,FALSE))), 0,1)+IF(ISERROR(SEARCH("*no*",VLOOKUP(A714,'passengers(base term)_has_optio'!A:J,5,FALSE))), 0,1)+IF(ISERROR(SEARCH("*no*",VLOOKUP(A714,'passengers(base term)_has_optio'!A:J,6,FALSE))), 0,1)+IF(ISERROR(SEARCH("*no*",VLOOKUP(A714,'passengers(base term)_has_optio'!A:J,7,FALSE))), 0,1)+IF(ISERROR(SEARCH("*no*",VLOOKUP(A714,'passengers(base term)_has_optio'!A:J,8,FALSE))), 0,1)+IF(ISERROR(SEARCH("*no*",VLOOKUP(A714,'passengers(base term)_has_optio'!A:J,9,FALSE))), 0,1)=7,1,0)</f>
        <v>0</v>
      </c>
      <c r="P714">
        <f>IF(ISNUMBER(VLOOKUP(A714,'passengers(base term)_has_optio'!A:J,10)),1,0)</f>
        <v>1</v>
      </c>
      <c r="Q714">
        <f t="shared" si="102"/>
        <v>0</v>
      </c>
      <c r="R714">
        <f t="shared" si="103"/>
        <v>1</v>
      </c>
      <c r="S714">
        <f t="shared" si="104"/>
        <v>0</v>
      </c>
      <c r="T714">
        <f t="shared" si="105"/>
        <v>0</v>
      </c>
      <c r="U714">
        <f t="shared" si="106"/>
        <v>0</v>
      </c>
      <c r="V714">
        <f t="shared" si="107"/>
        <v>0</v>
      </c>
    </row>
    <row r="715" spans="1:22">
      <c r="A715" t="s">
        <v>558</v>
      </c>
      <c r="B715" t="s">
        <v>1418</v>
      </c>
      <c r="C715" t="s">
        <v>1407</v>
      </c>
      <c r="D715" t="s">
        <v>1407</v>
      </c>
      <c r="E715" t="s">
        <v>1407</v>
      </c>
      <c r="F715" t="s">
        <v>1407</v>
      </c>
      <c r="G715" t="s">
        <v>1407</v>
      </c>
      <c r="H715" t="s">
        <v>1407</v>
      </c>
      <c r="I715" t="s">
        <v>1407</v>
      </c>
      <c r="J715">
        <v>17.5</v>
      </c>
      <c r="K715" t="b">
        <f>ISERROR(VLOOKUP(A715,'passengers(base term)_has_optio'!A705:A1540,1,FALSE))</f>
        <v>0</v>
      </c>
      <c r="L715">
        <f t="shared" si="101"/>
        <v>1</v>
      </c>
      <c r="M715">
        <f t="shared" si="99"/>
        <v>1</v>
      </c>
      <c r="N715">
        <f t="shared" si="100"/>
        <v>1</v>
      </c>
      <c r="O715">
        <f>IF(IF(ISERROR(SEARCH("*no*",VLOOKUP(A715,'passengers(base term)_has_optio'!A:J,3,FALSE))), 0,1)+IF(ISERROR(SEARCH("*no*",VLOOKUP(A715,'passengers(base term)_has_optio'!A:J,34,FALSE))), 0,1)+IF(ISERROR(SEARCH("*no*",VLOOKUP(A715,'passengers(base term)_has_optio'!A:J,5,FALSE))), 0,1)+IF(ISERROR(SEARCH("*no*",VLOOKUP(A715,'passengers(base term)_has_optio'!A:J,6,FALSE))), 0,1)+IF(ISERROR(SEARCH("*no*",VLOOKUP(A715,'passengers(base term)_has_optio'!A:J,7,FALSE))), 0,1)+IF(ISERROR(SEARCH("*no*",VLOOKUP(A715,'passengers(base term)_has_optio'!A:J,8,FALSE))), 0,1)+IF(ISERROR(SEARCH("*no*",VLOOKUP(A715,'passengers(base term)_has_optio'!A:J,9,FALSE))), 0,1)=7,1,0)</f>
        <v>0</v>
      </c>
      <c r="P715">
        <f>IF(ISNUMBER(VLOOKUP(A715,'passengers(base term)_has_optio'!A:J,10)),1,0)</f>
        <v>1</v>
      </c>
      <c r="Q715">
        <f t="shared" si="102"/>
        <v>0</v>
      </c>
      <c r="R715">
        <f t="shared" si="103"/>
        <v>1</v>
      </c>
      <c r="S715">
        <f t="shared" si="104"/>
        <v>0</v>
      </c>
      <c r="T715">
        <f t="shared" si="105"/>
        <v>0</v>
      </c>
      <c r="U715">
        <f t="shared" si="106"/>
        <v>0</v>
      </c>
      <c r="V715">
        <f t="shared" si="107"/>
        <v>0</v>
      </c>
    </row>
    <row r="716" spans="1:22">
      <c r="A716" t="s">
        <v>557</v>
      </c>
      <c r="B716" t="s">
        <v>1418</v>
      </c>
      <c r="C716" t="s">
        <v>1407</v>
      </c>
      <c r="D716" t="s">
        <v>1407</v>
      </c>
      <c r="E716" t="s">
        <v>1407</v>
      </c>
      <c r="F716" t="s">
        <v>1407</v>
      </c>
      <c r="G716" t="s">
        <v>1407</v>
      </c>
      <c r="H716" t="s">
        <v>1407</v>
      </c>
      <c r="I716" t="s">
        <v>1407</v>
      </c>
      <c r="J716">
        <v>20.399999999999999</v>
      </c>
      <c r="K716" t="b">
        <f>ISERROR(VLOOKUP(A716,'passengers(base term)_has_optio'!A706:A1541,1,FALSE))</f>
        <v>0</v>
      </c>
      <c r="L716">
        <f t="shared" si="101"/>
        <v>1</v>
      </c>
      <c r="M716">
        <f t="shared" si="99"/>
        <v>1</v>
      </c>
      <c r="N716">
        <f t="shared" si="100"/>
        <v>1</v>
      </c>
      <c r="O716">
        <f>IF(IF(ISERROR(SEARCH("*no*",VLOOKUP(A716,'passengers(base term)_has_optio'!A:J,3,FALSE))), 0,1)+IF(ISERROR(SEARCH("*no*",VLOOKUP(A716,'passengers(base term)_has_optio'!A:J,34,FALSE))), 0,1)+IF(ISERROR(SEARCH("*no*",VLOOKUP(A716,'passengers(base term)_has_optio'!A:J,5,FALSE))), 0,1)+IF(ISERROR(SEARCH("*no*",VLOOKUP(A716,'passengers(base term)_has_optio'!A:J,6,FALSE))), 0,1)+IF(ISERROR(SEARCH("*no*",VLOOKUP(A716,'passengers(base term)_has_optio'!A:J,7,FALSE))), 0,1)+IF(ISERROR(SEARCH("*no*",VLOOKUP(A716,'passengers(base term)_has_optio'!A:J,8,FALSE))), 0,1)+IF(ISERROR(SEARCH("*no*",VLOOKUP(A716,'passengers(base term)_has_optio'!A:J,9,FALSE))), 0,1)=7,1,0)</f>
        <v>0</v>
      </c>
      <c r="P716">
        <f>IF(ISNUMBER(VLOOKUP(A716,'passengers(base term)_has_optio'!A:J,10)),1,0)</f>
        <v>1</v>
      </c>
      <c r="Q716">
        <f t="shared" si="102"/>
        <v>0</v>
      </c>
      <c r="R716">
        <f t="shared" si="103"/>
        <v>1</v>
      </c>
      <c r="S716">
        <f t="shared" si="104"/>
        <v>0</v>
      </c>
      <c r="T716">
        <f t="shared" si="105"/>
        <v>0</v>
      </c>
      <c r="U716">
        <f t="shared" si="106"/>
        <v>0</v>
      </c>
      <c r="V716">
        <f t="shared" si="107"/>
        <v>0</v>
      </c>
    </row>
    <row r="717" spans="1:22">
      <c r="A717" t="s">
        <v>556</v>
      </c>
      <c r="B717" t="s">
        <v>1418</v>
      </c>
      <c r="C717" t="s">
        <v>1407</v>
      </c>
      <c r="D717" t="s">
        <v>1407</v>
      </c>
      <c r="E717" t="s">
        <v>1407</v>
      </c>
      <c r="F717" t="s">
        <v>1407</v>
      </c>
      <c r="G717" t="s">
        <v>1407</v>
      </c>
      <c r="H717" t="s">
        <v>1407</v>
      </c>
      <c r="I717" t="s">
        <v>1407</v>
      </c>
      <c r="J717">
        <v>8.8000000000000007</v>
      </c>
      <c r="K717" t="b">
        <f>ISERROR(VLOOKUP(A717,'passengers(base term)_has_optio'!A707:A1542,1,FALSE))</f>
        <v>0</v>
      </c>
      <c r="L717">
        <f t="shared" si="101"/>
        <v>1</v>
      </c>
      <c r="M717">
        <f t="shared" si="99"/>
        <v>1</v>
      </c>
      <c r="N717">
        <f t="shared" si="100"/>
        <v>1</v>
      </c>
      <c r="O717">
        <f>IF(IF(ISERROR(SEARCH("*no*",VLOOKUP(A717,'passengers(base term)_has_optio'!A:J,3,FALSE))), 0,1)+IF(ISERROR(SEARCH("*no*",VLOOKUP(A717,'passengers(base term)_has_optio'!A:J,34,FALSE))), 0,1)+IF(ISERROR(SEARCH("*no*",VLOOKUP(A717,'passengers(base term)_has_optio'!A:J,5,FALSE))), 0,1)+IF(ISERROR(SEARCH("*no*",VLOOKUP(A717,'passengers(base term)_has_optio'!A:J,6,FALSE))), 0,1)+IF(ISERROR(SEARCH("*no*",VLOOKUP(A717,'passengers(base term)_has_optio'!A:J,7,FALSE))), 0,1)+IF(ISERROR(SEARCH("*no*",VLOOKUP(A717,'passengers(base term)_has_optio'!A:J,8,FALSE))), 0,1)+IF(ISERROR(SEARCH("*no*",VLOOKUP(A717,'passengers(base term)_has_optio'!A:J,9,FALSE))), 0,1)=7,1,0)</f>
        <v>0</v>
      </c>
      <c r="P717">
        <f>IF(ISNUMBER(VLOOKUP(A717,'passengers(base term)_has_optio'!A:J,10)),1,0)</f>
        <v>1</v>
      </c>
      <c r="Q717">
        <f t="shared" si="102"/>
        <v>0</v>
      </c>
      <c r="R717">
        <f t="shared" si="103"/>
        <v>1</v>
      </c>
      <c r="S717">
        <f t="shared" si="104"/>
        <v>0</v>
      </c>
      <c r="T717">
        <f t="shared" si="105"/>
        <v>0</v>
      </c>
      <c r="U717">
        <f t="shared" si="106"/>
        <v>0</v>
      </c>
      <c r="V717">
        <f t="shared" si="107"/>
        <v>0</v>
      </c>
    </row>
    <row r="718" spans="1:22">
      <c r="A718" t="s">
        <v>555</v>
      </c>
      <c r="B718" t="s">
        <v>1418</v>
      </c>
      <c r="C718" t="s">
        <v>1407</v>
      </c>
      <c r="D718" t="s">
        <v>1407</v>
      </c>
      <c r="E718" t="s">
        <v>1407</v>
      </c>
      <c r="F718" t="s">
        <v>1407</v>
      </c>
      <c r="G718" t="s">
        <v>1407</v>
      </c>
      <c r="H718" t="s">
        <v>1407</v>
      </c>
      <c r="I718" t="s">
        <v>1407</v>
      </c>
      <c r="J718">
        <v>16.600000000000001</v>
      </c>
      <c r="K718" t="b">
        <f>ISERROR(VLOOKUP(A718,'passengers(base term)_has_optio'!A708:A1543,1,FALSE))</f>
        <v>0</v>
      </c>
      <c r="L718">
        <f t="shared" si="101"/>
        <v>1</v>
      </c>
      <c r="M718">
        <f t="shared" si="99"/>
        <v>1</v>
      </c>
      <c r="N718">
        <f t="shared" si="100"/>
        <v>1</v>
      </c>
      <c r="O718">
        <f>IF(IF(ISERROR(SEARCH("*no*",VLOOKUP(A718,'passengers(base term)_has_optio'!A:J,3,FALSE))), 0,1)+IF(ISERROR(SEARCH("*no*",VLOOKUP(A718,'passengers(base term)_has_optio'!A:J,34,FALSE))), 0,1)+IF(ISERROR(SEARCH("*no*",VLOOKUP(A718,'passengers(base term)_has_optio'!A:J,5,FALSE))), 0,1)+IF(ISERROR(SEARCH("*no*",VLOOKUP(A718,'passengers(base term)_has_optio'!A:J,6,FALSE))), 0,1)+IF(ISERROR(SEARCH("*no*",VLOOKUP(A718,'passengers(base term)_has_optio'!A:J,7,FALSE))), 0,1)+IF(ISERROR(SEARCH("*no*",VLOOKUP(A718,'passengers(base term)_has_optio'!A:J,8,FALSE))), 0,1)+IF(ISERROR(SEARCH("*no*",VLOOKUP(A718,'passengers(base term)_has_optio'!A:J,9,FALSE))), 0,1)=7,1,0)</f>
        <v>0</v>
      </c>
      <c r="P718">
        <f>IF(ISNUMBER(VLOOKUP(A718,'passengers(base term)_has_optio'!A:J,10)),1,0)</f>
        <v>1</v>
      </c>
      <c r="Q718">
        <f t="shared" si="102"/>
        <v>0</v>
      </c>
      <c r="R718">
        <f t="shared" si="103"/>
        <v>1</v>
      </c>
      <c r="S718">
        <f t="shared" si="104"/>
        <v>0</v>
      </c>
      <c r="T718">
        <f t="shared" si="105"/>
        <v>0</v>
      </c>
      <c r="U718">
        <f t="shared" si="106"/>
        <v>0</v>
      </c>
      <c r="V718">
        <f t="shared" si="107"/>
        <v>0</v>
      </c>
    </row>
    <row r="719" spans="1:22">
      <c r="A719" t="s">
        <v>554</v>
      </c>
      <c r="B719" t="s">
        <v>1418</v>
      </c>
      <c r="C719" t="s">
        <v>1407</v>
      </c>
      <c r="D719" t="s">
        <v>1407</v>
      </c>
      <c r="E719" t="s">
        <v>1407</v>
      </c>
      <c r="F719" t="s">
        <v>1407</v>
      </c>
      <c r="G719" t="s">
        <v>1407</v>
      </c>
      <c r="H719" t="s">
        <v>1407</v>
      </c>
      <c r="I719" t="s">
        <v>1407</v>
      </c>
      <c r="J719">
        <v>19.7</v>
      </c>
      <c r="K719" t="b">
        <f>ISERROR(VLOOKUP(A719,'passengers(base term)_has_optio'!A709:A1544,1,FALSE))</f>
        <v>0</v>
      </c>
      <c r="L719">
        <f t="shared" si="101"/>
        <v>1</v>
      </c>
      <c r="M719">
        <f t="shared" si="99"/>
        <v>1</v>
      </c>
      <c r="N719">
        <f t="shared" si="100"/>
        <v>1</v>
      </c>
      <c r="O719">
        <f>IF(IF(ISERROR(SEARCH("*no*",VLOOKUP(A719,'passengers(base term)_has_optio'!A:J,3,FALSE))), 0,1)+IF(ISERROR(SEARCH("*no*",VLOOKUP(A719,'passengers(base term)_has_optio'!A:J,34,FALSE))), 0,1)+IF(ISERROR(SEARCH("*no*",VLOOKUP(A719,'passengers(base term)_has_optio'!A:J,5,FALSE))), 0,1)+IF(ISERROR(SEARCH("*no*",VLOOKUP(A719,'passengers(base term)_has_optio'!A:J,6,FALSE))), 0,1)+IF(ISERROR(SEARCH("*no*",VLOOKUP(A719,'passengers(base term)_has_optio'!A:J,7,FALSE))), 0,1)+IF(ISERROR(SEARCH("*no*",VLOOKUP(A719,'passengers(base term)_has_optio'!A:J,8,FALSE))), 0,1)+IF(ISERROR(SEARCH("*no*",VLOOKUP(A719,'passengers(base term)_has_optio'!A:J,9,FALSE))), 0,1)=7,1,0)</f>
        <v>0</v>
      </c>
      <c r="P719">
        <f>IF(ISNUMBER(VLOOKUP(A719,'passengers(base term)_has_optio'!A:J,10)),1,0)</f>
        <v>1</v>
      </c>
      <c r="Q719">
        <f t="shared" si="102"/>
        <v>0</v>
      </c>
      <c r="R719">
        <f t="shared" si="103"/>
        <v>1</v>
      </c>
      <c r="S719">
        <f t="shared" si="104"/>
        <v>0</v>
      </c>
      <c r="T719">
        <f t="shared" si="105"/>
        <v>0</v>
      </c>
      <c r="U719">
        <f t="shared" si="106"/>
        <v>0</v>
      </c>
      <c r="V719">
        <f t="shared" si="107"/>
        <v>0</v>
      </c>
    </row>
    <row r="720" spans="1:22">
      <c r="A720" t="s">
        <v>553</v>
      </c>
      <c r="B720" t="s">
        <v>1418</v>
      </c>
      <c r="C720" t="s">
        <v>1407</v>
      </c>
      <c r="D720" t="s">
        <v>1407</v>
      </c>
      <c r="E720" t="s">
        <v>1407</v>
      </c>
      <c r="F720" t="s">
        <v>1407</v>
      </c>
      <c r="G720" t="s">
        <v>1407</v>
      </c>
      <c r="H720" t="s">
        <v>1407</v>
      </c>
      <c r="I720" t="s">
        <v>1407</v>
      </c>
      <c r="J720">
        <v>16.600000000000001</v>
      </c>
      <c r="K720" t="b">
        <f>ISERROR(VLOOKUP(A720,'passengers(base term)_has_optio'!A710:A1545,1,FALSE))</f>
        <v>0</v>
      </c>
      <c r="L720">
        <f t="shared" si="101"/>
        <v>1</v>
      </c>
      <c r="M720">
        <f t="shared" si="99"/>
        <v>1</v>
      </c>
      <c r="N720">
        <f t="shared" si="100"/>
        <v>1</v>
      </c>
      <c r="O720">
        <f>IF(IF(ISERROR(SEARCH("*no*",VLOOKUP(A720,'passengers(base term)_has_optio'!A:J,3,FALSE))), 0,1)+IF(ISERROR(SEARCH("*no*",VLOOKUP(A720,'passengers(base term)_has_optio'!A:J,34,FALSE))), 0,1)+IF(ISERROR(SEARCH("*no*",VLOOKUP(A720,'passengers(base term)_has_optio'!A:J,5,FALSE))), 0,1)+IF(ISERROR(SEARCH("*no*",VLOOKUP(A720,'passengers(base term)_has_optio'!A:J,6,FALSE))), 0,1)+IF(ISERROR(SEARCH("*no*",VLOOKUP(A720,'passengers(base term)_has_optio'!A:J,7,FALSE))), 0,1)+IF(ISERROR(SEARCH("*no*",VLOOKUP(A720,'passengers(base term)_has_optio'!A:J,8,FALSE))), 0,1)+IF(ISERROR(SEARCH("*no*",VLOOKUP(A720,'passengers(base term)_has_optio'!A:J,9,FALSE))), 0,1)=7,1,0)</f>
        <v>0</v>
      </c>
      <c r="P720">
        <f>IF(ISNUMBER(VLOOKUP(A720,'passengers(base term)_has_optio'!A:J,10)),1,0)</f>
        <v>1</v>
      </c>
      <c r="Q720">
        <f t="shared" si="102"/>
        <v>0</v>
      </c>
      <c r="R720">
        <f t="shared" si="103"/>
        <v>1</v>
      </c>
      <c r="S720">
        <f t="shared" si="104"/>
        <v>0</v>
      </c>
      <c r="T720">
        <f t="shared" si="105"/>
        <v>0</v>
      </c>
      <c r="U720">
        <f t="shared" si="106"/>
        <v>0</v>
      </c>
      <c r="V720">
        <f t="shared" si="107"/>
        <v>0</v>
      </c>
    </row>
    <row r="721" spans="1:22">
      <c r="A721" t="s">
        <v>551</v>
      </c>
      <c r="B721" t="s">
        <v>1418</v>
      </c>
      <c r="C721" t="s">
        <v>1407</v>
      </c>
      <c r="D721" t="s">
        <v>1407</v>
      </c>
      <c r="E721" t="s">
        <v>1407</v>
      </c>
      <c r="F721" t="s">
        <v>1407</v>
      </c>
      <c r="G721" t="s">
        <v>1407</v>
      </c>
      <c r="H721" t="s">
        <v>1407</v>
      </c>
      <c r="I721" t="s">
        <v>1407</v>
      </c>
      <c r="J721">
        <v>1.2</v>
      </c>
      <c r="K721" t="b">
        <f>ISERROR(VLOOKUP(A721,'passengers(base term)_has_optio'!A712:A1547,1,FALSE))</f>
        <v>0</v>
      </c>
      <c r="L721">
        <f t="shared" si="101"/>
        <v>1</v>
      </c>
      <c r="M721">
        <f t="shared" si="99"/>
        <v>1</v>
      </c>
      <c r="N721">
        <f t="shared" si="100"/>
        <v>1</v>
      </c>
      <c r="O721">
        <f>IF(IF(ISERROR(SEARCH("*no*",VLOOKUP(A721,'passengers(base term)_has_optio'!A:J,3,FALSE))), 0,1)+IF(ISERROR(SEARCH("*no*",VLOOKUP(A721,'passengers(base term)_has_optio'!A:J,34,FALSE))), 0,1)+IF(ISERROR(SEARCH("*no*",VLOOKUP(A721,'passengers(base term)_has_optio'!A:J,5,FALSE))), 0,1)+IF(ISERROR(SEARCH("*no*",VLOOKUP(A721,'passengers(base term)_has_optio'!A:J,6,FALSE))), 0,1)+IF(ISERROR(SEARCH("*no*",VLOOKUP(A721,'passengers(base term)_has_optio'!A:J,7,FALSE))), 0,1)+IF(ISERROR(SEARCH("*no*",VLOOKUP(A721,'passengers(base term)_has_optio'!A:J,8,FALSE))), 0,1)+IF(ISERROR(SEARCH("*no*",VLOOKUP(A721,'passengers(base term)_has_optio'!A:J,9,FALSE))), 0,1)=7,1,0)</f>
        <v>0</v>
      </c>
      <c r="P721">
        <f>IF(ISNUMBER(VLOOKUP(A721,'passengers(base term)_has_optio'!A:J,10)),1,0)</f>
        <v>1</v>
      </c>
      <c r="Q721">
        <f t="shared" si="102"/>
        <v>0</v>
      </c>
      <c r="R721">
        <f t="shared" si="103"/>
        <v>1</v>
      </c>
      <c r="S721">
        <f t="shared" si="104"/>
        <v>0</v>
      </c>
      <c r="T721">
        <f t="shared" si="105"/>
        <v>0</v>
      </c>
      <c r="U721">
        <f t="shared" si="106"/>
        <v>0</v>
      </c>
      <c r="V721">
        <f t="shared" si="107"/>
        <v>0</v>
      </c>
    </row>
    <row r="722" spans="1:22">
      <c r="A722" t="s">
        <v>550</v>
      </c>
      <c r="B722" t="s">
        <v>1418</v>
      </c>
      <c r="C722" t="s">
        <v>1407</v>
      </c>
      <c r="D722" t="s">
        <v>1407</v>
      </c>
      <c r="E722" t="s">
        <v>1407</v>
      </c>
      <c r="F722" t="s">
        <v>1407</v>
      </c>
      <c r="G722" t="s">
        <v>1407</v>
      </c>
      <c r="H722" t="s">
        <v>1407</v>
      </c>
      <c r="I722" t="s">
        <v>1407</v>
      </c>
      <c r="J722">
        <v>21.4</v>
      </c>
      <c r="K722" t="b">
        <f>ISERROR(VLOOKUP(A722,'passengers(base term)_has_optio'!A713:A1548,1,FALSE))</f>
        <v>0</v>
      </c>
      <c r="L722">
        <f t="shared" si="101"/>
        <v>1</v>
      </c>
      <c r="M722">
        <f t="shared" si="99"/>
        <v>1</v>
      </c>
      <c r="N722">
        <f t="shared" si="100"/>
        <v>1</v>
      </c>
      <c r="O722">
        <f>IF(IF(ISERROR(SEARCH("*no*",VLOOKUP(A722,'passengers(base term)_has_optio'!A:J,3,FALSE))), 0,1)+IF(ISERROR(SEARCH("*no*",VLOOKUP(A722,'passengers(base term)_has_optio'!A:J,34,FALSE))), 0,1)+IF(ISERROR(SEARCH("*no*",VLOOKUP(A722,'passengers(base term)_has_optio'!A:J,5,FALSE))), 0,1)+IF(ISERROR(SEARCH("*no*",VLOOKUP(A722,'passengers(base term)_has_optio'!A:J,6,FALSE))), 0,1)+IF(ISERROR(SEARCH("*no*",VLOOKUP(A722,'passengers(base term)_has_optio'!A:J,7,FALSE))), 0,1)+IF(ISERROR(SEARCH("*no*",VLOOKUP(A722,'passengers(base term)_has_optio'!A:J,8,FALSE))), 0,1)+IF(ISERROR(SEARCH("*no*",VLOOKUP(A722,'passengers(base term)_has_optio'!A:J,9,FALSE))), 0,1)=7,1,0)</f>
        <v>0</v>
      </c>
      <c r="P722">
        <f>IF(ISNUMBER(VLOOKUP(A722,'passengers(base term)_has_optio'!A:J,10)),1,0)</f>
        <v>1</v>
      </c>
      <c r="Q722">
        <f t="shared" si="102"/>
        <v>0</v>
      </c>
      <c r="R722">
        <f t="shared" si="103"/>
        <v>1</v>
      </c>
      <c r="S722">
        <f t="shared" si="104"/>
        <v>0</v>
      </c>
      <c r="T722">
        <f t="shared" si="105"/>
        <v>0</v>
      </c>
      <c r="U722">
        <f t="shared" si="106"/>
        <v>0</v>
      </c>
      <c r="V722">
        <f t="shared" si="107"/>
        <v>0</v>
      </c>
    </row>
    <row r="723" spans="1:22">
      <c r="A723" t="s">
        <v>549</v>
      </c>
      <c r="B723" t="s">
        <v>1418</v>
      </c>
      <c r="C723" t="s">
        <v>1407</v>
      </c>
      <c r="D723" t="s">
        <v>1407</v>
      </c>
      <c r="E723" t="s">
        <v>1407</v>
      </c>
      <c r="F723" t="s">
        <v>1407</v>
      </c>
      <c r="G723" t="s">
        <v>1407</v>
      </c>
      <c r="H723" t="s">
        <v>1407</v>
      </c>
      <c r="I723" t="s">
        <v>1407</v>
      </c>
      <c r="J723">
        <v>21.6</v>
      </c>
      <c r="K723" t="b">
        <f>ISERROR(VLOOKUP(A723,'passengers(base term)_has_optio'!A714:A1549,1,FALSE))</f>
        <v>0</v>
      </c>
      <c r="L723">
        <f t="shared" si="101"/>
        <v>1</v>
      </c>
      <c r="M723">
        <f t="shared" si="99"/>
        <v>1</v>
      </c>
      <c r="N723">
        <f t="shared" si="100"/>
        <v>1</v>
      </c>
      <c r="O723">
        <f>IF(IF(ISERROR(SEARCH("*no*",VLOOKUP(A723,'passengers(base term)_has_optio'!A:J,3,FALSE))), 0,1)+IF(ISERROR(SEARCH("*no*",VLOOKUP(A723,'passengers(base term)_has_optio'!A:J,34,FALSE))), 0,1)+IF(ISERROR(SEARCH("*no*",VLOOKUP(A723,'passengers(base term)_has_optio'!A:J,5,FALSE))), 0,1)+IF(ISERROR(SEARCH("*no*",VLOOKUP(A723,'passengers(base term)_has_optio'!A:J,6,FALSE))), 0,1)+IF(ISERROR(SEARCH("*no*",VLOOKUP(A723,'passengers(base term)_has_optio'!A:J,7,FALSE))), 0,1)+IF(ISERROR(SEARCH("*no*",VLOOKUP(A723,'passengers(base term)_has_optio'!A:J,8,FALSE))), 0,1)+IF(ISERROR(SEARCH("*no*",VLOOKUP(A723,'passengers(base term)_has_optio'!A:J,9,FALSE))), 0,1)=7,1,0)</f>
        <v>0</v>
      </c>
      <c r="P723">
        <f>IF(ISNUMBER(VLOOKUP(A723,'passengers(base term)_has_optio'!A:J,10)),1,0)</f>
        <v>1</v>
      </c>
      <c r="Q723">
        <f t="shared" si="102"/>
        <v>0</v>
      </c>
      <c r="R723">
        <f t="shared" si="103"/>
        <v>1</v>
      </c>
      <c r="S723">
        <f t="shared" si="104"/>
        <v>0</v>
      </c>
      <c r="T723">
        <f t="shared" si="105"/>
        <v>0</v>
      </c>
      <c r="U723">
        <f t="shared" si="106"/>
        <v>0</v>
      </c>
      <c r="V723">
        <f t="shared" si="107"/>
        <v>0</v>
      </c>
    </row>
    <row r="724" spans="1:22">
      <c r="A724" t="s">
        <v>548</v>
      </c>
      <c r="B724" t="s">
        <v>1418</v>
      </c>
      <c r="C724" t="s">
        <v>1407</v>
      </c>
      <c r="D724" t="s">
        <v>1407</v>
      </c>
      <c r="E724" t="s">
        <v>1407</v>
      </c>
      <c r="F724" t="s">
        <v>1407</v>
      </c>
      <c r="G724" t="s">
        <v>1407</v>
      </c>
      <c r="H724" t="s">
        <v>1407</v>
      </c>
      <c r="I724" t="s">
        <v>1407</v>
      </c>
      <c r="J724">
        <v>19.600000000000001</v>
      </c>
      <c r="K724" t="b">
        <f>ISERROR(VLOOKUP(A724,'passengers(base term)_has_optio'!A715:A1550,1,FALSE))</f>
        <v>0</v>
      </c>
      <c r="L724">
        <f t="shared" si="101"/>
        <v>1</v>
      </c>
      <c r="M724">
        <f t="shared" si="99"/>
        <v>1</v>
      </c>
      <c r="N724">
        <f t="shared" si="100"/>
        <v>1</v>
      </c>
      <c r="O724">
        <f>IF(IF(ISERROR(SEARCH("*no*",VLOOKUP(A724,'passengers(base term)_has_optio'!A:J,3,FALSE))), 0,1)+IF(ISERROR(SEARCH("*no*",VLOOKUP(A724,'passengers(base term)_has_optio'!A:J,34,FALSE))), 0,1)+IF(ISERROR(SEARCH("*no*",VLOOKUP(A724,'passengers(base term)_has_optio'!A:J,5,FALSE))), 0,1)+IF(ISERROR(SEARCH("*no*",VLOOKUP(A724,'passengers(base term)_has_optio'!A:J,6,FALSE))), 0,1)+IF(ISERROR(SEARCH("*no*",VLOOKUP(A724,'passengers(base term)_has_optio'!A:J,7,FALSE))), 0,1)+IF(ISERROR(SEARCH("*no*",VLOOKUP(A724,'passengers(base term)_has_optio'!A:J,8,FALSE))), 0,1)+IF(ISERROR(SEARCH("*no*",VLOOKUP(A724,'passengers(base term)_has_optio'!A:J,9,FALSE))), 0,1)=7,1,0)</f>
        <v>0</v>
      </c>
      <c r="P724">
        <f>IF(ISNUMBER(VLOOKUP(A724,'passengers(base term)_has_optio'!A:J,10)),1,0)</f>
        <v>1</v>
      </c>
      <c r="Q724">
        <f t="shared" si="102"/>
        <v>0</v>
      </c>
      <c r="R724">
        <f t="shared" si="103"/>
        <v>1</v>
      </c>
      <c r="S724">
        <f t="shared" si="104"/>
        <v>0</v>
      </c>
      <c r="T724">
        <f t="shared" si="105"/>
        <v>0</v>
      </c>
      <c r="U724">
        <f t="shared" si="106"/>
        <v>0</v>
      </c>
      <c r="V724">
        <f t="shared" si="107"/>
        <v>0</v>
      </c>
    </row>
    <row r="725" spans="1:22">
      <c r="A725" t="s">
        <v>547</v>
      </c>
      <c r="B725" t="s">
        <v>1418</v>
      </c>
      <c r="C725" t="s">
        <v>1407</v>
      </c>
      <c r="D725" t="s">
        <v>1407</v>
      </c>
      <c r="E725" t="s">
        <v>1407</v>
      </c>
      <c r="F725" t="s">
        <v>1407</v>
      </c>
      <c r="G725" t="s">
        <v>1407</v>
      </c>
      <c r="H725" t="s">
        <v>1407</v>
      </c>
      <c r="I725" t="s">
        <v>1407</v>
      </c>
      <c r="J725">
        <v>17.5</v>
      </c>
      <c r="K725" t="b">
        <f>ISERROR(VLOOKUP(A725,'passengers(base term)_has_optio'!A716:A1551,1,FALSE))</f>
        <v>0</v>
      </c>
      <c r="L725">
        <f t="shared" si="101"/>
        <v>1</v>
      </c>
      <c r="M725">
        <f t="shared" si="99"/>
        <v>1</v>
      </c>
      <c r="N725">
        <f t="shared" si="100"/>
        <v>1</v>
      </c>
      <c r="O725">
        <f>IF(IF(ISERROR(SEARCH("*no*",VLOOKUP(A725,'passengers(base term)_has_optio'!A:J,3,FALSE))), 0,1)+IF(ISERROR(SEARCH("*no*",VLOOKUP(A725,'passengers(base term)_has_optio'!A:J,34,FALSE))), 0,1)+IF(ISERROR(SEARCH("*no*",VLOOKUP(A725,'passengers(base term)_has_optio'!A:J,5,FALSE))), 0,1)+IF(ISERROR(SEARCH("*no*",VLOOKUP(A725,'passengers(base term)_has_optio'!A:J,6,FALSE))), 0,1)+IF(ISERROR(SEARCH("*no*",VLOOKUP(A725,'passengers(base term)_has_optio'!A:J,7,FALSE))), 0,1)+IF(ISERROR(SEARCH("*no*",VLOOKUP(A725,'passengers(base term)_has_optio'!A:J,8,FALSE))), 0,1)+IF(ISERROR(SEARCH("*no*",VLOOKUP(A725,'passengers(base term)_has_optio'!A:J,9,FALSE))), 0,1)=7,1,0)</f>
        <v>0</v>
      </c>
      <c r="P725">
        <f>IF(ISNUMBER(VLOOKUP(A725,'passengers(base term)_has_optio'!A:J,10)),1,0)</f>
        <v>1</v>
      </c>
      <c r="Q725">
        <f t="shared" si="102"/>
        <v>0</v>
      </c>
      <c r="R725">
        <f t="shared" si="103"/>
        <v>1</v>
      </c>
      <c r="S725">
        <f t="shared" si="104"/>
        <v>0</v>
      </c>
      <c r="T725">
        <f t="shared" si="105"/>
        <v>0</v>
      </c>
      <c r="U725">
        <f t="shared" si="106"/>
        <v>0</v>
      </c>
      <c r="V725">
        <f t="shared" si="107"/>
        <v>0</v>
      </c>
    </row>
    <row r="726" spans="1:22">
      <c r="A726" t="s">
        <v>546</v>
      </c>
      <c r="B726" t="s">
        <v>1418</v>
      </c>
      <c r="C726" t="s">
        <v>1407</v>
      </c>
      <c r="D726" t="s">
        <v>1407</v>
      </c>
      <c r="E726" t="s">
        <v>1407</v>
      </c>
      <c r="F726" t="s">
        <v>1407</v>
      </c>
      <c r="G726" t="s">
        <v>1407</v>
      </c>
      <c r="H726" t="s">
        <v>1407</v>
      </c>
      <c r="I726" t="s">
        <v>1407</v>
      </c>
      <c r="J726">
        <v>17.100000000000001</v>
      </c>
      <c r="K726" t="b">
        <f>ISERROR(VLOOKUP(A726,'passengers(base term)_has_optio'!A717:A1552,1,FALSE))</f>
        <v>0</v>
      </c>
      <c r="L726">
        <f t="shared" si="101"/>
        <v>1</v>
      </c>
      <c r="M726">
        <f t="shared" si="99"/>
        <v>1</v>
      </c>
      <c r="N726">
        <f t="shared" si="100"/>
        <v>1</v>
      </c>
      <c r="O726">
        <f>IF(IF(ISERROR(SEARCH("*no*",VLOOKUP(A726,'passengers(base term)_has_optio'!A:J,3,FALSE))), 0,1)+IF(ISERROR(SEARCH("*no*",VLOOKUP(A726,'passengers(base term)_has_optio'!A:J,34,FALSE))), 0,1)+IF(ISERROR(SEARCH("*no*",VLOOKUP(A726,'passengers(base term)_has_optio'!A:J,5,FALSE))), 0,1)+IF(ISERROR(SEARCH("*no*",VLOOKUP(A726,'passengers(base term)_has_optio'!A:J,6,FALSE))), 0,1)+IF(ISERROR(SEARCH("*no*",VLOOKUP(A726,'passengers(base term)_has_optio'!A:J,7,FALSE))), 0,1)+IF(ISERROR(SEARCH("*no*",VLOOKUP(A726,'passengers(base term)_has_optio'!A:J,8,FALSE))), 0,1)+IF(ISERROR(SEARCH("*no*",VLOOKUP(A726,'passengers(base term)_has_optio'!A:J,9,FALSE))), 0,1)=7,1,0)</f>
        <v>0</v>
      </c>
      <c r="P726">
        <f>IF(ISNUMBER(VLOOKUP(A726,'passengers(base term)_has_optio'!A:J,10)),1,0)</f>
        <v>1</v>
      </c>
      <c r="Q726">
        <f t="shared" si="102"/>
        <v>0</v>
      </c>
      <c r="R726">
        <f t="shared" si="103"/>
        <v>1</v>
      </c>
      <c r="S726">
        <f t="shared" si="104"/>
        <v>0</v>
      </c>
      <c r="T726">
        <f t="shared" si="105"/>
        <v>0</v>
      </c>
      <c r="U726">
        <f t="shared" si="106"/>
        <v>0</v>
      </c>
      <c r="V726">
        <f t="shared" si="107"/>
        <v>0</v>
      </c>
    </row>
    <row r="727" spans="1:22">
      <c r="A727" t="s">
        <v>545</v>
      </c>
      <c r="B727" t="s">
        <v>1418</v>
      </c>
      <c r="C727" t="s">
        <v>1407</v>
      </c>
      <c r="D727" t="s">
        <v>1407</v>
      </c>
      <c r="E727" t="s">
        <v>1407</v>
      </c>
      <c r="F727" t="s">
        <v>1407</v>
      </c>
      <c r="G727" t="s">
        <v>1407</v>
      </c>
      <c r="H727" t="s">
        <v>1407</v>
      </c>
      <c r="I727" t="s">
        <v>1407</v>
      </c>
      <c r="J727">
        <v>25.5</v>
      </c>
      <c r="K727" t="b">
        <f>ISERROR(VLOOKUP(A727,'passengers(base term)_has_optio'!A718:A1553,1,FALSE))</f>
        <v>0</v>
      </c>
      <c r="L727">
        <f t="shared" si="101"/>
        <v>1</v>
      </c>
      <c r="M727">
        <f t="shared" si="99"/>
        <v>1</v>
      </c>
      <c r="N727">
        <f t="shared" si="100"/>
        <v>1</v>
      </c>
      <c r="O727">
        <f>IF(IF(ISERROR(SEARCH("*no*",VLOOKUP(A727,'passengers(base term)_has_optio'!A:J,3,FALSE))), 0,1)+IF(ISERROR(SEARCH("*no*",VLOOKUP(A727,'passengers(base term)_has_optio'!A:J,34,FALSE))), 0,1)+IF(ISERROR(SEARCH("*no*",VLOOKUP(A727,'passengers(base term)_has_optio'!A:J,5,FALSE))), 0,1)+IF(ISERROR(SEARCH("*no*",VLOOKUP(A727,'passengers(base term)_has_optio'!A:J,6,FALSE))), 0,1)+IF(ISERROR(SEARCH("*no*",VLOOKUP(A727,'passengers(base term)_has_optio'!A:J,7,FALSE))), 0,1)+IF(ISERROR(SEARCH("*no*",VLOOKUP(A727,'passengers(base term)_has_optio'!A:J,8,FALSE))), 0,1)+IF(ISERROR(SEARCH("*no*",VLOOKUP(A727,'passengers(base term)_has_optio'!A:J,9,FALSE))), 0,1)=7,1,0)</f>
        <v>0</v>
      </c>
      <c r="P727">
        <f>IF(ISNUMBER(VLOOKUP(A727,'passengers(base term)_has_optio'!A:J,10)),1,0)</f>
        <v>1</v>
      </c>
      <c r="Q727">
        <f t="shared" si="102"/>
        <v>0</v>
      </c>
      <c r="R727">
        <f t="shared" si="103"/>
        <v>1</v>
      </c>
      <c r="S727">
        <f t="shared" si="104"/>
        <v>0</v>
      </c>
      <c r="T727">
        <f t="shared" si="105"/>
        <v>0</v>
      </c>
      <c r="U727">
        <f t="shared" si="106"/>
        <v>0</v>
      </c>
      <c r="V727">
        <f t="shared" si="107"/>
        <v>0</v>
      </c>
    </row>
    <row r="728" spans="1:22">
      <c r="A728" t="s">
        <v>544</v>
      </c>
      <c r="B728" t="s">
        <v>1418</v>
      </c>
      <c r="C728" t="s">
        <v>1407</v>
      </c>
      <c r="D728" t="s">
        <v>1407</v>
      </c>
      <c r="E728" t="s">
        <v>1407</v>
      </c>
      <c r="F728" t="s">
        <v>1407</v>
      </c>
      <c r="G728" t="s">
        <v>1407</v>
      </c>
      <c r="H728" t="s">
        <v>1407</v>
      </c>
      <c r="I728" t="s">
        <v>1407</v>
      </c>
      <c r="J728">
        <v>23.5</v>
      </c>
      <c r="K728" t="b">
        <f>ISERROR(VLOOKUP(A728,'passengers(base term)_has_optio'!A719:A1554,1,FALSE))</f>
        <v>0</v>
      </c>
      <c r="L728">
        <f t="shared" si="101"/>
        <v>1</v>
      </c>
      <c r="M728">
        <f t="shared" si="99"/>
        <v>1</v>
      </c>
      <c r="N728">
        <f t="shared" si="100"/>
        <v>1</v>
      </c>
      <c r="O728">
        <f>IF(IF(ISERROR(SEARCH("*no*",VLOOKUP(A728,'passengers(base term)_has_optio'!A:J,3,FALSE))), 0,1)+IF(ISERROR(SEARCH("*no*",VLOOKUP(A728,'passengers(base term)_has_optio'!A:J,34,FALSE))), 0,1)+IF(ISERROR(SEARCH("*no*",VLOOKUP(A728,'passengers(base term)_has_optio'!A:J,5,FALSE))), 0,1)+IF(ISERROR(SEARCH("*no*",VLOOKUP(A728,'passengers(base term)_has_optio'!A:J,6,FALSE))), 0,1)+IF(ISERROR(SEARCH("*no*",VLOOKUP(A728,'passengers(base term)_has_optio'!A:J,7,FALSE))), 0,1)+IF(ISERROR(SEARCH("*no*",VLOOKUP(A728,'passengers(base term)_has_optio'!A:J,8,FALSE))), 0,1)+IF(ISERROR(SEARCH("*no*",VLOOKUP(A728,'passengers(base term)_has_optio'!A:J,9,FALSE))), 0,1)=7,1,0)</f>
        <v>0</v>
      </c>
      <c r="P728">
        <f>IF(ISNUMBER(VLOOKUP(A728,'passengers(base term)_has_optio'!A:J,10)),1,0)</f>
        <v>1</v>
      </c>
      <c r="Q728">
        <f t="shared" si="102"/>
        <v>0</v>
      </c>
      <c r="R728">
        <f t="shared" si="103"/>
        <v>1</v>
      </c>
      <c r="S728">
        <f t="shared" si="104"/>
        <v>0</v>
      </c>
      <c r="T728">
        <f t="shared" si="105"/>
        <v>0</v>
      </c>
      <c r="U728">
        <f t="shared" si="106"/>
        <v>0</v>
      </c>
      <c r="V728">
        <f t="shared" si="107"/>
        <v>0</v>
      </c>
    </row>
    <row r="729" spans="1:22">
      <c r="A729" t="s">
        <v>543</v>
      </c>
      <c r="B729" t="s">
        <v>1418</v>
      </c>
      <c r="C729" t="s">
        <v>1407</v>
      </c>
      <c r="D729" t="s">
        <v>1407</v>
      </c>
      <c r="E729" t="s">
        <v>1407</v>
      </c>
      <c r="F729" t="s">
        <v>1407</v>
      </c>
      <c r="G729" t="s">
        <v>1407</v>
      </c>
      <c r="H729" t="s">
        <v>1407</v>
      </c>
      <c r="I729" t="s">
        <v>1407</v>
      </c>
      <c r="J729">
        <v>23.2</v>
      </c>
      <c r="K729" t="b">
        <f>ISERROR(VLOOKUP(A729,'passengers(base term)_has_optio'!A720:A1555,1,FALSE))</f>
        <v>0</v>
      </c>
      <c r="L729">
        <f t="shared" si="101"/>
        <v>1</v>
      </c>
      <c r="M729">
        <f t="shared" si="99"/>
        <v>1</v>
      </c>
      <c r="N729">
        <f t="shared" si="100"/>
        <v>1</v>
      </c>
      <c r="O729">
        <f>IF(IF(ISERROR(SEARCH("*no*",VLOOKUP(A729,'passengers(base term)_has_optio'!A:J,3,FALSE))), 0,1)+IF(ISERROR(SEARCH("*no*",VLOOKUP(A729,'passengers(base term)_has_optio'!A:J,34,FALSE))), 0,1)+IF(ISERROR(SEARCH("*no*",VLOOKUP(A729,'passengers(base term)_has_optio'!A:J,5,FALSE))), 0,1)+IF(ISERROR(SEARCH("*no*",VLOOKUP(A729,'passengers(base term)_has_optio'!A:J,6,FALSE))), 0,1)+IF(ISERROR(SEARCH("*no*",VLOOKUP(A729,'passengers(base term)_has_optio'!A:J,7,FALSE))), 0,1)+IF(ISERROR(SEARCH("*no*",VLOOKUP(A729,'passengers(base term)_has_optio'!A:J,8,FALSE))), 0,1)+IF(ISERROR(SEARCH("*no*",VLOOKUP(A729,'passengers(base term)_has_optio'!A:J,9,FALSE))), 0,1)=7,1,0)</f>
        <v>0</v>
      </c>
      <c r="P729">
        <f>IF(ISNUMBER(VLOOKUP(A729,'passengers(base term)_has_optio'!A:J,10)),1,0)</f>
        <v>1</v>
      </c>
      <c r="Q729">
        <f t="shared" si="102"/>
        <v>0</v>
      </c>
      <c r="R729">
        <f t="shared" si="103"/>
        <v>1</v>
      </c>
      <c r="S729">
        <f t="shared" si="104"/>
        <v>0</v>
      </c>
      <c r="T729">
        <f t="shared" si="105"/>
        <v>0</v>
      </c>
      <c r="U729">
        <f t="shared" si="106"/>
        <v>0</v>
      </c>
      <c r="V729">
        <f t="shared" si="107"/>
        <v>0</v>
      </c>
    </row>
    <row r="730" spans="1:22">
      <c r="A730" t="s">
        <v>542</v>
      </c>
      <c r="B730" t="s">
        <v>1418</v>
      </c>
      <c r="C730" t="s">
        <v>1407</v>
      </c>
      <c r="D730" t="s">
        <v>1407</v>
      </c>
      <c r="E730" t="s">
        <v>1407</v>
      </c>
      <c r="F730" t="s">
        <v>1407</v>
      </c>
      <c r="G730" t="s">
        <v>1407</v>
      </c>
      <c r="H730" t="s">
        <v>1407</v>
      </c>
      <c r="I730" t="s">
        <v>1407</v>
      </c>
      <c r="J730">
        <v>21.8</v>
      </c>
      <c r="K730" t="b">
        <f>ISERROR(VLOOKUP(A730,'passengers(base term)_has_optio'!A721:A1556,1,FALSE))</f>
        <v>0</v>
      </c>
      <c r="L730">
        <f t="shared" si="101"/>
        <v>1</v>
      </c>
      <c r="M730">
        <f t="shared" si="99"/>
        <v>1</v>
      </c>
      <c r="N730">
        <f t="shared" si="100"/>
        <v>1</v>
      </c>
      <c r="O730">
        <f>IF(IF(ISERROR(SEARCH("*no*",VLOOKUP(A730,'passengers(base term)_has_optio'!A:J,3,FALSE))), 0,1)+IF(ISERROR(SEARCH("*no*",VLOOKUP(A730,'passengers(base term)_has_optio'!A:J,34,FALSE))), 0,1)+IF(ISERROR(SEARCH("*no*",VLOOKUP(A730,'passengers(base term)_has_optio'!A:J,5,FALSE))), 0,1)+IF(ISERROR(SEARCH("*no*",VLOOKUP(A730,'passengers(base term)_has_optio'!A:J,6,FALSE))), 0,1)+IF(ISERROR(SEARCH("*no*",VLOOKUP(A730,'passengers(base term)_has_optio'!A:J,7,FALSE))), 0,1)+IF(ISERROR(SEARCH("*no*",VLOOKUP(A730,'passengers(base term)_has_optio'!A:J,8,FALSE))), 0,1)+IF(ISERROR(SEARCH("*no*",VLOOKUP(A730,'passengers(base term)_has_optio'!A:J,9,FALSE))), 0,1)=7,1,0)</f>
        <v>0</v>
      </c>
      <c r="P730">
        <f>IF(ISNUMBER(VLOOKUP(A730,'passengers(base term)_has_optio'!A:J,10)),1,0)</f>
        <v>1</v>
      </c>
      <c r="Q730">
        <f t="shared" si="102"/>
        <v>0</v>
      </c>
      <c r="R730">
        <f t="shared" si="103"/>
        <v>1</v>
      </c>
      <c r="S730">
        <f t="shared" si="104"/>
        <v>0</v>
      </c>
      <c r="T730">
        <f t="shared" si="105"/>
        <v>0</v>
      </c>
      <c r="U730">
        <f t="shared" si="106"/>
        <v>0</v>
      </c>
      <c r="V730">
        <f t="shared" si="107"/>
        <v>0</v>
      </c>
    </row>
    <row r="731" spans="1:22">
      <c r="A731" t="s">
        <v>541</v>
      </c>
      <c r="B731" t="s">
        <v>1418</v>
      </c>
      <c r="C731" t="s">
        <v>1407</v>
      </c>
      <c r="D731" t="s">
        <v>1407</v>
      </c>
      <c r="E731" t="s">
        <v>1407</v>
      </c>
      <c r="F731" t="s">
        <v>1407</v>
      </c>
      <c r="G731" t="s">
        <v>1407</v>
      </c>
      <c r="H731" t="s">
        <v>1407</v>
      </c>
      <c r="I731" t="s">
        <v>1407</v>
      </c>
      <c r="J731">
        <v>14.8</v>
      </c>
      <c r="K731" t="b">
        <f>ISERROR(VLOOKUP(A731,'passengers(base term)_has_optio'!A722:A1557,1,FALSE))</f>
        <v>0</v>
      </c>
      <c r="L731">
        <f t="shared" si="101"/>
        <v>1</v>
      </c>
      <c r="M731">
        <f t="shared" si="99"/>
        <v>1</v>
      </c>
      <c r="N731">
        <f t="shared" si="100"/>
        <v>1</v>
      </c>
      <c r="O731">
        <f>IF(IF(ISERROR(SEARCH("*no*",VLOOKUP(A731,'passengers(base term)_has_optio'!A:J,3,FALSE))), 0,1)+IF(ISERROR(SEARCH("*no*",VLOOKUP(A731,'passengers(base term)_has_optio'!A:J,34,FALSE))), 0,1)+IF(ISERROR(SEARCH("*no*",VLOOKUP(A731,'passengers(base term)_has_optio'!A:J,5,FALSE))), 0,1)+IF(ISERROR(SEARCH("*no*",VLOOKUP(A731,'passengers(base term)_has_optio'!A:J,6,FALSE))), 0,1)+IF(ISERROR(SEARCH("*no*",VLOOKUP(A731,'passengers(base term)_has_optio'!A:J,7,FALSE))), 0,1)+IF(ISERROR(SEARCH("*no*",VLOOKUP(A731,'passengers(base term)_has_optio'!A:J,8,FALSE))), 0,1)+IF(ISERROR(SEARCH("*no*",VLOOKUP(A731,'passengers(base term)_has_optio'!A:J,9,FALSE))), 0,1)=7,1,0)</f>
        <v>0</v>
      </c>
      <c r="P731">
        <f>IF(ISNUMBER(VLOOKUP(A731,'passengers(base term)_has_optio'!A:J,10)),1,0)</f>
        <v>1</v>
      </c>
      <c r="Q731">
        <f t="shared" si="102"/>
        <v>0</v>
      </c>
      <c r="R731">
        <f t="shared" si="103"/>
        <v>1</v>
      </c>
      <c r="S731">
        <f t="shared" si="104"/>
        <v>0</v>
      </c>
      <c r="T731">
        <f t="shared" si="105"/>
        <v>0</v>
      </c>
      <c r="U731">
        <f t="shared" si="106"/>
        <v>0</v>
      </c>
      <c r="V731">
        <f t="shared" si="107"/>
        <v>0</v>
      </c>
    </row>
    <row r="732" spans="1:22">
      <c r="A732" t="s">
        <v>540</v>
      </c>
      <c r="B732" t="s">
        <v>1418</v>
      </c>
      <c r="C732" t="s">
        <v>1407</v>
      </c>
      <c r="D732" t="s">
        <v>1407</v>
      </c>
      <c r="E732" t="s">
        <v>1407</v>
      </c>
      <c r="F732" t="s">
        <v>1407</v>
      </c>
      <c r="G732" t="s">
        <v>1407</v>
      </c>
      <c r="H732" t="s">
        <v>1407</v>
      </c>
      <c r="I732" t="s">
        <v>1407</v>
      </c>
      <c r="J732">
        <v>12.1</v>
      </c>
      <c r="K732" t="b">
        <f>ISERROR(VLOOKUP(A732,'passengers(base term)_has_optio'!A723:A1558,1,FALSE))</f>
        <v>0</v>
      </c>
      <c r="L732">
        <f t="shared" si="101"/>
        <v>1</v>
      </c>
      <c r="M732">
        <f t="shared" si="99"/>
        <v>1</v>
      </c>
      <c r="N732">
        <f t="shared" si="100"/>
        <v>1</v>
      </c>
      <c r="O732">
        <f>IF(IF(ISERROR(SEARCH("*no*",VLOOKUP(A732,'passengers(base term)_has_optio'!A:J,3,FALSE))), 0,1)+IF(ISERROR(SEARCH("*no*",VLOOKUP(A732,'passengers(base term)_has_optio'!A:J,34,FALSE))), 0,1)+IF(ISERROR(SEARCH("*no*",VLOOKUP(A732,'passengers(base term)_has_optio'!A:J,5,FALSE))), 0,1)+IF(ISERROR(SEARCH("*no*",VLOOKUP(A732,'passengers(base term)_has_optio'!A:J,6,FALSE))), 0,1)+IF(ISERROR(SEARCH("*no*",VLOOKUP(A732,'passengers(base term)_has_optio'!A:J,7,FALSE))), 0,1)+IF(ISERROR(SEARCH("*no*",VLOOKUP(A732,'passengers(base term)_has_optio'!A:J,8,FALSE))), 0,1)+IF(ISERROR(SEARCH("*no*",VLOOKUP(A732,'passengers(base term)_has_optio'!A:J,9,FALSE))), 0,1)=7,1,0)</f>
        <v>0</v>
      </c>
      <c r="P732">
        <f>IF(ISNUMBER(VLOOKUP(A732,'passengers(base term)_has_optio'!A:J,10)),1,0)</f>
        <v>1</v>
      </c>
      <c r="Q732">
        <f t="shared" si="102"/>
        <v>0</v>
      </c>
      <c r="R732">
        <f t="shared" si="103"/>
        <v>1</v>
      </c>
      <c r="S732">
        <f t="shared" si="104"/>
        <v>0</v>
      </c>
      <c r="T732">
        <f t="shared" si="105"/>
        <v>0</v>
      </c>
      <c r="U732">
        <f t="shared" si="106"/>
        <v>0</v>
      </c>
      <c r="V732">
        <f t="shared" si="107"/>
        <v>0</v>
      </c>
    </row>
    <row r="733" spans="1:22">
      <c r="A733" t="s">
        <v>539</v>
      </c>
      <c r="B733" t="s">
        <v>1418</v>
      </c>
      <c r="C733" t="s">
        <v>1407</v>
      </c>
      <c r="D733" t="s">
        <v>1407</v>
      </c>
      <c r="E733" t="s">
        <v>1407</v>
      </c>
      <c r="F733" t="s">
        <v>1407</v>
      </c>
      <c r="G733" t="s">
        <v>1407</v>
      </c>
      <c r="H733" t="s">
        <v>1407</v>
      </c>
      <c r="I733" t="s">
        <v>1407</v>
      </c>
      <c r="J733">
        <v>16.600000000000001</v>
      </c>
      <c r="K733" t="b">
        <f>ISERROR(VLOOKUP(A733,'passengers(base term)_has_optio'!A724:A1559,1,FALSE))</f>
        <v>0</v>
      </c>
      <c r="L733">
        <f t="shared" si="101"/>
        <v>1</v>
      </c>
      <c r="M733">
        <f t="shared" si="99"/>
        <v>1</v>
      </c>
      <c r="N733">
        <f t="shared" si="100"/>
        <v>1</v>
      </c>
      <c r="O733">
        <f>IF(IF(ISERROR(SEARCH("*no*",VLOOKUP(A733,'passengers(base term)_has_optio'!A:J,3,FALSE))), 0,1)+IF(ISERROR(SEARCH("*no*",VLOOKUP(A733,'passengers(base term)_has_optio'!A:J,34,FALSE))), 0,1)+IF(ISERROR(SEARCH("*no*",VLOOKUP(A733,'passengers(base term)_has_optio'!A:J,5,FALSE))), 0,1)+IF(ISERROR(SEARCH("*no*",VLOOKUP(A733,'passengers(base term)_has_optio'!A:J,6,FALSE))), 0,1)+IF(ISERROR(SEARCH("*no*",VLOOKUP(A733,'passengers(base term)_has_optio'!A:J,7,FALSE))), 0,1)+IF(ISERROR(SEARCH("*no*",VLOOKUP(A733,'passengers(base term)_has_optio'!A:J,8,FALSE))), 0,1)+IF(ISERROR(SEARCH("*no*",VLOOKUP(A733,'passengers(base term)_has_optio'!A:J,9,FALSE))), 0,1)=7,1,0)</f>
        <v>0</v>
      </c>
      <c r="P733">
        <f>IF(ISNUMBER(VLOOKUP(A733,'passengers(base term)_has_optio'!A:J,10)),1,0)</f>
        <v>1</v>
      </c>
      <c r="Q733">
        <f t="shared" si="102"/>
        <v>0</v>
      </c>
      <c r="R733">
        <f t="shared" si="103"/>
        <v>1</v>
      </c>
      <c r="S733">
        <f t="shared" si="104"/>
        <v>0</v>
      </c>
      <c r="T733">
        <f t="shared" si="105"/>
        <v>0</v>
      </c>
      <c r="U733">
        <f t="shared" si="106"/>
        <v>0</v>
      </c>
      <c r="V733">
        <f t="shared" si="107"/>
        <v>0</v>
      </c>
    </row>
    <row r="734" spans="1:22">
      <c r="A734" t="s">
        <v>536</v>
      </c>
      <c r="B734" t="s">
        <v>1418</v>
      </c>
      <c r="C734" t="s">
        <v>1407</v>
      </c>
      <c r="D734" t="s">
        <v>1407</v>
      </c>
      <c r="E734" t="s">
        <v>1407</v>
      </c>
      <c r="F734" t="s">
        <v>1407</v>
      </c>
      <c r="G734" t="s">
        <v>1407</v>
      </c>
      <c r="H734" t="s">
        <v>1407</v>
      </c>
      <c r="I734" t="s">
        <v>1407</v>
      </c>
      <c r="J734">
        <v>19.7</v>
      </c>
      <c r="K734" t="b">
        <f>ISERROR(VLOOKUP(A734,'passengers(base term)_has_optio'!A726:A1561,1,FALSE))</f>
        <v>0</v>
      </c>
      <c r="L734">
        <f t="shared" si="101"/>
        <v>1</v>
      </c>
      <c r="M734">
        <f t="shared" si="99"/>
        <v>1</v>
      </c>
      <c r="N734">
        <f t="shared" si="100"/>
        <v>1</v>
      </c>
      <c r="O734">
        <f>IF(IF(ISERROR(SEARCH("*no*",VLOOKUP(A734,'passengers(base term)_has_optio'!A:J,3,FALSE))), 0,1)+IF(ISERROR(SEARCH("*no*",VLOOKUP(A734,'passengers(base term)_has_optio'!A:J,34,FALSE))), 0,1)+IF(ISERROR(SEARCH("*no*",VLOOKUP(A734,'passengers(base term)_has_optio'!A:J,5,FALSE))), 0,1)+IF(ISERROR(SEARCH("*no*",VLOOKUP(A734,'passengers(base term)_has_optio'!A:J,6,FALSE))), 0,1)+IF(ISERROR(SEARCH("*no*",VLOOKUP(A734,'passengers(base term)_has_optio'!A:J,7,FALSE))), 0,1)+IF(ISERROR(SEARCH("*no*",VLOOKUP(A734,'passengers(base term)_has_optio'!A:J,8,FALSE))), 0,1)+IF(ISERROR(SEARCH("*no*",VLOOKUP(A734,'passengers(base term)_has_optio'!A:J,9,FALSE))), 0,1)=7,1,0)</f>
        <v>0</v>
      </c>
      <c r="P734">
        <f>IF(ISNUMBER(VLOOKUP(A734,'passengers(base term)_has_optio'!A:J,10)),1,0)</f>
        <v>1</v>
      </c>
      <c r="Q734">
        <f t="shared" si="102"/>
        <v>0</v>
      </c>
      <c r="R734">
        <f t="shared" si="103"/>
        <v>1</v>
      </c>
      <c r="S734">
        <f t="shared" si="104"/>
        <v>0</v>
      </c>
      <c r="T734">
        <f t="shared" si="105"/>
        <v>0</v>
      </c>
      <c r="U734">
        <f t="shared" si="106"/>
        <v>0</v>
      </c>
      <c r="V734">
        <f t="shared" si="107"/>
        <v>0</v>
      </c>
    </row>
    <row r="735" spans="1:22">
      <c r="A735" t="s">
        <v>535</v>
      </c>
      <c r="B735" t="s">
        <v>1418</v>
      </c>
      <c r="C735" t="s">
        <v>1407</v>
      </c>
      <c r="D735" t="s">
        <v>1407</v>
      </c>
      <c r="E735" t="s">
        <v>1407</v>
      </c>
      <c r="F735" t="s">
        <v>1407</v>
      </c>
      <c r="G735" t="s">
        <v>1407</v>
      </c>
      <c r="H735" t="s">
        <v>1407</v>
      </c>
      <c r="I735" t="s">
        <v>1407</v>
      </c>
      <c r="J735">
        <v>16.5</v>
      </c>
      <c r="K735" t="b">
        <f>ISERROR(VLOOKUP(A735,'passengers(base term)_has_optio'!A727:A1562,1,FALSE))</f>
        <v>0</v>
      </c>
      <c r="L735">
        <f t="shared" si="101"/>
        <v>1</v>
      </c>
      <c r="M735">
        <f t="shared" si="99"/>
        <v>1</v>
      </c>
      <c r="N735">
        <f t="shared" si="100"/>
        <v>1</v>
      </c>
      <c r="O735">
        <f>IF(IF(ISERROR(SEARCH("*no*",VLOOKUP(A735,'passengers(base term)_has_optio'!A:J,3,FALSE))), 0,1)+IF(ISERROR(SEARCH("*no*",VLOOKUP(A735,'passengers(base term)_has_optio'!A:J,34,FALSE))), 0,1)+IF(ISERROR(SEARCH("*no*",VLOOKUP(A735,'passengers(base term)_has_optio'!A:J,5,FALSE))), 0,1)+IF(ISERROR(SEARCH("*no*",VLOOKUP(A735,'passengers(base term)_has_optio'!A:J,6,FALSE))), 0,1)+IF(ISERROR(SEARCH("*no*",VLOOKUP(A735,'passengers(base term)_has_optio'!A:J,7,FALSE))), 0,1)+IF(ISERROR(SEARCH("*no*",VLOOKUP(A735,'passengers(base term)_has_optio'!A:J,8,FALSE))), 0,1)+IF(ISERROR(SEARCH("*no*",VLOOKUP(A735,'passengers(base term)_has_optio'!A:J,9,FALSE))), 0,1)=7,1,0)</f>
        <v>0</v>
      </c>
      <c r="P735">
        <f>IF(ISNUMBER(VLOOKUP(A735,'passengers(base term)_has_optio'!A:J,10)),1,0)</f>
        <v>1</v>
      </c>
      <c r="Q735">
        <f t="shared" si="102"/>
        <v>0</v>
      </c>
      <c r="R735">
        <f t="shared" si="103"/>
        <v>1</v>
      </c>
      <c r="S735">
        <f t="shared" si="104"/>
        <v>0</v>
      </c>
      <c r="T735">
        <f t="shared" si="105"/>
        <v>0</v>
      </c>
      <c r="U735">
        <f t="shared" si="106"/>
        <v>0</v>
      </c>
      <c r="V735">
        <f t="shared" si="107"/>
        <v>0</v>
      </c>
    </row>
    <row r="736" spans="1:22">
      <c r="A736" t="s">
        <v>534</v>
      </c>
      <c r="B736" t="s">
        <v>1418</v>
      </c>
      <c r="C736" t="s">
        <v>1407</v>
      </c>
      <c r="D736" t="s">
        <v>1407</v>
      </c>
      <c r="E736" t="s">
        <v>1407</v>
      </c>
      <c r="F736" t="s">
        <v>1407</v>
      </c>
      <c r="G736" t="s">
        <v>1407</v>
      </c>
      <c r="H736" t="s">
        <v>1407</v>
      </c>
      <c r="I736" t="s">
        <v>1407</v>
      </c>
      <c r="J736">
        <v>15.8</v>
      </c>
      <c r="K736" t="b">
        <f>ISERROR(VLOOKUP(A736,'passengers(base term)_has_optio'!A728:A1563,1,FALSE))</f>
        <v>0</v>
      </c>
      <c r="L736">
        <f t="shared" si="101"/>
        <v>1</v>
      </c>
      <c r="M736">
        <f t="shared" si="99"/>
        <v>1</v>
      </c>
      <c r="N736">
        <f t="shared" si="100"/>
        <v>1</v>
      </c>
      <c r="O736">
        <f>IF(IF(ISERROR(SEARCH("*no*",VLOOKUP(A736,'passengers(base term)_has_optio'!A:J,3,FALSE))), 0,1)+IF(ISERROR(SEARCH("*no*",VLOOKUP(A736,'passengers(base term)_has_optio'!A:J,34,FALSE))), 0,1)+IF(ISERROR(SEARCH("*no*",VLOOKUP(A736,'passengers(base term)_has_optio'!A:J,5,FALSE))), 0,1)+IF(ISERROR(SEARCH("*no*",VLOOKUP(A736,'passengers(base term)_has_optio'!A:J,6,FALSE))), 0,1)+IF(ISERROR(SEARCH("*no*",VLOOKUP(A736,'passengers(base term)_has_optio'!A:J,7,FALSE))), 0,1)+IF(ISERROR(SEARCH("*no*",VLOOKUP(A736,'passengers(base term)_has_optio'!A:J,8,FALSE))), 0,1)+IF(ISERROR(SEARCH("*no*",VLOOKUP(A736,'passengers(base term)_has_optio'!A:J,9,FALSE))), 0,1)=7,1,0)</f>
        <v>0</v>
      </c>
      <c r="P736">
        <f>IF(ISNUMBER(VLOOKUP(A736,'passengers(base term)_has_optio'!A:J,10)),1,0)</f>
        <v>1</v>
      </c>
      <c r="Q736">
        <f t="shared" si="102"/>
        <v>0</v>
      </c>
      <c r="R736">
        <f t="shared" si="103"/>
        <v>1</v>
      </c>
      <c r="S736">
        <f t="shared" si="104"/>
        <v>0</v>
      </c>
      <c r="T736">
        <f t="shared" si="105"/>
        <v>0</v>
      </c>
      <c r="U736">
        <f t="shared" si="106"/>
        <v>0</v>
      </c>
      <c r="V736">
        <f t="shared" si="107"/>
        <v>0</v>
      </c>
    </row>
    <row r="737" spans="1:22">
      <c r="A737" t="s">
        <v>533</v>
      </c>
      <c r="B737" t="s">
        <v>1418</v>
      </c>
      <c r="C737" t="s">
        <v>1407</v>
      </c>
      <c r="D737" t="s">
        <v>1407</v>
      </c>
      <c r="E737" t="s">
        <v>1407</v>
      </c>
      <c r="F737" t="s">
        <v>1407</v>
      </c>
      <c r="G737" t="s">
        <v>1407</v>
      </c>
      <c r="H737" t="s">
        <v>1407</v>
      </c>
      <c r="I737" t="s">
        <v>1407</v>
      </c>
      <c r="J737">
        <v>15.9</v>
      </c>
      <c r="K737" t="b">
        <f>ISERROR(VLOOKUP(A737,'passengers(base term)_has_optio'!A729:A1564,1,FALSE))</f>
        <v>0</v>
      </c>
      <c r="L737">
        <f t="shared" si="101"/>
        <v>1</v>
      </c>
      <c r="M737">
        <f t="shared" si="99"/>
        <v>1</v>
      </c>
      <c r="N737">
        <f t="shared" si="100"/>
        <v>1</v>
      </c>
      <c r="O737">
        <f>IF(IF(ISERROR(SEARCH("*no*",VLOOKUP(A737,'passengers(base term)_has_optio'!A:J,3,FALSE))), 0,1)+IF(ISERROR(SEARCH("*no*",VLOOKUP(A737,'passengers(base term)_has_optio'!A:J,34,FALSE))), 0,1)+IF(ISERROR(SEARCH("*no*",VLOOKUP(A737,'passengers(base term)_has_optio'!A:J,5,FALSE))), 0,1)+IF(ISERROR(SEARCH("*no*",VLOOKUP(A737,'passengers(base term)_has_optio'!A:J,6,FALSE))), 0,1)+IF(ISERROR(SEARCH("*no*",VLOOKUP(A737,'passengers(base term)_has_optio'!A:J,7,FALSE))), 0,1)+IF(ISERROR(SEARCH("*no*",VLOOKUP(A737,'passengers(base term)_has_optio'!A:J,8,FALSE))), 0,1)+IF(ISERROR(SEARCH("*no*",VLOOKUP(A737,'passengers(base term)_has_optio'!A:J,9,FALSE))), 0,1)=7,1,0)</f>
        <v>0</v>
      </c>
      <c r="P737">
        <f>IF(ISNUMBER(VLOOKUP(A737,'passengers(base term)_has_optio'!A:J,10)),1,0)</f>
        <v>1</v>
      </c>
      <c r="Q737">
        <f t="shared" si="102"/>
        <v>0</v>
      </c>
      <c r="R737">
        <f t="shared" si="103"/>
        <v>1</v>
      </c>
      <c r="S737">
        <f t="shared" si="104"/>
        <v>0</v>
      </c>
      <c r="T737">
        <f t="shared" si="105"/>
        <v>0</v>
      </c>
      <c r="U737">
        <f t="shared" si="106"/>
        <v>0</v>
      </c>
      <c r="V737">
        <f t="shared" si="107"/>
        <v>0</v>
      </c>
    </row>
    <row r="738" spans="1:22">
      <c r="A738" t="s">
        <v>532</v>
      </c>
      <c r="B738" t="s">
        <v>1418</v>
      </c>
      <c r="C738" t="s">
        <v>1407</v>
      </c>
      <c r="D738" t="s">
        <v>1407</v>
      </c>
      <c r="E738" t="s">
        <v>1407</v>
      </c>
      <c r="F738" t="s">
        <v>1407</v>
      </c>
      <c r="G738" t="s">
        <v>1407</v>
      </c>
      <c r="H738" t="s">
        <v>1407</v>
      </c>
      <c r="I738" t="s">
        <v>1407</v>
      </c>
      <c r="J738">
        <v>19.600000000000001</v>
      </c>
      <c r="K738" t="b">
        <f>ISERROR(VLOOKUP(A738,'passengers(base term)_has_optio'!A730:A1565,1,FALSE))</f>
        <v>0</v>
      </c>
      <c r="L738">
        <f t="shared" si="101"/>
        <v>1</v>
      </c>
      <c r="M738">
        <f t="shared" si="99"/>
        <v>1</v>
      </c>
      <c r="N738">
        <f t="shared" si="100"/>
        <v>1</v>
      </c>
      <c r="O738">
        <f>IF(IF(ISERROR(SEARCH("*no*",VLOOKUP(A738,'passengers(base term)_has_optio'!A:J,3,FALSE))), 0,1)+IF(ISERROR(SEARCH("*no*",VLOOKUP(A738,'passengers(base term)_has_optio'!A:J,34,FALSE))), 0,1)+IF(ISERROR(SEARCH("*no*",VLOOKUP(A738,'passengers(base term)_has_optio'!A:J,5,FALSE))), 0,1)+IF(ISERROR(SEARCH("*no*",VLOOKUP(A738,'passengers(base term)_has_optio'!A:J,6,FALSE))), 0,1)+IF(ISERROR(SEARCH("*no*",VLOOKUP(A738,'passengers(base term)_has_optio'!A:J,7,FALSE))), 0,1)+IF(ISERROR(SEARCH("*no*",VLOOKUP(A738,'passengers(base term)_has_optio'!A:J,8,FALSE))), 0,1)+IF(ISERROR(SEARCH("*no*",VLOOKUP(A738,'passengers(base term)_has_optio'!A:J,9,FALSE))), 0,1)=7,1,0)</f>
        <v>0</v>
      </c>
      <c r="P738">
        <f>IF(ISNUMBER(VLOOKUP(A738,'passengers(base term)_has_optio'!A:J,10)),1,0)</f>
        <v>1</v>
      </c>
      <c r="Q738">
        <f t="shared" si="102"/>
        <v>0</v>
      </c>
      <c r="R738">
        <f t="shared" si="103"/>
        <v>1</v>
      </c>
      <c r="S738">
        <f t="shared" si="104"/>
        <v>0</v>
      </c>
      <c r="T738">
        <f t="shared" si="105"/>
        <v>0</v>
      </c>
      <c r="U738">
        <f t="shared" si="106"/>
        <v>0</v>
      </c>
      <c r="V738">
        <f t="shared" si="107"/>
        <v>0</v>
      </c>
    </row>
    <row r="739" spans="1:22">
      <c r="A739" t="s">
        <v>531</v>
      </c>
      <c r="B739" t="s">
        <v>1418</v>
      </c>
      <c r="C739" t="s">
        <v>1407</v>
      </c>
      <c r="D739" t="s">
        <v>1407</v>
      </c>
      <c r="E739" t="s">
        <v>1407</v>
      </c>
      <c r="F739" t="s">
        <v>1407</v>
      </c>
      <c r="G739" t="s">
        <v>1407</v>
      </c>
      <c r="H739" t="s">
        <v>1407</v>
      </c>
      <c r="I739" t="s">
        <v>1407</v>
      </c>
      <c r="J739">
        <v>17.600000000000001</v>
      </c>
      <c r="K739" t="b">
        <f>ISERROR(VLOOKUP(A739,'passengers(base term)_has_optio'!A731:A1566,1,FALSE))</f>
        <v>0</v>
      </c>
      <c r="L739">
        <f t="shared" si="101"/>
        <v>1</v>
      </c>
      <c r="M739">
        <f t="shared" si="99"/>
        <v>1</v>
      </c>
      <c r="N739">
        <f t="shared" si="100"/>
        <v>1</v>
      </c>
      <c r="O739">
        <f>IF(IF(ISERROR(SEARCH("*no*",VLOOKUP(A739,'passengers(base term)_has_optio'!A:J,3,FALSE))), 0,1)+IF(ISERROR(SEARCH("*no*",VLOOKUP(A739,'passengers(base term)_has_optio'!A:J,34,FALSE))), 0,1)+IF(ISERROR(SEARCH("*no*",VLOOKUP(A739,'passengers(base term)_has_optio'!A:J,5,FALSE))), 0,1)+IF(ISERROR(SEARCH("*no*",VLOOKUP(A739,'passengers(base term)_has_optio'!A:J,6,FALSE))), 0,1)+IF(ISERROR(SEARCH("*no*",VLOOKUP(A739,'passengers(base term)_has_optio'!A:J,7,FALSE))), 0,1)+IF(ISERROR(SEARCH("*no*",VLOOKUP(A739,'passengers(base term)_has_optio'!A:J,8,FALSE))), 0,1)+IF(ISERROR(SEARCH("*no*",VLOOKUP(A739,'passengers(base term)_has_optio'!A:J,9,FALSE))), 0,1)=7,1,0)</f>
        <v>0</v>
      </c>
      <c r="P739">
        <f>IF(ISNUMBER(VLOOKUP(A739,'passengers(base term)_has_optio'!A:J,10)),1,0)</f>
        <v>1</v>
      </c>
      <c r="Q739">
        <f t="shared" si="102"/>
        <v>0</v>
      </c>
      <c r="R739">
        <f t="shared" si="103"/>
        <v>1</v>
      </c>
      <c r="S739">
        <f t="shared" si="104"/>
        <v>0</v>
      </c>
      <c r="T739">
        <f t="shared" si="105"/>
        <v>0</v>
      </c>
      <c r="U739">
        <f t="shared" si="106"/>
        <v>0</v>
      </c>
      <c r="V739">
        <f t="shared" si="107"/>
        <v>0</v>
      </c>
    </row>
    <row r="740" spans="1:22">
      <c r="A740" t="s">
        <v>530</v>
      </c>
      <c r="B740" t="s">
        <v>1418</v>
      </c>
      <c r="C740" t="s">
        <v>1407</v>
      </c>
      <c r="D740" t="s">
        <v>1407</v>
      </c>
      <c r="E740" t="s">
        <v>1407</v>
      </c>
      <c r="F740" t="s">
        <v>1407</v>
      </c>
      <c r="G740" t="s">
        <v>1407</v>
      </c>
      <c r="H740" t="s">
        <v>1407</v>
      </c>
      <c r="I740" t="s">
        <v>1407</v>
      </c>
      <c r="J740">
        <v>24.4</v>
      </c>
      <c r="K740" t="b">
        <f>ISERROR(VLOOKUP(A740,'passengers(base term)_has_optio'!A732:A1567,1,FALSE))</f>
        <v>0</v>
      </c>
      <c r="L740">
        <f t="shared" si="101"/>
        <v>1</v>
      </c>
      <c r="M740">
        <f t="shared" si="99"/>
        <v>1</v>
      </c>
      <c r="N740">
        <f t="shared" si="100"/>
        <v>1</v>
      </c>
      <c r="O740">
        <f>IF(IF(ISERROR(SEARCH("*no*",VLOOKUP(A740,'passengers(base term)_has_optio'!A:J,3,FALSE))), 0,1)+IF(ISERROR(SEARCH("*no*",VLOOKUP(A740,'passengers(base term)_has_optio'!A:J,34,FALSE))), 0,1)+IF(ISERROR(SEARCH("*no*",VLOOKUP(A740,'passengers(base term)_has_optio'!A:J,5,FALSE))), 0,1)+IF(ISERROR(SEARCH("*no*",VLOOKUP(A740,'passengers(base term)_has_optio'!A:J,6,FALSE))), 0,1)+IF(ISERROR(SEARCH("*no*",VLOOKUP(A740,'passengers(base term)_has_optio'!A:J,7,FALSE))), 0,1)+IF(ISERROR(SEARCH("*no*",VLOOKUP(A740,'passengers(base term)_has_optio'!A:J,8,FALSE))), 0,1)+IF(ISERROR(SEARCH("*no*",VLOOKUP(A740,'passengers(base term)_has_optio'!A:J,9,FALSE))), 0,1)=7,1,0)</f>
        <v>0</v>
      </c>
      <c r="P740">
        <f>IF(ISNUMBER(VLOOKUP(A740,'passengers(base term)_has_optio'!A:J,10)),1,0)</f>
        <v>1</v>
      </c>
      <c r="Q740">
        <f t="shared" si="102"/>
        <v>0</v>
      </c>
      <c r="R740">
        <f t="shared" si="103"/>
        <v>1</v>
      </c>
      <c r="S740">
        <f t="shared" si="104"/>
        <v>0</v>
      </c>
      <c r="T740">
        <f t="shared" si="105"/>
        <v>0</v>
      </c>
      <c r="U740">
        <f t="shared" si="106"/>
        <v>0</v>
      </c>
      <c r="V740">
        <f t="shared" si="107"/>
        <v>0</v>
      </c>
    </row>
    <row r="741" spans="1:22">
      <c r="A741" t="s">
        <v>529</v>
      </c>
      <c r="B741" t="s">
        <v>1418</v>
      </c>
      <c r="C741" t="s">
        <v>1407</v>
      </c>
      <c r="D741" t="s">
        <v>1407</v>
      </c>
      <c r="E741" t="s">
        <v>1407</v>
      </c>
      <c r="F741" t="s">
        <v>1407</v>
      </c>
      <c r="G741" t="s">
        <v>1407</v>
      </c>
      <c r="H741" t="s">
        <v>1407</v>
      </c>
      <c r="I741" t="s">
        <v>1407</v>
      </c>
      <c r="J741">
        <v>21.6</v>
      </c>
      <c r="K741" t="b">
        <f>ISERROR(VLOOKUP(A741,'passengers(base term)_has_optio'!A733:A1568,1,FALSE))</f>
        <v>0</v>
      </c>
      <c r="L741">
        <f t="shared" si="101"/>
        <v>1</v>
      </c>
      <c r="M741">
        <f t="shared" si="99"/>
        <v>1</v>
      </c>
      <c r="N741">
        <f t="shared" si="100"/>
        <v>1</v>
      </c>
      <c r="O741">
        <f>IF(IF(ISERROR(SEARCH("*no*",VLOOKUP(A741,'passengers(base term)_has_optio'!A:J,3,FALSE))), 0,1)+IF(ISERROR(SEARCH("*no*",VLOOKUP(A741,'passengers(base term)_has_optio'!A:J,34,FALSE))), 0,1)+IF(ISERROR(SEARCH("*no*",VLOOKUP(A741,'passengers(base term)_has_optio'!A:J,5,FALSE))), 0,1)+IF(ISERROR(SEARCH("*no*",VLOOKUP(A741,'passengers(base term)_has_optio'!A:J,6,FALSE))), 0,1)+IF(ISERROR(SEARCH("*no*",VLOOKUP(A741,'passengers(base term)_has_optio'!A:J,7,FALSE))), 0,1)+IF(ISERROR(SEARCH("*no*",VLOOKUP(A741,'passengers(base term)_has_optio'!A:J,8,FALSE))), 0,1)+IF(ISERROR(SEARCH("*no*",VLOOKUP(A741,'passengers(base term)_has_optio'!A:J,9,FALSE))), 0,1)=7,1,0)</f>
        <v>0</v>
      </c>
      <c r="P741">
        <f>IF(ISNUMBER(VLOOKUP(A741,'passengers(base term)_has_optio'!A:J,10)),1,0)</f>
        <v>1</v>
      </c>
      <c r="Q741">
        <f t="shared" si="102"/>
        <v>0</v>
      </c>
      <c r="R741">
        <f t="shared" si="103"/>
        <v>1</v>
      </c>
      <c r="S741">
        <f t="shared" si="104"/>
        <v>0</v>
      </c>
      <c r="T741">
        <f t="shared" si="105"/>
        <v>0</v>
      </c>
      <c r="U741">
        <f t="shared" si="106"/>
        <v>0</v>
      </c>
      <c r="V741">
        <f t="shared" si="107"/>
        <v>0</v>
      </c>
    </row>
    <row r="742" spans="1:22">
      <c r="A742" t="s">
        <v>528</v>
      </c>
      <c r="B742" t="s">
        <v>1418</v>
      </c>
      <c r="C742" t="s">
        <v>1407</v>
      </c>
      <c r="D742" t="s">
        <v>1407</v>
      </c>
      <c r="E742" t="s">
        <v>1407</v>
      </c>
      <c r="F742" t="s">
        <v>1407</v>
      </c>
      <c r="G742" t="s">
        <v>1407</v>
      </c>
      <c r="H742" t="s">
        <v>1407</v>
      </c>
      <c r="I742" t="s">
        <v>1407</v>
      </c>
      <c r="J742">
        <v>21.6</v>
      </c>
      <c r="K742" t="b">
        <f>ISERROR(VLOOKUP(A742,'passengers(base term)_has_optio'!A734:A1569,1,FALSE))</f>
        <v>0</v>
      </c>
      <c r="L742">
        <f t="shared" si="101"/>
        <v>1</v>
      </c>
      <c r="M742">
        <f t="shared" si="99"/>
        <v>1</v>
      </c>
      <c r="N742">
        <f t="shared" si="100"/>
        <v>1</v>
      </c>
      <c r="O742">
        <f>IF(IF(ISERROR(SEARCH("*no*",VLOOKUP(A742,'passengers(base term)_has_optio'!A:J,3,FALSE))), 0,1)+IF(ISERROR(SEARCH("*no*",VLOOKUP(A742,'passengers(base term)_has_optio'!A:J,34,FALSE))), 0,1)+IF(ISERROR(SEARCH("*no*",VLOOKUP(A742,'passengers(base term)_has_optio'!A:J,5,FALSE))), 0,1)+IF(ISERROR(SEARCH("*no*",VLOOKUP(A742,'passengers(base term)_has_optio'!A:J,6,FALSE))), 0,1)+IF(ISERROR(SEARCH("*no*",VLOOKUP(A742,'passengers(base term)_has_optio'!A:J,7,FALSE))), 0,1)+IF(ISERROR(SEARCH("*no*",VLOOKUP(A742,'passengers(base term)_has_optio'!A:J,8,FALSE))), 0,1)+IF(ISERROR(SEARCH("*no*",VLOOKUP(A742,'passengers(base term)_has_optio'!A:J,9,FALSE))), 0,1)=7,1,0)</f>
        <v>0</v>
      </c>
      <c r="P742">
        <f>IF(ISNUMBER(VLOOKUP(A742,'passengers(base term)_has_optio'!A:J,10)),1,0)</f>
        <v>1</v>
      </c>
      <c r="Q742">
        <f t="shared" si="102"/>
        <v>0</v>
      </c>
      <c r="R742">
        <f t="shared" si="103"/>
        <v>1</v>
      </c>
      <c r="S742">
        <f t="shared" si="104"/>
        <v>0</v>
      </c>
      <c r="T742">
        <f t="shared" si="105"/>
        <v>0</v>
      </c>
      <c r="U742">
        <f t="shared" si="106"/>
        <v>0</v>
      </c>
      <c r="V742">
        <f t="shared" si="107"/>
        <v>0</v>
      </c>
    </row>
    <row r="743" spans="1:22">
      <c r="A743" t="s">
        <v>527</v>
      </c>
      <c r="B743" t="s">
        <v>1418</v>
      </c>
      <c r="C743" t="s">
        <v>1407</v>
      </c>
      <c r="D743" t="s">
        <v>1407</v>
      </c>
      <c r="E743" t="s">
        <v>1407</v>
      </c>
      <c r="F743" t="s">
        <v>1407</v>
      </c>
      <c r="G743" t="s">
        <v>1407</v>
      </c>
      <c r="H743" t="s">
        <v>1407</v>
      </c>
      <c r="I743" t="s">
        <v>1407</v>
      </c>
      <c r="J743">
        <v>21.5</v>
      </c>
      <c r="K743" t="b">
        <f>ISERROR(VLOOKUP(A743,'passengers(base term)_has_optio'!A735:A1570,1,FALSE))</f>
        <v>0</v>
      </c>
      <c r="L743">
        <f t="shared" si="101"/>
        <v>1</v>
      </c>
      <c r="M743">
        <f t="shared" si="99"/>
        <v>1</v>
      </c>
      <c r="N743">
        <f t="shared" si="100"/>
        <v>1</v>
      </c>
      <c r="O743">
        <f>IF(IF(ISERROR(SEARCH("*no*",VLOOKUP(A743,'passengers(base term)_has_optio'!A:J,3,FALSE))), 0,1)+IF(ISERROR(SEARCH("*no*",VLOOKUP(A743,'passengers(base term)_has_optio'!A:J,34,FALSE))), 0,1)+IF(ISERROR(SEARCH("*no*",VLOOKUP(A743,'passengers(base term)_has_optio'!A:J,5,FALSE))), 0,1)+IF(ISERROR(SEARCH("*no*",VLOOKUP(A743,'passengers(base term)_has_optio'!A:J,6,FALSE))), 0,1)+IF(ISERROR(SEARCH("*no*",VLOOKUP(A743,'passengers(base term)_has_optio'!A:J,7,FALSE))), 0,1)+IF(ISERROR(SEARCH("*no*",VLOOKUP(A743,'passengers(base term)_has_optio'!A:J,8,FALSE))), 0,1)+IF(ISERROR(SEARCH("*no*",VLOOKUP(A743,'passengers(base term)_has_optio'!A:J,9,FALSE))), 0,1)=7,1,0)</f>
        <v>0</v>
      </c>
      <c r="P743">
        <f>IF(ISNUMBER(VLOOKUP(A743,'passengers(base term)_has_optio'!A:J,10)),1,0)</f>
        <v>1</v>
      </c>
      <c r="Q743">
        <f t="shared" si="102"/>
        <v>0</v>
      </c>
      <c r="R743">
        <f t="shared" si="103"/>
        <v>1</v>
      </c>
      <c r="S743">
        <f t="shared" si="104"/>
        <v>0</v>
      </c>
      <c r="T743">
        <f t="shared" si="105"/>
        <v>0</v>
      </c>
      <c r="U743">
        <f t="shared" si="106"/>
        <v>0</v>
      </c>
      <c r="V743">
        <f t="shared" si="107"/>
        <v>0</v>
      </c>
    </row>
    <row r="744" spans="1:22">
      <c r="A744" t="s">
        <v>526</v>
      </c>
      <c r="B744" t="s">
        <v>1418</v>
      </c>
      <c r="C744" t="s">
        <v>1407</v>
      </c>
      <c r="D744" t="s">
        <v>1407</v>
      </c>
      <c r="E744" t="s">
        <v>1407</v>
      </c>
      <c r="F744" t="s">
        <v>1407</v>
      </c>
      <c r="G744" t="s">
        <v>1407</v>
      </c>
      <c r="H744" t="s">
        <v>1407</v>
      </c>
      <c r="I744" t="s">
        <v>1407</v>
      </c>
      <c r="J744">
        <v>19.899999999999999</v>
      </c>
      <c r="K744" t="b">
        <f>ISERROR(VLOOKUP(A744,'passengers(base term)_has_optio'!A736:A1571,1,FALSE))</f>
        <v>0</v>
      </c>
      <c r="L744">
        <f t="shared" si="101"/>
        <v>1</v>
      </c>
      <c r="M744">
        <f t="shared" si="99"/>
        <v>1</v>
      </c>
      <c r="N744">
        <f t="shared" si="100"/>
        <v>1</v>
      </c>
      <c r="O744">
        <f>IF(IF(ISERROR(SEARCH("*no*",VLOOKUP(A744,'passengers(base term)_has_optio'!A:J,3,FALSE))), 0,1)+IF(ISERROR(SEARCH("*no*",VLOOKUP(A744,'passengers(base term)_has_optio'!A:J,34,FALSE))), 0,1)+IF(ISERROR(SEARCH("*no*",VLOOKUP(A744,'passengers(base term)_has_optio'!A:J,5,FALSE))), 0,1)+IF(ISERROR(SEARCH("*no*",VLOOKUP(A744,'passengers(base term)_has_optio'!A:J,6,FALSE))), 0,1)+IF(ISERROR(SEARCH("*no*",VLOOKUP(A744,'passengers(base term)_has_optio'!A:J,7,FALSE))), 0,1)+IF(ISERROR(SEARCH("*no*",VLOOKUP(A744,'passengers(base term)_has_optio'!A:J,8,FALSE))), 0,1)+IF(ISERROR(SEARCH("*no*",VLOOKUP(A744,'passengers(base term)_has_optio'!A:J,9,FALSE))), 0,1)=7,1,0)</f>
        <v>0</v>
      </c>
      <c r="P744">
        <f>IF(ISNUMBER(VLOOKUP(A744,'passengers(base term)_has_optio'!A:J,10)),1,0)</f>
        <v>1</v>
      </c>
      <c r="Q744">
        <f t="shared" si="102"/>
        <v>0</v>
      </c>
      <c r="R744">
        <f t="shared" si="103"/>
        <v>1</v>
      </c>
      <c r="S744">
        <f t="shared" si="104"/>
        <v>0</v>
      </c>
      <c r="T744">
        <f t="shared" si="105"/>
        <v>0</v>
      </c>
      <c r="U744">
        <f t="shared" si="106"/>
        <v>0</v>
      </c>
      <c r="V744">
        <f t="shared" si="107"/>
        <v>0</v>
      </c>
    </row>
    <row r="745" spans="1:22">
      <c r="A745" t="s">
        <v>525</v>
      </c>
      <c r="B745" t="s">
        <v>1418</v>
      </c>
      <c r="C745" t="s">
        <v>1407</v>
      </c>
      <c r="D745" t="s">
        <v>1407</v>
      </c>
      <c r="E745" t="s">
        <v>1407</v>
      </c>
      <c r="F745" t="s">
        <v>1407</v>
      </c>
      <c r="G745" t="s">
        <v>1407</v>
      </c>
      <c r="H745" t="s">
        <v>1407</v>
      </c>
      <c r="I745" t="s">
        <v>1407</v>
      </c>
      <c r="J745">
        <v>16.5</v>
      </c>
      <c r="K745" t="b">
        <f>ISERROR(VLOOKUP(A745,'passengers(base term)_has_optio'!A737:A1572,1,FALSE))</f>
        <v>0</v>
      </c>
      <c r="L745">
        <f t="shared" si="101"/>
        <v>1</v>
      </c>
      <c r="M745">
        <f t="shared" si="99"/>
        <v>1</v>
      </c>
      <c r="N745">
        <f t="shared" si="100"/>
        <v>1</v>
      </c>
      <c r="O745">
        <f>IF(IF(ISERROR(SEARCH("*no*",VLOOKUP(A745,'passengers(base term)_has_optio'!A:J,3,FALSE))), 0,1)+IF(ISERROR(SEARCH("*no*",VLOOKUP(A745,'passengers(base term)_has_optio'!A:J,34,FALSE))), 0,1)+IF(ISERROR(SEARCH("*no*",VLOOKUP(A745,'passengers(base term)_has_optio'!A:J,5,FALSE))), 0,1)+IF(ISERROR(SEARCH("*no*",VLOOKUP(A745,'passengers(base term)_has_optio'!A:J,6,FALSE))), 0,1)+IF(ISERROR(SEARCH("*no*",VLOOKUP(A745,'passengers(base term)_has_optio'!A:J,7,FALSE))), 0,1)+IF(ISERROR(SEARCH("*no*",VLOOKUP(A745,'passengers(base term)_has_optio'!A:J,8,FALSE))), 0,1)+IF(ISERROR(SEARCH("*no*",VLOOKUP(A745,'passengers(base term)_has_optio'!A:J,9,FALSE))), 0,1)=7,1,0)</f>
        <v>0</v>
      </c>
      <c r="P745">
        <f>IF(ISNUMBER(VLOOKUP(A745,'passengers(base term)_has_optio'!A:J,10)),1,0)</f>
        <v>1</v>
      </c>
      <c r="Q745">
        <f t="shared" si="102"/>
        <v>0</v>
      </c>
      <c r="R745">
        <f t="shared" si="103"/>
        <v>1</v>
      </c>
      <c r="S745">
        <f t="shared" si="104"/>
        <v>0</v>
      </c>
      <c r="T745">
        <f t="shared" si="105"/>
        <v>0</v>
      </c>
      <c r="U745">
        <f t="shared" si="106"/>
        <v>0</v>
      </c>
      <c r="V745">
        <f t="shared" si="107"/>
        <v>0</v>
      </c>
    </row>
    <row r="746" spans="1:22">
      <c r="A746" t="s">
        <v>524</v>
      </c>
      <c r="B746" t="s">
        <v>1418</v>
      </c>
      <c r="C746" t="s">
        <v>1407</v>
      </c>
      <c r="D746" t="s">
        <v>1407</v>
      </c>
      <c r="E746" t="s">
        <v>1407</v>
      </c>
      <c r="F746" t="s">
        <v>1407</v>
      </c>
      <c r="G746" t="s">
        <v>1407</v>
      </c>
      <c r="H746" t="s">
        <v>1407</v>
      </c>
      <c r="I746" t="s">
        <v>1407</v>
      </c>
      <c r="J746">
        <v>15.8</v>
      </c>
      <c r="K746" t="b">
        <f>ISERROR(VLOOKUP(A746,'passengers(base term)_has_optio'!A738:A1573,1,FALSE))</f>
        <v>0</v>
      </c>
      <c r="L746">
        <f t="shared" si="101"/>
        <v>1</v>
      </c>
      <c r="M746">
        <f t="shared" si="99"/>
        <v>1</v>
      </c>
      <c r="N746">
        <f t="shared" si="100"/>
        <v>1</v>
      </c>
      <c r="O746">
        <f>IF(IF(ISERROR(SEARCH("*no*",VLOOKUP(A746,'passengers(base term)_has_optio'!A:J,3,FALSE))), 0,1)+IF(ISERROR(SEARCH("*no*",VLOOKUP(A746,'passengers(base term)_has_optio'!A:J,34,FALSE))), 0,1)+IF(ISERROR(SEARCH("*no*",VLOOKUP(A746,'passengers(base term)_has_optio'!A:J,5,FALSE))), 0,1)+IF(ISERROR(SEARCH("*no*",VLOOKUP(A746,'passengers(base term)_has_optio'!A:J,6,FALSE))), 0,1)+IF(ISERROR(SEARCH("*no*",VLOOKUP(A746,'passengers(base term)_has_optio'!A:J,7,FALSE))), 0,1)+IF(ISERROR(SEARCH("*no*",VLOOKUP(A746,'passengers(base term)_has_optio'!A:J,8,FALSE))), 0,1)+IF(ISERROR(SEARCH("*no*",VLOOKUP(A746,'passengers(base term)_has_optio'!A:J,9,FALSE))), 0,1)=7,1,0)</f>
        <v>0</v>
      </c>
      <c r="P746">
        <f>IF(ISNUMBER(VLOOKUP(A746,'passengers(base term)_has_optio'!A:J,10)),1,0)</f>
        <v>1</v>
      </c>
      <c r="Q746">
        <f t="shared" si="102"/>
        <v>0</v>
      </c>
      <c r="R746">
        <f t="shared" si="103"/>
        <v>1</v>
      </c>
      <c r="S746">
        <f t="shared" si="104"/>
        <v>0</v>
      </c>
      <c r="T746">
        <f t="shared" si="105"/>
        <v>0</v>
      </c>
      <c r="U746">
        <f t="shared" si="106"/>
        <v>0</v>
      </c>
      <c r="V746">
        <f t="shared" si="107"/>
        <v>0</v>
      </c>
    </row>
    <row r="747" spans="1:22">
      <c r="A747" t="s">
        <v>523</v>
      </c>
      <c r="B747" t="s">
        <v>1418</v>
      </c>
      <c r="C747" t="s">
        <v>1407</v>
      </c>
      <c r="D747" t="s">
        <v>1407</v>
      </c>
      <c r="E747" t="s">
        <v>1407</v>
      </c>
      <c r="F747" t="s">
        <v>1407</v>
      </c>
      <c r="G747" t="s">
        <v>1407</v>
      </c>
      <c r="H747" t="s">
        <v>1407</v>
      </c>
      <c r="I747" t="s">
        <v>1407</v>
      </c>
      <c r="J747">
        <v>24.3</v>
      </c>
      <c r="K747" t="b">
        <f>ISERROR(VLOOKUP(A747,'passengers(base term)_has_optio'!A739:A1574,1,FALSE))</f>
        <v>0</v>
      </c>
      <c r="L747">
        <f t="shared" si="101"/>
        <v>1</v>
      </c>
      <c r="M747">
        <f t="shared" si="99"/>
        <v>1</v>
      </c>
      <c r="N747">
        <f t="shared" si="100"/>
        <v>1</v>
      </c>
      <c r="O747">
        <f>IF(IF(ISERROR(SEARCH("*no*",VLOOKUP(A747,'passengers(base term)_has_optio'!A:J,3,FALSE))), 0,1)+IF(ISERROR(SEARCH("*no*",VLOOKUP(A747,'passengers(base term)_has_optio'!A:J,34,FALSE))), 0,1)+IF(ISERROR(SEARCH("*no*",VLOOKUP(A747,'passengers(base term)_has_optio'!A:J,5,FALSE))), 0,1)+IF(ISERROR(SEARCH("*no*",VLOOKUP(A747,'passengers(base term)_has_optio'!A:J,6,FALSE))), 0,1)+IF(ISERROR(SEARCH("*no*",VLOOKUP(A747,'passengers(base term)_has_optio'!A:J,7,FALSE))), 0,1)+IF(ISERROR(SEARCH("*no*",VLOOKUP(A747,'passengers(base term)_has_optio'!A:J,8,FALSE))), 0,1)+IF(ISERROR(SEARCH("*no*",VLOOKUP(A747,'passengers(base term)_has_optio'!A:J,9,FALSE))), 0,1)=7,1,0)</f>
        <v>0</v>
      </c>
      <c r="P747">
        <f>IF(ISNUMBER(VLOOKUP(A747,'passengers(base term)_has_optio'!A:J,10)),1,0)</f>
        <v>1</v>
      </c>
      <c r="Q747">
        <f t="shared" si="102"/>
        <v>0</v>
      </c>
      <c r="R747">
        <f t="shared" si="103"/>
        <v>1</v>
      </c>
      <c r="S747">
        <f t="shared" si="104"/>
        <v>0</v>
      </c>
      <c r="T747">
        <f t="shared" si="105"/>
        <v>0</v>
      </c>
      <c r="U747">
        <f t="shared" si="106"/>
        <v>0</v>
      </c>
      <c r="V747">
        <f t="shared" si="107"/>
        <v>0</v>
      </c>
    </row>
    <row r="748" spans="1:22">
      <c r="A748" t="s">
        <v>521</v>
      </c>
      <c r="B748" t="s">
        <v>1418</v>
      </c>
      <c r="C748" t="s">
        <v>1407</v>
      </c>
      <c r="D748" t="s">
        <v>1407</v>
      </c>
      <c r="E748" t="s">
        <v>1407</v>
      </c>
      <c r="F748" t="s">
        <v>1407</v>
      </c>
      <c r="G748" t="s">
        <v>1407</v>
      </c>
      <c r="H748" t="s">
        <v>1407</v>
      </c>
      <c r="I748" t="s">
        <v>1407</v>
      </c>
      <c r="J748">
        <v>6.8</v>
      </c>
      <c r="K748" t="b">
        <f>ISERROR(VLOOKUP(A748,'passengers(base term)_has_optio'!A741:A1576,1,FALSE))</f>
        <v>0</v>
      </c>
      <c r="L748">
        <f t="shared" si="101"/>
        <v>1</v>
      </c>
      <c r="M748">
        <f t="shared" si="99"/>
        <v>1</v>
      </c>
      <c r="N748">
        <f t="shared" si="100"/>
        <v>1</v>
      </c>
      <c r="O748">
        <f>IF(IF(ISERROR(SEARCH("*no*",VLOOKUP(A748,'passengers(base term)_has_optio'!A:J,3,FALSE))), 0,1)+IF(ISERROR(SEARCH("*no*",VLOOKUP(A748,'passengers(base term)_has_optio'!A:J,34,FALSE))), 0,1)+IF(ISERROR(SEARCH("*no*",VLOOKUP(A748,'passengers(base term)_has_optio'!A:J,5,FALSE))), 0,1)+IF(ISERROR(SEARCH("*no*",VLOOKUP(A748,'passengers(base term)_has_optio'!A:J,6,FALSE))), 0,1)+IF(ISERROR(SEARCH("*no*",VLOOKUP(A748,'passengers(base term)_has_optio'!A:J,7,FALSE))), 0,1)+IF(ISERROR(SEARCH("*no*",VLOOKUP(A748,'passengers(base term)_has_optio'!A:J,8,FALSE))), 0,1)+IF(ISERROR(SEARCH("*no*",VLOOKUP(A748,'passengers(base term)_has_optio'!A:J,9,FALSE))), 0,1)=7,1,0)</f>
        <v>0</v>
      </c>
      <c r="P748">
        <f>IF(ISNUMBER(VLOOKUP(A748,'passengers(base term)_has_optio'!A:J,10)),1,0)</f>
        <v>1</v>
      </c>
      <c r="Q748">
        <f t="shared" si="102"/>
        <v>0</v>
      </c>
      <c r="R748">
        <f t="shared" si="103"/>
        <v>1</v>
      </c>
      <c r="S748">
        <f t="shared" si="104"/>
        <v>0</v>
      </c>
      <c r="T748">
        <f t="shared" si="105"/>
        <v>0</v>
      </c>
      <c r="U748">
        <f t="shared" si="106"/>
        <v>0</v>
      </c>
      <c r="V748">
        <f t="shared" si="107"/>
        <v>0</v>
      </c>
    </row>
    <row r="749" spans="1:22">
      <c r="A749" t="s">
        <v>520</v>
      </c>
      <c r="B749" t="s">
        <v>1418</v>
      </c>
      <c r="C749" t="s">
        <v>1407</v>
      </c>
      <c r="D749" t="s">
        <v>1407</v>
      </c>
      <c r="E749" t="s">
        <v>1407</v>
      </c>
      <c r="F749" t="s">
        <v>1407</v>
      </c>
      <c r="G749" t="s">
        <v>1407</v>
      </c>
      <c r="H749" t="s">
        <v>1407</v>
      </c>
      <c r="I749" t="s">
        <v>1407</v>
      </c>
      <c r="J749">
        <v>14.6</v>
      </c>
      <c r="K749" t="b">
        <f>ISERROR(VLOOKUP(A749,'passengers(base term)_has_optio'!A742:A1577,1,FALSE))</f>
        <v>0</v>
      </c>
      <c r="L749">
        <f t="shared" si="101"/>
        <v>1</v>
      </c>
      <c r="M749">
        <f t="shared" si="99"/>
        <v>1</v>
      </c>
      <c r="N749">
        <f t="shared" si="100"/>
        <v>1</v>
      </c>
      <c r="O749">
        <f>IF(IF(ISERROR(SEARCH("*no*",VLOOKUP(A749,'passengers(base term)_has_optio'!A:J,3,FALSE))), 0,1)+IF(ISERROR(SEARCH("*no*",VLOOKUP(A749,'passengers(base term)_has_optio'!A:J,34,FALSE))), 0,1)+IF(ISERROR(SEARCH("*no*",VLOOKUP(A749,'passengers(base term)_has_optio'!A:J,5,FALSE))), 0,1)+IF(ISERROR(SEARCH("*no*",VLOOKUP(A749,'passengers(base term)_has_optio'!A:J,6,FALSE))), 0,1)+IF(ISERROR(SEARCH("*no*",VLOOKUP(A749,'passengers(base term)_has_optio'!A:J,7,FALSE))), 0,1)+IF(ISERROR(SEARCH("*no*",VLOOKUP(A749,'passengers(base term)_has_optio'!A:J,8,FALSE))), 0,1)+IF(ISERROR(SEARCH("*no*",VLOOKUP(A749,'passengers(base term)_has_optio'!A:J,9,FALSE))), 0,1)=7,1,0)</f>
        <v>0</v>
      </c>
      <c r="P749">
        <f>IF(ISNUMBER(VLOOKUP(A749,'passengers(base term)_has_optio'!A:J,10)),1,0)</f>
        <v>1</v>
      </c>
      <c r="Q749">
        <f t="shared" si="102"/>
        <v>0</v>
      </c>
      <c r="R749">
        <f t="shared" si="103"/>
        <v>1</v>
      </c>
      <c r="S749">
        <f t="shared" si="104"/>
        <v>0</v>
      </c>
      <c r="T749">
        <f t="shared" si="105"/>
        <v>0</v>
      </c>
      <c r="U749">
        <f t="shared" si="106"/>
        <v>0</v>
      </c>
      <c r="V749">
        <f t="shared" si="107"/>
        <v>0</v>
      </c>
    </row>
    <row r="750" spans="1:22">
      <c r="A750" t="s">
        <v>518</v>
      </c>
      <c r="B750" t="s">
        <v>1418</v>
      </c>
      <c r="C750" t="s">
        <v>1407</v>
      </c>
      <c r="D750" t="s">
        <v>1407</v>
      </c>
      <c r="E750" t="s">
        <v>1407</v>
      </c>
      <c r="F750" t="s">
        <v>1407</v>
      </c>
      <c r="G750" t="s">
        <v>1407</v>
      </c>
      <c r="H750" t="s">
        <v>1407</v>
      </c>
      <c r="I750" t="s">
        <v>1407</v>
      </c>
      <c r="J750">
        <v>3.5</v>
      </c>
      <c r="K750" t="b">
        <f>ISERROR(VLOOKUP(A750,'passengers(base term)_has_optio'!A744:A1579,1,FALSE))</f>
        <v>0</v>
      </c>
      <c r="L750">
        <f t="shared" si="101"/>
        <v>1</v>
      </c>
      <c r="M750">
        <f t="shared" si="99"/>
        <v>1</v>
      </c>
      <c r="N750">
        <f t="shared" si="100"/>
        <v>1</v>
      </c>
      <c r="O750">
        <f>IF(IF(ISERROR(SEARCH("*no*",VLOOKUP(A750,'passengers(base term)_has_optio'!A:J,3,FALSE))), 0,1)+IF(ISERROR(SEARCH("*no*",VLOOKUP(A750,'passengers(base term)_has_optio'!A:J,34,FALSE))), 0,1)+IF(ISERROR(SEARCH("*no*",VLOOKUP(A750,'passengers(base term)_has_optio'!A:J,5,FALSE))), 0,1)+IF(ISERROR(SEARCH("*no*",VLOOKUP(A750,'passengers(base term)_has_optio'!A:J,6,FALSE))), 0,1)+IF(ISERROR(SEARCH("*no*",VLOOKUP(A750,'passengers(base term)_has_optio'!A:J,7,FALSE))), 0,1)+IF(ISERROR(SEARCH("*no*",VLOOKUP(A750,'passengers(base term)_has_optio'!A:J,8,FALSE))), 0,1)+IF(ISERROR(SEARCH("*no*",VLOOKUP(A750,'passengers(base term)_has_optio'!A:J,9,FALSE))), 0,1)=7,1,0)</f>
        <v>0</v>
      </c>
      <c r="P750">
        <f>IF(ISNUMBER(VLOOKUP(A750,'passengers(base term)_has_optio'!A:J,10)),1,0)</f>
        <v>1</v>
      </c>
      <c r="Q750">
        <f t="shared" si="102"/>
        <v>0</v>
      </c>
      <c r="R750">
        <f t="shared" si="103"/>
        <v>1</v>
      </c>
      <c r="S750">
        <f t="shared" si="104"/>
        <v>0</v>
      </c>
      <c r="T750">
        <f t="shared" si="105"/>
        <v>0</v>
      </c>
      <c r="U750">
        <f t="shared" si="106"/>
        <v>0</v>
      </c>
      <c r="V750">
        <f t="shared" si="107"/>
        <v>0</v>
      </c>
    </row>
    <row r="751" spans="1:22">
      <c r="A751" t="s">
        <v>517</v>
      </c>
      <c r="B751" t="s">
        <v>1418</v>
      </c>
      <c r="C751" t="s">
        <v>1407</v>
      </c>
      <c r="D751" t="s">
        <v>1407</v>
      </c>
      <c r="E751" t="s">
        <v>1407</v>
      </c>
      <c r="F751" t="s">
        <v>1407</v>
      </c>
      <c r="G751" t="s">
        <v>1407</v>
      </c>
      <c r="H751" t="s">
        <v>1407</v>
      </c>
      <c r="I751" t="s">
        <v>1407</v>
      </c>
      <c r="J751">
        <v>39</v>
      </c>
      <c r="K751" t="b">
        <f>ISERROR(VLOOKUP(A751,'passengers(base term)_has_optio'!A745:A1580,1,FALSE))</f>
        <v>0</v>
      </c>
      <c r="L751">
        <f t="shared" si="101"/>
        <v>1</v>
      </c>
      <c r="M751">
        <f t="shared" si="99"/>
        <v>1</v>
      </c>
      <c r="N751">
        <f t="shared" si="100"/>
        <v>1</v>
      </c>
      <c r="O751">
        <f>IF(IF(ISERROR(SEARCH("*no*",VLOOKUP(A751,'passengers(base term)_has_optio'!A:J,3,FALSE))), 0,1)+IF(ISERROR(SEARCH("*no*",VLOOKUP(A751,'passengers(base term)_has_optio'!A:J,34,FALSE))), 0,1)+IF(ISERROR(SEARCH("*no*",VLOOKUP(A751,'passengers(base term)_has_optio'!A:J,5,FALSE))), 0,1)+IF(ISERROR(SEARCH("*no*",VLOOKUP(A751,'passengers(base term)_has_optio'!A:J,6,FALSE))), 0,1)+IF(ISERROR(SEARCH("*no*",VLOOKUP(A751,'passengers(base term)_has_optio'!A:J,7,FALSE))), 0,1)+IF(ISERROR(SEARCH("*no*",VLOOKUP(A751,'passengers(base term)_has_optio'!A:J,8,FALSE))), 0,1)+IF(ISERROR(SEARCH("*no*",VLOOKUP(A751,'passengers(base term)_has_optio'!A:J,9,FALSE))), 0,1)=7,1,0)</f>
        <v>0</v>
      </c>
      <c r="P751">
        <f>IF(ISNUMBER(VLOOKUP(A751,'passengers(base term)_has_optio'!A:J,10)),1,0)</f>
        <v>1</v>
      </c>
      <c r="Q751">
        <f t="shared" si="102"/>
        <v>0</v>
      </c>
      <c r="R751">
        <f t="shared" si="103"/>
        <v>1</v>
      </c>
      <c r="S751">
        <f t="shared" si="104"/>
        <v>0</v>
      </c>
      <c r="T751">
        <f t="shared" si="105"/>
        <v>0</v>
      </c>
      <c r="U751">
        <f t="shared" si="106"/>
        <v>0</v>
      </c>
      <c r="V751">
        <f t="shared" si="107"/>
        <v>0</v>
      </c>
    </row>
    <row r="752" spans="1:22">
      <c r="A752" t="s">
        <v>516</v>
      </c>
      <c r="B752" t="s">
        <v>1418</v>
      </c>
      <c r="C752" t="s">
        <v>1407</v>
      </c>
      <c r="D752" t="s">
        <v>1407</v>
      </c>
      <c r="E752" t="s">
        <v>1407</v>
      </c>
      <c r="F752" t="s">
        <v>1407</v>
      </c>
      <c r="G752" t="s">
        <v>1407</v>
      </c>
      <c r="H752" t="s">
        <v>1407</v>
      </c>
      <c r="I752" t="s">
        <v>1407</v>
      </c>
      <c r="J752">
        <v>27.3</v>
      </c>
      <c r="K752" t="b">
        <f>ISERROR(VLOOKUP(A752,'passengers(base term)_has_optio'!A746:A1581,1,FALSE))</f>
        <v>0</v>
      </c>
      <c r="L752">
        <f t="shared" si="101"/>
        <v>1</v>
      </c>
      <c r="M752">
        <f t="shared" si="99"/>
        <v>1</v>
      </c>
      <c r="N752">
        <f t="shared" si="100"/>
        <v>1</v>
      </c>
      <c r="O752">
        <f>IF(IF(ISERROR(SEARCH("*no*",VLOOKUP(A752,'passengers(base term)_has_optio'!A:J,3,FALSE))), 0,1)+IF(ISERROR(SEARCH("*no*",VLOOKUP(A752,'passengers(base term)_has_optio'!A:J,34,FALSE))), 0,1)+IF(ISERROR(SEARCH("*no*",VLOOKUP(A752,'passengers(base term)_has_optio'!A:J,5,FALSE))), 0,1)+IF(ISERROR(SEARCH("*no*",VLOOKUP(A752,'passengers(base term)_has_optio'!A:J,6,FALSE))), 0,1)+IF(ISERROR(SEARCH("*no*",VLOOKUP(A752,'passengers(base term)_has_optio'!A:J,7,FALSE))), 0,1)+IF(ISERROR(SEARCH("*no*",VLOOKUP(A752,'passengers(base term)_has_optio'!A:J,8,FALSE))), 0,1)+IF(ISERROR(SEARCH("*no*",VLOOKUP(A752,'passengers(base term)_has_optio'!A:J,9,FALSE))), 0,1)=7,1,0)</f>
        <v>0</v>
      </c>
      <c r="P752">
        <f>IF(ISNUMBER(VLOOKUP(A752,'passengers(base term)_has_optio'!A:J,10)),1,0)</f>
        <v>1</v>
      </c>
      <c r="Q752">
        <f t="shared" si="102"/>
        <v>0</v>
      </c>
      <c r="R752">
        <f t="shared" si="103"/>
        <v>1</v>
      </c>
      <c r="S752">
        <f t="shared" si="104"/>
        <v>0</v>
      </c>
      <c r="T752">
        <f t="shared" si="105"/>
        <v>0</v>
      </c>
      <c r="U752">
        <f t="shared" si="106"/>
        <v>0</v>
      </c>
      <c r="V752">
        <f t="shared" si="107"/>
        <v>0</v>
      </c>
    </row>
    <row r="753" spans="1:22">
      <c r="A753" t="s">
        <v>515</v>
      </c>
      <c r="B753" t="s">
        <v>1418</v>
      </c>
      <c r="C753" t="s">
        <v>1407</v>
      </c>
      <c r="D753" t="s">
        <v>1407</v>
      </c>
      <c r="E753" t="s">
        <v>1407</v>
      </c>
      <c r="F753" t="s">
        <v>1407</v>
      </c>
      <c r="G753" t="s">
        <v>1407</v>
      </c>
      <c r="H753" t="s">
        <v>1407</v>
      </c>
      <c r="I753" t="s">
        <v>1407</v>
      </c>
      <c r="J753">
        <v>17.600000000000001</v>
      </c>
      <c r="K753" t="b">
        <f>ISERROR(VLOOKUP(A753,'passengers(base term)_has_optio'!A747:A1582,1,FALSE))</f>
        <v>0</v>
      </c>
      <c r="L753">
        <f t="shared" si="101"/>
        <v>1</v>
      </c>
      <c r="M753">
        <f t="shared" si="99"/>
        <v>1</v>
      </c>
      <c r="N753">
        <f t="shared" si="100"/>
        <v>1</v>
      </c>
      <c r="O753">
        <f>IF(IF(ISERROR(SEARCH("*no*",VLOOKUP(A753,'passengers(base term)_has_optio'!A:J,3,FALSE))), 0,1)+IF(ISERROR(SEARCH("*no*",VLOOKUP(A753,'passengers(base term)_has_optio'!A:J,34,FALSE))), 0,1)+IF(ISERROR(SEARCH("*no*",VLOOKUP(A753,'passengers(base term)_has_optio'!A:J,5,FALSE))), 0,1)+IF(ISERROR(SEARCH("*no*",VLOOKUP(A753,'passengers(base term)_has_optio'!A:J,6,FALSE))), 0,1)+IF(ISERROR(SEARCH("*no*",VLOOKUP(A753,'passengers(base term)_has_optio'!A:J,7,FALSE))), 0,1)+IF(ISERROR(SEARCH("*no*",VLOOKUP(A753,'passengers(base term)_has_optio'!A:J,8,FALSE))), 0,1)+IF(ISERROR(SEARCH("*no*",VLOOKUP(A753,'passengers(base term)_has_optio'!A:J,9,FALSE))), 0,1)=7,1,0)</f>
        <v>0</v>
      </c>
      <c r="P753">
        <f>IF(ISNUMBER(VLOOKUP(A753,'passengers(base term)_has_optio'!A:J,10)),1,0)</f>
        <v>1</v>
      </c>
      <c r="Q753">
        <f t="shared" si="102"/>
        <v>0</v>
      </c>
      <c r="R753">
        <f t="shared" si="103"/>
        <v>1</v>
      </c>
      <c r="S753">
        <f t="shared" si="104"/>
        <v>0</v>
      </c>
      <c r="T753">
        <f t="shared" si="105"/>
        <v>0</v>
      </c>
      <c r="U753">
        <f t="shared" si="106"/>
        <v>0</v>
      </c>
      <c r="V753">
        <f t="shared" si="107"/>
        <v>0</v>
      </c>
    </row>
    <row r="754" spans="1:22">
      <c r="A754" t="s">
        <v>514</v>
      </c>
      <c r="B754" t="s">
        <v>1418</v>
      </c>
      <c r="C754" t="s">
        <v>1407</v>
      </c>
      <c r="D754" t="s">
        <v>1407</v>
      </c>
      <c r="E754" t="s">
        <v>1407</v>
      </c>
      <c r="F754" t="s">
        <v>1407</v>
      </c>
      <c r="G754" t="s">
        <v>1407</v>
      </c>
      <c r="H754" t="s">
        <v>1407</v>
      </c>
      <c r="I754" t="s">
        <v>1407</v>
      </c>
      <c r="J754">
        <v>19.399999999999999</v>
      </c>
      <c r="K754" t="b">
        <f>ISERROR(VLOOKUP(A754,'passengers(base term)_has_optio'!A748:A1583,1,FALSE))</f>
        <v>0</v>
      </c>
      <c r="L754">
        <f t="shared" si="101"/>
        <v>1</v>
      </c>
      <c r="M754">
        <f t="shared" si="99"/>
        <v>1</v>
      </c>
      <c r="N754">
        <f t="shared" si="100"/>
        <v>1</v>
      </c>
      <c r="O754">
        <f>IF(IF(ISERROR(SEARCH("*no*",VLOOKUP(A754,'passengers(base term)_has_optio'!A:J,3,FALSE))), 0,1)+IF(ISERROR(SEARCH("*no*",VLOOKUP(A754,'passengers(base term)_has_optio'!A:J,34,FALSE))), 0,1)+IF(ISERROR(SEARCH("*no*",VLOOKUP(A754,'passengers(base term)_has_optio'!A:J,5,FALSE))), 0,1)+IF(ISERROR(SEARCH("*no*",VLOOKUP(A754,'passengers(base term)_has_optio'!A:J,6,FALSE))), 0,1)+IF(ISERROR(SEARCH("*no*",VLOOKUP(A754,'passengers(base term)_has_optio'!A:J,7,FALSE))), 0,1)+IF(ISERROR(SEARCH("*no*",VLOOKUP(A754,'passengers(base term)_has_optio'!A:J,8,FALSE))), 0,1)+IF(ISERROR(SEARCH("*no*",VLOOKUP(A754,'passengers(base term)_has_optio'!A:J,9,FALSE))), 0,1)=7,1,0)</f>
        <v>0</v>
      </c>
      <c r="P754">
        <f>IF(ISNUMBER(VLOOKUP(A754,'passengers(base term)_has_optio'!A:J,10)),1,0)</f>
        <v>1</v>
      </c>
      <c r="Q754">
        <f t="shared" si="102"/>
        <v>0</v>
      </c>
      <c r="R754">
        <f t="shared" si="103"/>
        <v>1</v>
      </c>
      <c r="S754">
        <f t="shared" si="104"/>
        <v>0</v>
      </c>
      <c r="T754">
        <f t="shared" si="105"/>
        <v>0</v>
      </c>
      <c r="U754">
        <f t="shared" si="106"/>
        <v>0</v>
      </c>
      <c r="V754">
        <f t="shared" si="107"/>
        <v>0</v>
      </c>
    </row>
    <row r="755" spans="1:22">
      <c r="A755" t="s">
        <v>513</v>
      </c>
      <c r="B755" t="s">
        <v>1418</v>
      </c>
      <c r="C755" t="s">
        <v>1407</v>
      </c>
      <c r="D755" t="s">
        <v>1407</v>
      </c>
      <c r="E755" t="s">
        <v>1407</v>
      </c>
      <c r="F755" t="s">
        <v>1407</v>
      </c>
      <c r="G755" t="s">
        <v>1407</v>
      </c>
      <c r="H755" t="s">
        <v>1407</v>
      </c>
      <c r="I755" t="s">
        <v>1407</v>
      </c>
      <c r="J755">
        <v>17.100000000000001</v>
      </c>
      <c r="K755" t="b">
        <f>ISERROR(VLOOKUP(A755,'passengers(base term)_has_optio'!A749:A1584,1,FALSE))</f>
        <v>0</v>
      </c>
      <c r="L755">
        <f t="shared" si="101"/>
        <v>1</v>
      </c>
      <c r="M755">
        <f t="shared" si="99"/>
        <v>1</v>
      </c>
      <c r="N755">
        <f t="shared" si="100"/>
        <v>1</v>
      </c>
      <c r="O755">
        <f>IF(IF(ISERROR(SEARCH("*no*",VLOOKUP(A755,'passengers(base term)_has_optio'!A:J,3,FALSE))), 0,1)+IF(ISERROR(SEARCH("*no*",VLOOKUP(A755,'passengers(base term)_has_optio'!A:J,34,FALSE))), 0,1)+IF(ISERROR(SEARCH("*no*",VLOOKUP(A755,'passengers(base term)_has_optio'!A:J,5,FALSE))), 0,1)+IF(ISERROR(SEARCH("*no*",VLOOKUP(A755,'passengers(base term)_has_optio'!A:J,6,FALSE))), 0,1)+IF(ISERROR(SEARCH("*no*",VLOOKUP(A755,'passengers(base term)_has_optio'!A:J,7,FALSE))), 0,1)+IF(ISERROR(SEARCH("*no*",VLOOKUP(A755,'passengers(base term)_has_optio'!A:J,8,FALSE))), 0,1)+IF(ISERROR(SEARCH("*no*",VLOOKUP(A755,'passengers(base term)_has_optio'!A:J,9,FALSE))), 0,1)=7,1,0)</f>
        <v>0</v>
      </c>
      <c r="P755">
        <f>IF(ISNUMBER(VLOOKUP(A755,'passengers(base term)_has_optio'!A:J,10)),1,0)</f>
        <v>1</v>
      </c>
      <c r="Q755">
        <f t="shared" si="102"/>
        <v>0</v>
      </c>
      <c r="R755">
        <f t="shared" si="103"/>
        <v>1</v>
      </c>
      <c r="S755">
        <f t="shared" si="104"/>
        <v>0</v>
      </c>
      <c r="T755">
        <f t="shared" si="105"/>
        <v>0</v>
      </c>
      <c r="U755">
        <f t="shared" si="106"/>
        <v>0</v>
      </c>
      <c r="V755">
        <f t="shared" si="107"/>
        <v>0</v>
      </c>
    </row>
    <row r="756" spans="1:22">
      <c r="A756" t="s">
        <v>512</v>
      </c>
      <c r="B756" t="s">
        <v>1418</v>
      </c>
      <c r="C756" t="s">
        <v>1407</v>
      </c>
      <c r="D756" t="s">
        <v>1407</v>
      </c>
      <c r="E756" t="s">
        <v>1407</v>
      </c>
      <c r="F756" t="s">
        <v>1407</v>
      </c>
      <c r="G756" t="s">
        <v>1407</v>
      </c>
      <c r="H756" t="s">
        <v>1407</v>
      </c>
      <c r="I756" t="s">
        <v>1407</v>
      </c>
      <c r="J756">
        <v>17.100000000000001</v>
      </c>
      <c r="K756" t="b">
        <f>ISERROR(VLOOKUP(A756,'passengers(base term)_has_optio'!A750:A1585,1,FALSE))</f>
        <v>0</v>
      </c>
      <c r="L756">
        <f t="shared" si="101"/>
        <v>1</v>
      </c>
      <c r="M756">
        <f t="shared" si="99"/>
        <v>1</v>
      </c>
      <c r="N756">
        <f t="shared" si="100"/>
        <v>1</v>
      </c>
      <c r="O756">
        <f>IF(IF(ISERROR(SEARCH("*no*",VLOOKUP(A756,'passengers(base term)_has_optio'!A:J,3,FALSE))), 0,1)+IF(ISERROR(SEARCH("*no*",VLOOKUP(A756,'passengers(base term)_has_optio'!A:J,34,FALSE))), 0,1)+IF(ISERROR(SEARCH("*no*",VLOOKUP(A756,'passengers(base term)_has_optio'!A:J,5,FALSE))), 0,1)+IF(ISERROR(SEARCH("*no*",VLOOKUP(A756,'passengers(base term)_has_optio'!A:J,6,FALSE))), 0,1)+IF(ISERROR(SEARCH("*no*",VLOOKUP(A756,'passengers(base term)_has_optio'!A:J,7,FALSE))), 0,1)+IF(ISERROR(SEARCH("*no*",VLOOKUP(A756,'passengers(base term)_has_optio'!A:J,8,FALSE))), 0,1)+IF(ISERROR(SEARCH("*no*",VLOOKUP(A756,'passengers(base term)_has_optio'!A:J,9,FALSE))), 0,1)=7,1,0)</f>
        <v>0</v>
      </c>
      <c r="P756">
        <f>IF(ISNUMBER(VLOOKUP(A756,'passengers(base term)_has_optio'!A:J,10)),1,0)</f>
        <v>1</v>
      </c>
      <c r="Q756">
        <f t="shared" si="102"/>
        <v>0</v>
      </c>
      <c r="R756">
        <f t="shared" si="103"/>
        <v>1</v>
      </c>
      <c r="S756">
        <f t="shared" si="104"/>
        <v>0</v>
      </c>
      <c r="T756">
        <f t="shared" si="105"/>
        <v>0</v>
      </c>
      <c r="U756">
        <f t="shared" si="106"/>
        <v>0</v>
      </c>
      <c r="V756">
        <f t="shared" si="107"/>
        <v>0</v>
      </c>
    </row>
    <row r="757" spans="1:22">
      <c r="A757" t="s">
        <v>511</v>
      </c>
      <c r="B757" t="s">
        <v>1418</v>
      </c>
      <c r="C757" t="s">
        <v>1407</v>
      </c>
      <c r="D757" t="s">
        <v>1407</v>
      </c>
      <c r="E757" t="s">
        <v>1407</v>
      </c>
      <c r="F757" t="s">
        <v>1407</v>
      </c>
      <c r="G757" t="s">
        <v>1407</v>
      </c>
      <c r="H757" t="s">
        <v>1407</v>
      </c>
      <c r="I757" t="s">
        <v>1407</v>
      </c>
      <c r="J757">
        <v>17.100000000000001</v>
      </c>
      <c r="K757" t="b">
        <f>ISERROR(VLOOKUP(A757,'passengers(base term)_has_optio'!A751:A1586,1,FALSE))</f>
        <v>0</v>
      </c>
      <c r="L757">
        <f t="shared" si="101"/>
        <v>1</v>
      </c>
      <c r="M757">
        <f t="shared" si="99"/>
        <v>1</v>
      </c>
      <c r="N757">
        <f t="shared" si="100"/>
        <v>1</v>
      </c>
      <c r="O757">
        <f>IF(IF(ISERROR(SEARCH("*no*",VLOOKUP(A757,'passengers(base term)_has_optio'!A:J,3,FALSE))), 0,1)+IF(ISERROR(SEARCH("*no*",VLOOKUP(A757,'passengers(base term)_has_optio'!A:J,34,FALSE))), 0,1)+IF(ISERROR(SEARCH("*no*",VLOOKUP(A757,'passengers(base term)_has_optio'!A:J,5,FALSE))), 0,1)+IF(ISERROR(SEARCH("*no*",VLOOKUP(A757,'passengers(base term)_has_optio'!A:J,6,FALSE))), 0,1)+IF(ISERROR(SEARCH("*no*",VLOOKUP(A757,'passengers(base term)_has_optio'!A:J,7,FALSE))), 0,1)+IF(ISERROR(SEARCH("*no*",VLOOKUP(A757,'passengers(base term)_has_optio'!A:J,8,FALSE))), 0,1)+IF(ISERROR(SEARCH("*no*",VLOOKUP(A757,'passengers(base term)_has_optio'!A:J,9,FALSE))), 0,1)=7,1,0)</f>
        <v>0</v>
      </c>
      <c r="P757">
        <f>IF(ISNUMBER(VLOOKUP(A757,'passengers(base term)_has_optio'!A:J,10)),1,0)</f>
        <v>1</v>
      </c>
      <c r="Q757">
        <f t="shared" si="102"/>
        <v>0</v>
      </c>
      <c r="R757">
        <f t="shared" si="103"/>
        <v>1</v>
      </c>
      <c r="S757">
        <f t="shared" si="104"/>
        <v>0</v>
      </c>
      <c r="T757">
        <f t="shared" si="105"/>
        <v>0</v>
      </c>
      <c r="U757">
        <f t="shared" si="106"/>
        <v>0</v>
      </c>
      <c r="V757">
        <f t="shared" si="107"/>
        <v>0</v>
      </c>
    </row>
    <row r="758" spans="1:22">
      <c r="A758" t="s">
        <v>510</v>
      </c>
      <c r="B758" t="s">
        <v>1418</v>
      </c>
      <c r="C758" t="s">
        <v>1407</v>
      </c>
      <c r="D758" t="s">
        <v>1407</v>
      </c>
      <c r="E758" t="s">
        <v>1407</v>
      </c>
      <c r="F758" t="s">
        <v>1407</v>
      </c>
      <c r="G758" t="s">
        <v>1407</v>
      </c>
      <c r="H758" t="s">
        <v>1407</v>
      </c>
      <c r="I758" t="s">
        <v>1407</v>
      </c>
      <c r="J758">
        <v>17.5</v>
      </c>
      <c r="K758" t="b">
        <f>ISERROR(VLOOKUP(A758,'passengers(base term)_has_optio'!A752:A1587,1,FALSE))</f>
        <v>0</v>
      </c>
      <c r="L758">
        <f t="shared" si="101"/>
        <v>1</v>
      </c>
      <c r="M758">
        <f t="shared" si="99"/>
        <v>1</v>
      </c>
      <c r="N758">
        <f t="shared" si="100"/>
        <v>1</v>
      </c>
      <c r="O758">
        <f>IF(IF(ISERROR(SEARCH("*no*",VLOOKUP(A758,'passengers(base term)_has_optio'!A:J,3,FALSE))), 0,1)+IF(ISERROR(SEARCH("*no*",VLOOKUP(A758,'passengers(base term)_has_optio'!A:J,34,FALSE))), 0,1)+IF(ISERROR(SEARCH("*no*",VLOOKUP(A758,'passengers(base term)_has_optio'!A:J,5,FALSE))), 0,1)+IF(ISERROR(SEARCH("*no*",VLOOKUP(A758,'passengers(base term)_has_optio'!A:J,6,FALSE))), 0,1)+IF(ISERROR(SEARCH("*no*",VLOOKUP(A758,'passengers(base term)_has_optio'!A:J,7,FALSE))), 0,1)+IF(ISERROR(SEARCH("*no*",VLOOKUP(A758,'passengers(base term)_has_optio'!A:J,8,FALSE))), 0,1)+IF(ISERROR(SEARCH("*no*",VLOOKUP(A758,'passengers(base term)_has_optio'!A:J,9,FALSE))), 0,1)=7,1,0)</f>
        <v>0</v>
      </c>
      <c r="P758">
        <f>IF(ISNUMBER(VLOOKUP(A758,'passengers(base term)_has_optio'!A:J,10)),1,0)</f>
        <v>1</v>
      </c>
      <c r="Q758">
        <f t="shared" si="102"/>
        <v>0</v>
      </c>
      <c r="R758">
        <f t="shared" si="103"/>
        <v>1</v>
      </c>
      <c r="S758">
        <f t="shared" si="104"/>
        <v>0</v>
      </c>
      <c r="T758">
        <f t="shared" si="105"/>
        <v>0</v>
      </c>
      <c r="U758">
        <f t="shared" si="106"/>
        <v>0</v>
      </c>
      <c r="V758">
        <f t="shared" si="107"/>
        <v>0</v>
      </c>
    </row>
    <row r="759" spans="1:22">
      <c r="A759" t="s">
        <v>509</v>
      </c>
      <c r="B759" t="s">
        <v>1418</v>
      </c>
      <c r="C759" t="s">
        <v>1407</v>
      </c>
      <c r="D759" t="s">
        <v>1407</v>
      </c>
      <c r="E759" t="s">
        <v>1407</v>
      </c>
      <c r="F759" t="s">
        <v>1407</v>
      </c>
      <c r="G759" t="s">
        <v>1407</v>
      </c>
      <c r="H759" t="s">
        <v>1407</v>
      </c>
      <c r="I759" t="s">
        <v>1407</v>
      </c>
      <c r="J759">
        <v>22.7</v>
      </c>
      <c r="K759" t="b">
        <f>ISERROR(VLOOKUP(A759,'passengers(base term)_has_optio'!A753:A1588,1,FALSE))</f>
        <v>0</v>
      </c>
      <c r="L759">
        <f t="shared" si="101"/>
        <v>1</v>
      </c>
      <c r="M759">
        <f t="shared" si="99"/>
        <v>1</v>
      </c>
      <c r="N759">
        <f t="shared" si="100"/>
        <v>1</v>
      </c>
      <c r="O759">
        <f>IF(IF(ISERROR(SEARCH("*no*",VLOOKUP(A759,'passengers(base term)_has_optio'!A:J,3,FALSE))), 0,1)+IF(ISERROR(SEARCH("*no*",VLOOKUP(A759,'passengers(base term)_has_optio'!A:J,34,FALSE))), 0,1)+IF(ISERROR(SEARCH("*no*",VLOOKUP(A759,'passengers(base term)_has_optio'!A:J,5,FALSE))), 0,1)+IF(ISERROR(SEARCH("*no*",VLOOKUP(A759,'passengers(base term)_has_optio'!A:J,6,FALSE))), 0,1)+IF(ISERROR(SEARCH("*no*",VLOOKUP(A759,'passengers(base term)_has_optio'!A:J,7,FALSE))), 0,1)+IF(ISERROR(SEARCH("*no*",VLOOKUP(A759,'passengers(base term)_has_optio'!A:J,8,FALSE))), 0,1)+IF(ISERROR(SEARCH("*no*",VLOOKUP(A759,'passengers(base term)_has_optio'!A:J,9,FALSE))), 0,1)=7,1,0)</f>
        <v>0</v>
      </c>
      <c r="P759">
        <f>IF(ISNUMBER(VLOOKUP(A759,'passengers(base term)_has_optio'!A:J,10)),1,0)</f>
        <v>1</v>
      </c>
      <c r="Q759">
        <f t="shared" si="102"/>
        <v>0</v>
      </c>
      <c r="R759">
        <f t="shared" si="103"/>
        <v>1</v>
      </c>
      <c r="S759">
        <f t="shared" si="104"/>
        <v>0</v>
      </c>
      <c r="T759">
        <f t="shared" si="105"/>
        <v>0</v>
      </c>
      <c r="U759">
        <f t="shared" si="106"/>
        <v>0</v>
      </c>
      <c r="V759">
        <f t="shared" si="107"/>
        <v>0</v>
      </c>
    </row>
    <row r="760" spans="1:22">
      <c r="A760" t="s">
        <v>508</v>
      </c>
      <c r="B760" t="s">
        <v>1418</v>
      </c>
      <c r="C760" t="s">
        <v>1407</v>
      </c>
      <c r="D760" t="s">
        <v>1407</v>
      </c>
      <c r="E760" t="s">
        <v>1407</v>
      </c>
      <c r="F760" t="s">
        <v>1407</v>
      </c>
      <c r="G760" t="s">
        <v>1407</v>
      </c>
      <c r="H760" t="s">
        <v>1407</v>
      </c>
      <c r="I760" t="s">
        <v>1407</v>
      </c>
      <c r="J760">
        <v>19.899999999999999</v>
      </c>
      <c r="K760" t="b">
        <f>ISERROR(VLOOKUP(A760,'passengers(base term)_has_optio'!A754:A1589,1,FALSE))</f>
        <v>0</v>
      </c>
      <c r="L760">
        <f t="shared" si="101"/>
        <v>1</v>
      </c>
      <c r="M760">
        <f t="shared" si="99"/>
        <v>1</v>
      </c>
      <c r="N760">
        <f t="shared" si="100"/>
        <v>1</v>
      </c>
      <c r="O760">
        <f>IF(IF(ISERROR(SEARCH("*no*",VLOOKUP(A760,'passengers(base term)_has_optio'!A:J,3,FALSE))), 0,1)+IF(ISERROR(SEARCH("*no*",VLOOKUP(A760,'passengers(base term)_has_optio'!A:J,34,FALSE))), 0,1)+IF(ISERROR(SEARCH("*no*",VLOOKUP(A760,'passengers(base term)_has_optio'!A:J,5,FALSE))), 0,1)+IF(ISERROR(SEARCH("*no*",VLOOKUP(A760,'passengers(base term)_has_optio'!A:J,6,FALSE))), 0,1)+IF(ISERROR(SEARCH("*no*",VLOOKUP(A760,'passengers(base term)_has_optio'!A:J,7,FALSE))), 0,1)+IF(ISERROR(SEARCH("*no*",VLOOKUP(A760,'passengers(base term)_has_optio'!A:J,8,FALSE))), 0,1)+IF(ISERROR(SEARCH("*no*",VLOOKUP(A760,'passengers(base term)_has_optio'!A:J,9,FALSE))), 0,1)=7,1,0)</f>
        <v>0</v>
      </c>
      <c r="P760">
        <f>IF(ISNUMBER(VLOOKUP(A760,'passengers(base term)_has_optio'!A:J,10)),1,0)</f>
        <v>1</v>
      </c>
      <c r="Q760">
        <f t="shared" si="102"/>
        <v>0</v>
      </c>
      <c r="R760">
        <f t="shared" si="103"/>
        <v>1</v>
      </c>
      <c r="S760">
        <f t="shared" si="104"/>
        <v>0</v>
      </c>
      <c r="T760">
        <f t="shared" si="105"/>
        <v>0</v>
      </c>
      <c r="U760">
        <f t="shared" si="106"/>
        <v>0</v>
      </c>
      <c r="V760">
        <f t="shared" si="107"/>
        <v>0</v>
      </c>
    </row>
    <row r="761" spans="1:22">
      <c r="A761" t="s">
        <v>507</v>
      </c>
      <c r="B761" t="s">
        <v>1418</v>
      </c>
      <c r="C761" t="s">
        <v>1407</v>
      </c>
      <c r="D761" t="s">
        <v>1407</v>
      </c>
      <c r="E761" t="s">
        <v>1407</v>
      </c>
      <c r="F761" t="s">
        <v>1407</v>
      </c>
      <c r="G761" t="s">
        <v>1407</v>
      </c>
      <c r="H761" t="s">
        <v>1407</v>
      </c>
      <c r="I761" t="s">
        <v>1407</v>
      </c>
      <c r="J761">
        <v>12.2</v>
      </c>
      <c r="K761" t="b">
        <f>ISERROR(VLOOKUP(A761,'passengers(base term)_has_optio'!A755:A1590,1,FALSE))</f>
        <v>0</v>
      </c>
      <c r="L761">
        <f t="shared" si="101"/>
        <v>1</v>
      </c>
      <c r="M761">
        <f t="shared" si="99"/>
        <v>1</v>
      </c>
      <c r="N761">
        <f t="shared" si="100"/>
        <v>1</v>
      </c>
      <c r="O761">
        <f>IF(IF(ISERROR(SEARCH("*no*",VLOOKUP(A761,'passengers(base term)_has_optio'!A:J,3,FALSE))), 0,1)+IF(ISERROR(SEARCH("*no*",VLOOKUP(A761,'passengers(base term)_has_optio'!A:J,34,FALSE))), 0,1)+IF(ISERROR(SEARCH("*no*",VLOOKUP(A761,'passengers(base term)_has_optio'!A:J,5,FALSE))), 0,1)+IF(ISERROR(SEARCH("*no*",VLOOKUP(A761,'passengers(base term)_has_optio'!A:J,6,FALSE))), 0,1)+IF(ISERROR(SEARCH("*no*",VLOOKUP(A761,'passengers(base term)_has_optio'!A:J,7,FALSE))), 0,1)+IF(ISERROR(SEARCH("*no*",VLOOKUP(A761,'passengers(base term)_has_optio'!A:J,8,FALSE))), 0,1)+IF(ISERROR(SEARCH("*no*",VLOOKUP(A761,'passengers(base term)_has_optio'!A:J,9,FALSE))), 0,1)=7,1,0)</f>
        <v>0</v>
      </c>
      <c r="P761">
        <f>IF(ISNUMBER(VLOOKUP(A761,'passengers(base term)_has_optio'!A:J,10)),1,0)</f>
        <v>1</v>
      </c>
      <c r="Q761">
        <f t="shared" si="102"/>
        <v>0</v>
      </c>
      <c r="R761">
        <f t="shared" si="103"/>
        <v>1</v>
      </c>
      <c r="S761">
        <f t="shared" si="104"/>
        <v>0</v>
      </c>
      <c r="T761">
        <f t="shared" si="105"/>
        <v>0</v>
      </c>
      <c r="U761">
        <f t="shared" si="106"/>
        <v>0</v>
      </c>
      <c r="V761">
        <f t="shared" si="107"/>
        <v>0</v>
      </c>
    </row>
    <row r="762" spans="1:22">
      <c r="A762" t="s">
        <v>503</v>
      </c>
      <c r="B762" t="s">
        <v>1418</v>
      </c>
      <c r="C762" t="s">
        <v>1407</v>
      </c>
      <c r="D762" t="s">
        <v>1407</v>
      </c>
      <c r="E762" t="s">
        <v>1407</v>
      </c>
      <c r="F762" t="s">
        <v>1407</v>
      </c>
      <c r="G762" t="s">
        <v>1407</v>
      </c>
      <c r="H762" t="s">
        <v>1407</v>
      </c>
      <c r="I762" t="s">
        <v>1407</v>
      </c>
      <c r="J762">
        <v>6.2</v>
      </c>
      <c r="K762" t="b">
        <f>ISERROR(VLOOKUP(A762,'passengers(base term)_has_optio'!A758:A1593,1,FALSE))</f>
        <v>0</v>
      </c>
      <c r="L762">
        <f t="shared" si="101"/>
        <v>1</v>
      </c>
      <c r="M762">
        <f t="shared" si="99"/>
        <v>1</v>
      </c>
      <c r="N762">
        <f t="shared" si="100"/>
        <v>1</v>
      </c>
      <c r="O762">
        <f>IF(IF(ISERROR(SEARCH("*no*",VLOOKUP(A762,'passengers(base term)_has_optio'!A:J,3,FALSE))), 0,1)+IF(ISERROR(SEARCH("*no*",VLOOKUP(A762,'passengers(base term)_has_optio'!A:J,34,FALSE))), 0,1)+IF(ISERROR(SEARCH("*no*",VLOOKUP(A762,'passengers(base term)_has_optio'!A:J,5,FALSE))), 0,1)+IF(ISERROR(SEARCH("*no*",VLOOKUP(A762,'passengers(base term)_has_optio'!A:J,6,FALSE))), 0,1)+IF(ISERROR(SEARCH("*no*",VLOOKUP(A762,'passengers(base term)_has_optio'!A:J,7,FALSE))), 0,1)+IF(ISERROR(SEARCH("*no*",VLOOKUP(A762,'passengers(base term)_has_optio'!A:J,8,FALSE))), 0,1)+IF(ISERROR(SEARCH("*no*",VLOOKUP(A762,'passengers(base term)_has_optio'!A:J,9,FALSE))), 0,1)=7,1,0)</f>
        <v>0</v>
      </c>
      <c r="P762">
        <f>IF(ISNUMBER(VLOOKUP(A762,'passengers(base term)_has_optio'!A:J,10)),1,0)</f>
        <v>1</v>
      </c>
      <c r="Q762">
        <f t="shared" si="102"/>
        <v>0</v>
      </c>
      <c r="R762">
        <f t="shared" si="103"/>
        <v>1</v>
      </c>
      <c r="S762">
        <f t="shared" si="104"/>
        <v>0</v>
      </c>
      <c r="T762">
        <f t="shared" si="105"/>
        <v>0</v>
      </c>
      <c r="U762">
        <f t="shared" si="106"/>
        <v>0</v>
      </c>
      <c r="V762">
        <f t="shared" si="107"/>
        <v>0</v>
      </c>
    </row>
    <row r="763" spans="1:22">
      <c r="A763" t="s">
        <v>501</v>
      </c>
      <c r="B763" t="s">
        <v>1418</v>
      </c>
      <c r="C763" t="s">
        <v>1407</v>
      </c>
      <c r="D763" t="s">
        <v>1407</v>
      </c>
      <c r="E763" t="s">
        <v>1407</v>
      </c>
      <c r="F763" t="s">
        <v>1407</v>
      </c>
      <c r="G763" t="s">
        <v>1407</v>
      </c>
      <c r="H763" t="s">
        <v>1407</v>
      </c>
      <c r="I763" t="s">
        <v>1407</v>
      </c>
      <c r="J763">
        <v>1.1000000000000001</v>
      </c>
      <c r="K763" t="b">
        <f>ISERROR(VLOOKUP(A763,'passengers(base term)_has_optio'!A760:A1595,1,FALSE))</f>
        <v>0</v>
      </c>
      <c r="L763">
        <f t="shared" si="101"/>
        <v>1</v>
      </c>
      <c r="M763">
        <f t="shared" si="99"/>
        <v>1</v>
      </c>
      <c r="N763">
        <f t="shared" si="100"/>
        <v>1</v>
      </c>
      <c r="O763">
        <f>IF(IF(ISERROR(SEARCH("*no*",VLOOKUP(A763,'passengers(base term)_has_optio'!A:J,3,FALSE))), 0,1)+IF(ISERROR(SEARCH("*no*",VLOOKUP(A763,'passengers(base term)_has_optio'!A:J,34,FALSE))), 0,1)+IF(ISERROR(SEARCH("*no*",VLOOKUP(A763,'passengers(base term)_has_optio'!A:J,5,FALSE))), 0,1)+IF(ISERROR(SEARCH("*no*",VLOOKUP(A763,'passengers(base term)_has_optio'!A:J,6,FALSE))), 0,1)+IF(ISERROR(SEARCH("*no*",VLOOKUP(A763,'passengers(base term)_has_optio'!A:J,7,FALSE))), 0,1)+IF(ISERROR(SEARCH("*no*",VLOOKUP(A763,'passengers(base term)_has_optio'!A:J,8,FALSE))), 0,1)+IF(ISERROR(SEARCH("*no*",VLOOKUP(A763,'passengers(base term)_has_optio'!A:J,9,FALSE))), 0,1)=7,1,0)</f>
        <v>0</v>
      </c>
      <c r="P763">
        <f>IF(ISNUMBER(VLOOKUP(A763,'passengers(base term)_has_optio'!A:J,10)),1,0)</f>
        <v>1</v>
      </c>
      <c r="Q763">
        <f t="shared" si="102"/>
        <v>0</v>
      </c>
      <c r="R763">
        <f t="shared" si="103"/>
        <v>1</v>
      </c>
      <c r="S763">
        <f t="shared" si="104"/>
        <v>0</v>
      </c>
      <c r="T763">
        <f t="shared" si="105"/>
        <v>0</v>
      </c>
      <c r="U763">
        <f t="shared" si="106"/>
        <v>0</v>
      </c>
      <c r="V763">
        <f t="shared" si="107"/>
        <v>0</v>
      </c>
    </row>
    <row r="764" spans="1:22">
      <c r="A764" t="s">
        <v>500</v>
      </c>
      <c r="B764" t="s">
        <v>1418</v>
      </c>
      <c r="C764" t="s">
        <v>1407</v>
      </c>
      <c r="D764" t="s">
        <v>1407</v>
      </c>
      <c r="E764" t="s">
        <v>1407</v>
      </c>
      <c r="F764" t="s">
        <v>1407</v>
      </c>
      <c r="G764" t="s">
        <v>1407</v>
      </c>
      <c r="H764" t="s">
        <v>1407</v>
      </c>
      <c r="I764" t="s">
        <v>1407</v>
      </c>
      <c r="J764">
        <v>13.5</v>
      </c>
      <c r="K764" t="b">
        <f>ISERROR(VLOOKUP(A764,'passengers(base term)_has_optio'!A761:A1596,1,FALSE))</f>
        <v>0</v>
      </c>
      <c r="L764">
        <f t="shared" si="101"/>
        <v>1</v>
      </c>
      <c r="M764">
        <f t="shared" si="99"/>
        <v>1</v>
      </c>
      <c r="N764">
        <f t="shared" si="100"/>
        <v>1</v>
      </c>
      <c r="O764">
        <f>IF(IF(ISERROR(SEARCH("*no*",VLOOKUP(A764,'passengers(base term)_has_optio'!A:J,3,FALSE))), 0,1)+IF(ISERROR(SEARCH("*no*",VLOOKUP(A764,'passengers(base term)_has_optio'!A:J,34,FALSE))), 0,1)+IF(ISERROR(SEARCH("*no*",VLOOKUP(A764,'passengers(base term)_has_optio'!A:J,5,FALSE))), 0,1)+IF(ISERROR(SEARCH("*no*",VLOOKUP(A764,'passengers(base term)_has_optio'!A:J,6,FALSE))), 0,1)+IF(ISERROR(SEARCH("*no*",VLOOKUP(A764,'passengers(base term)_has_optio'!A:J,7,FALSE))), 0,1)+IF(ISERROR(SEARCH("*no*",VLOOKUP(A764,'passengers(base term)_has_optio'!A:J,8,FALSE))), 0,1)+IF(ISERROR(SEARCH("*no*",VLOOKUP(A764,'passengers(base term)_has_optio'!A:J,9,FALSE))), 0,1)=7,1,0)</f>
        <v>0</v>
      </c>
      <c r="P764">
        <f>IF(ISNUMBER(VLOOKUP(A764,'passengers(base term)_has_optio'!A:J,10)),1,0)</f>
        <v>1</v>
      </c>
      <c r="Q764">
        <f t="shared" si="102"/>
        <v>0</v>
      </c>
      <c r="R764">
        <f t="shared" si="103"/>
        <v>1</v>
      </c>
      <c r="S764">
        <f t="shared" si="104"/>
        <v>0</v>
      </c>
      <c r="T764">
        <f t="shared" si="105"/>
        <v>0</v>
      </c>
      <c r="U764">
        <f t="shared" si="106"/>
        <v>0</v>
      </c>
      <c r="V764">
        <f t="shared" si="107"/>
        <v>0</v>
      </c>
    </row>
    <row r="765" spans="1:22">
      <c r="A765" t="s">
        <v>499</v>
      </c>
      <c r="B765" t="s">
        <v>1418</v>
      </c>
      <c r="C765" t="s">
        <v>1407</v>
      </c>
      <c r="D765" t="s">
        <v>1407</v>
      </c>
      <c r="E765" t="s">
        <v>1407</v>
      </c>
      <c r="F765" t="s">
        <v>1407</v>
      </c>
      <c r="G765" t="s">
        <v>1407</v>
      </c>
      <c r="H765" t="s">
        <v>1407</v>
      </c>
      <c r="I765" t="s">
        <v>1407</v>
      </c>
      <c r="J765">
        <v>17.2</v>
      </c>
      <c r="K765" t="b">
        <f>ISERROR(VLOOKUP(A765,'passengers(base term)_has_optio'!A762:A1597,1,FALSE))</f>
        <v>0</v>
      </c>
      <c r="L765">
        <f t="shared" si="101"/>
        <v>1</v>
      </c>
      <c r="M765">
        <f t="shared" si="99"/>
        <v>1</v>
      </c>
      <c r="N765">
        <f t="shared" si="100"/>
        <v>1</v>
      </c>
      <c r="O765">
        <f>IF(IF(ISERROR(SEARCH("*no*",VLOOKUP(A765,'passengers(base term)_has_optio'!A:J,3,FALSE))), 0,1)+IF(ISERROR(SEARCH("*no*",VLOOKUP(A765,'passengers(base term)_has_optio'!A:J,34,FALSE))), 0,1)+IF(ISERROR(SEARCH("*no*",VLOOKUP(A765,'passengers(base term)_has_optio'!A:J,5,FALSE))), 0,1)+IF(ISERROR(SEARCH("*no*",VLOOKUP(A765,'passengers(base term)_has_optio'!A:J,6,FALSE))), 0,1)+IF(ISERROR(SEARCH("*no*",VLOOKUP(A765,'passengers(base term)_has_optio'!A:J,7,FALSE))), 0,1)+IF(ISERROR(SEARCH("*no*",VLOOKUP(A765,'passengers(base term)_has_optio'!A:J,8,FALSE))), 0,1)+IF(ISERROR(SEARCH("*no*",VLOOKUP(A765,'passengers(base term)_has_optio'!A:J,9,FALSE))), 0,1)=7,1,0)</f>
        <v>0</v>
      </c>
      <c r="P765">
        <f>IF(ISNUMBER(VLOOKUP(A765,'passengers(base term)_has_optio'!A:J,10)),1,0)</f>
        <v>1</v>
      </c>
      <c r="Q765">
        <f t="shared" si="102"/>
        <v>0</v>
      </c>
      <c r="R765">
        <f t="shared" si="103"/>
        <v>1</v>
      </c>
      <c r="S765">
        <f t="shared" si="104"/>
        <v>0</v>
      </c>
      <c r="T765">
        <f t="shared" si="105"/>
        <v>0</v>
      </c>
      <c r="U765">
        <f t="shared" si="106"/>
        <v>0</v>
      </c>
      <c r="V765">
        <f t="shared" si="107"/>
        <v>0</v>
      </c>
    </row>
    <row r="766" spans="1:22">
      <c r="A766" t="s">
        <v>498</v>
      </c>
      <c r="B766" t="s">
        <v>1418</v>
      </c>
      <c r="C766" t="s">
        <v>1407</v>
      </c>
      <c r="D766" t="s">
        <v>1407</v>
      </c>
      <c r="E766" t="s">
        <v>1407</v>
      </c>
      <c r="F766" t="s">
        <v>1407</v>
      </c>
      <c r="G766" t="s">
        <v>1407</v>
      </c>
      <c r="H766" t="s">
        <v>1407</v>
      </c>
      <c r="I766" t="s">
        <v>1407</v>
      </c>
      <c r="J766">
        <v>23.2</v>
      </c>
      <c r="K766" t="b">
        <f>ISERROR(VLOOKUP(A766,'passengers(base term)_has_optio'!A763:A1598,1,FALSE))</f>
        <v>0</v>
      </c>
      <c r="L766">
        <f t="shared" si="101"/>
        <v>1</v>
      </c>
      <c r="M766">
        <f t="shared" si="99"/>
        <v>1</v>
      </c>
      <c r="N766">
        <f t="shared" si="100"/>
        <v>1</v>
      </c>
      <c r="O766">
        <f>IF(IF(ISERROR(SEARCH("*no*",VLOOKUP(A766,'passengers(base term)_has_optio'!A:J,3,FALSE))), 0,1)+IF(ISERROR(SEARCH("*no*",VLOOKUP(A766,'passengers(base term)_has_optio'!A:J,34,FALSE))), 0,1)+IF(ISERROR(SEARCH("*no*",VLOOKUP(A766,'passengers(base term)_has_optio'!A:J,5,FALSE))), 0,1)+IF(ISERROR(SEARCH("*no*",VLOOKUP(A766,'passengers(base term)_has_optio'!A:J,6,FALSE))), 0,1)+IF(ISERROR(SEARCH("*no*",VLOOKUP(A766,'passengers(base term)_has_optio'!A:J,7,FALSE))), 0,1)+IF(ISERROR(SEARCH("*no*",VLOOKUP(A766,'passengers(base term)_has_optio'!A:J,8,FALSE))), 0,1)+IF(ISERROR(SEARCH("*no*",VLOOKUP(A766,'passengers(base term)_has_optio'!A:J,9,FALSE))), 0,1)=7,1,0)</f>
        <v>0</v>
      </c>
      <c r="P766">
        <f>IF(ISNUMBER(VLOOKUP(A766,'passengers(base term)_has_optio'!A:J,10)),1,0)</f>
        <v>1</v>
      </c>
      <c r="Q766">
        <f t="shared" si="102"/>
        <v>0</v>
      </c>
      <c r="R766">
        <f t="shared" si="103"/>
        <v>1</v>
      </c>
      <c r="S766">
        <f t="shared" si="104"/>
        <v>0</v>
      </c>
      <c r="T766">
        <f t="shared" si="105"/>
        <v>0</v>
      </c>
      <c r="U766">
        <f t="shared" si="106"/>
        <v>0</v>
      </c>
      <c r="V766">
        <f t="shared" si="107"/>
        <v>0</v>
      </c>
    </row>
    <row r="767" spans="1:22">
      <c r="A767" t="s">
        <v>497</v>
      </c>
      <c r="B767" t="s">
        <v>1418</v>
      </c>
      <c r="C767" t="s">
        <v>1407</v>
      </c>
      <c r="D767" t="s">
        <v>1407</v>
      </c>
      <c r="E767" t="s">
        <v>1407</v>
      </c>
      <c r="F767" t="s">
        <v>1407</v>
      </c>
      <c r="G767" t="s">
        <v>1407</v>
      </c>
      <c r="H767" t="s">
        <v>1407</v>
      </c>
      <c r="I767" t="s">
        <v>1407</v>
      </c>
      <c r="J767">
        <v>21.8</v>
      </c>
      <c r="K767" t="b">
        <f>ISERROR(VLOOKUP(A767,'passengers(base term)_has_optio'!A764:A1599,1,FALSE))</f>
        <v>0</v>
      </c>
      <c r="L767">
        <f t="shared" si="101"/>
        <v>1</v>
      </c>
      <c r="M767">
        <f t="shared" si="99"/>
        <v>1</v>
      </c>
      <c r="N767">
        <f t="shared" si="100"/>
        <v>1</v>
      </c>
      <c r="O767">
        <f>IF(IF(ISERROR(SEARCH("*no*",VLOOKUP(A767,'passengers(base term)_has_optio'!A:J,3,FALSE))), 0,1)+IF(ISERROR(SEARCH("*no*",VLOOKUP(A767,'passengers(base term)_has_optio'!A:J,34,FALSE))), 0,1)+IF(ISERROR(SEARCH("*no*",VLOOKUP(A767,'passengers(base term)_has_optio'!A:J,5,FALSE))), 0,1)+IF(ISERROR(SEARCH("*no*",VLOOKUP(A767,'passengers(base term)_has_optio'!A:J,6,FALSE))), 0,1)+IF(ISERROR(SEARCH("*no*",VLOOKUP(A767,'passengers(base term)_has_optio'!A:J,7,FALSE))), 0,1)+IF(ISERROR(SEARCH("*no*",VLOOKUP(A767,'passengers(base term)_has_optio'!A:J,8,FALSE))), 0,1)+IF(ISERROR(SEARCH("*no*",VLOOKUP(A767,'passengers(base term)_has_optio'!A:J,9,FALSE))), 0,1)=7,1,0)</f>
        <v>0</v>
      </c>
      <c r="P767">
        <f>IF(ISNUMBER(VLOOKUP(A767,'passengers(base term)_has_optio'!A:J,10)),1,0)</f>
        <v>1</v>
      </c>
      <c r="Q767">
        <f t="shared" si="102"/>
        <v>0</v>
      </c>
      <c r="R767">
        <f t="shared" si="103"/>
        <v>1</v>
      </c>
      <c r="S767">
        <f t="shared" si="104"/>
        <v>0</v>
      </c>
      <c r="T767">
        <f t="shared" si="105"/>
        <v>0</v>
      </c>
      <c r="U767">
        <f t="shared" si="106"/>
        <v>0</v>
      </c>
      <c r="V767">
        <f t="shared" si="107"/>
        <v>0</v>
      </c>
    </row>
    <row r="768" spans="1:22">
      <c r="A768" t="s">
        <v>496</v>
      </c>
      <c r="B768" t="s">
        <v>1418</v>
      </c>
      <c r="C768" t="s">
        <v>1407</v>
      </c>
      <c r="D768" t="s">
        <v>1407</v>
      </c>
      <c r="E768" t="s">
        <v>1407</v>
      </c>
      <c r="F768" t="s">
        <v>1407</v>
      </c>
      <c r="G768" t="s">
        <v>1407</v>
      </c>
      <c r="H768" t="s">
        <v>1407</v>
      </c>
      <c r="I768" t="s">
        <v>1407</v>
      </c>
      <c r="J768">
        <v>17.7</v>
      </c>
      <c r="K768" t="b">
        <f>ISERROR(VLOOKUP(A768,'passengers(base term)_has_optio'!A765:A1600,1,FALSE))</f>
        <v>0</v>
      </c>
      <c r="L768">
        <f t="shared" si="101"/>
        <v>1</v>
      </c>
      <c r="M768">
        <f t="shared" si="99"/>
        <v>1</v>
      </c>
      <c r="N768">
        <f t="shared" si="100"/>
        <v>1</v>
      </c>
      <c r="O768">
        <f>IF(IF(ISERROR(SEARCH("*no*",VLOOKUP(A768,'passengers(base term)_has_optio'!A:J,3,FALSE))), 0,1)+IF(ISERROR(SEARCH("*no*",VLOOKUP(A768,'passengers(base term)_has_optio'!A:J,34,FALSE))), 0,1)+IF(ISERROR(SEARCH("*no*",VLOOKUP(A768,'passengers(base term)_has_optio'!A:J,5,FALSE))), 0,1)+IF(ISERROR(SEARCH("*no*",VLOOKUP(A768,'passengers(base term)_has_optio'!A:J,6,FALSE))), 0,1)+IF(ISERROR(SEARCH("*no*",VLOOKUP(A768,'passengers(base term)_has_optio'!A:J,7,FALSE))), 0,1)+IF(ISERROR(SEARCH("*no*",VLOOKUP(A768,'passengers(base term)_has_optio'!A:J,8,FALSE))), 0,1)+IF(ISERROR(SEARCH("*no*",VLOOKUP(A768,'passengers(base term)_has_optio'!A:J,9,FALSE))), 0,1)=7,1,0)</f>
        <v>0</v>
      </c>
      <c r="P768">
        <f>IF(ISNUMBER(VLOOKUP(A768,'passengers(base term)_has_optio'!A:J,10)),1,0)</f>
        <v>1</v>
      </c>
      <c r="Q768">
        <f t="shared" si="102"/>
        <v>0</v>
      </c>
      <c r="R768">
        <f t="shared" si="103"/>
        <v>1</v>
      </c>
      <c r="S768">
        <f t="shared" si="104"/>
        <v>0</v>
      </c>
      <c r="T768">
        <f t="shared" si="105"/>
        <v>0</v>
      </c>
      <c r="U768">
        <f t="shared" si="106"/>
        <v>0</v>
      </c>
      <c r="V768">
        <f t="shared" si="107"/>
        <v>0</v>
      </c>
    </row>
    <row r="769" spans="1:22">
      <c r="A769" t="s">
        <v>495</v>
      </c>
      <c r="B769" t="s">
        <v>1418</v>
      </c>
      <c r="C769" t="s">
        <v>1407</v>
      </c>
      <c r="D769" t="s">
        <v>1407</v>
      </c>
      <c r="E769" t="s">
        <v>1407</v>
      </c>
      <c r="F769" t="s">
        <v>1407</v>
      </c>
      <c r="G769" t="s">
        <v>1407</v>
      </c>
      <c r="H769" t="s">
        <v>1407</v>
      </c>
      <c r="I769" t="s">
        <v>1407</v>
      </c>
      <c r="J769">
        <v>17.8</v>
      </c>
      <c r="K769" t="b">
        <f>ISERROR(VLOOKUP(A769,'passengers(base term)_has_optio'!A766:A1601,1,FALSE))</f>
        <v>0</v>
      </c>
      <c r="L769">
        <f t="shared" si="101"/>
        <v>1</v>
      </c>
      <c r="M769">
        <f t="shared" si="99"/>
        <v>1</v>
      </c>
      <c r="N769">
        <f t="shared" si="100"/>
        <v>1</v>
      </c>
      <c r="O769">
        <f>IF(IF(ISERROR(SEARCH("*no*",VLOOKUP(A769,'passengers(base term)_has_optio'!A:J,3,FALSE))), 0,1)+IF(ISERROR(SEARCH("*no*",VLOOKUP(A769,'passengers(base term)_has_optio'!A:J,34,FALSE))), 0,1)+IF(ISERROR(SEARCH("*no*",VLOOKUP(A769,'passengers(base term)_has_optio'!A:J,5,FALSE))), 0,1)+IF(ISERROR(SEARCH("*no*",VLOOKUP(A769,'passengers(base term)_has_optio'!A:J,6,FALSE))), 0,1)+IF(ISERROR(SEARCH("*no*",VLOOKUP(A769,'passengers(base term)_has_optio'!A:J,7,FALSE))), 0,1)+IF(ISERROR(SEARCH("*no*",VLOOKUP(A769,'passengers(base term)_has_optio'!A:J,8,FALSE))), 0,1)+IF(ISERROR(SEARCH("*no*",VLOOKUP(A769,'passengers(base term)_has_optio'!A:J,9,FALSE))), 0,1)=7,1,0)</f>
        <v>0</v>
      </c>
      <c r="P769">
        <f>IF(ISNUMBER(VLOOKUP(A769,'passengers(base term)_has_optio'!A:J,10)),1,0)</f>
        <v>1</v>
      </c>
      <c r="Q769">
        <f t="shared" si="102"/>
        <v>0</v>
      </c>
      <c r="R769">
        <f t="shared" si="103"/>
        <v>1</v>
      </c>
      <c r="S769">
        <f t="shared" si="104"/>
        <v>0</v>
      </c>
      <c r="T769">
        <f t="shared" si="105"/>
        <v>0</v>
      </c>
      <c r="U769">
        <f t="shared" si="106"/>
        <v>0</v>
      </c>
      <c r="V769">
        <f t="shared" si="107"/>
        <v>0</v>
      </c>
    </row>
    <row r="770" spans="1:22">
      <c r="A770" t="s">
        <v>494</v>
      </c>
      <c r="B770" t="s">
        <v>1418</v>
      </c>
      <c r="C770" t="s">
        <v>1407</v>
      </c>
      <c r="D770" t="s">
        <v>1407</v>
      </c>
      <c r="E770" t="s">
        <v>1407</v>
      </c>
      <c r="F770" t="s">
        <v>1407</v>
      </c>
      <c r="G770" t="s">
        <v>1407</v>
      </c>
      <c r="H770" t="s">
        <v>1407</v>
      </c>
      <c r="I770" t="s">
        <v>1407</v>
      </c>
      <c r="J770">
        <v>25.2</v>
      </c>
      <c r="K770" t="b">
        <f>ISERROR(VLOOKUP(A770,'passengers(base term)_has_optio'!A767:A1602,1,FALSE))</f>
        <v>0</v>
      </c>
      <c r="L770">
        <f t="shared" si="101"/>
        <v>1</v>
      </c>
      <c r="M770">
        <f t="shared" ref="M770:M806" si="108">IF(ISNUMBER(J770),1,0)</f>
        <v>1</v>
      </c>
      <c r="N770">
        <f t="shared" ref="N770:N806" si="109">L770*M770</f>
        <v>1</v>
      </c>
      <c r="O770">
        <f>IF(IF(ISERROR(SEARCH("*no*",VLOOKUP(A770,'passengers(base term)_has_optio'!A:J,3,FALSE))), 0,1)+IF(ISERROR(SEARCH("*no*",VLOOKUP(A770,'passengers(base term)_has_optio'!A:J,34,FALSE))), 0,1)+IF(ISERROR(SEARCH("*no*",VLOOKUP(A770,'passengers(base term)_has_optio'!A:J,5,FALSE))), 0,1)+IF(ISERROR(SEARCH("*no*",VLOOKUP(A770,'passengers(base term)_has_optio'!A:J,6,FALSE))), 0,1)+IF(ISERROR(SEARCH("*no*",VLOOKUP(A770,'passengers(base term)_has_optio'!A:J,7,FALSE))), 0,1)+IF(ISERROR(SEARCH("*no*",VLOOKUP(A770,'passengers(base term)_has_optio'!A:J,8,FALSE))), 0,1)+IF(ISERROR(SEARCH("*no*",VLOOKUP(A770,'passengers(base term)_has_optio'!A:J,9,FALSE))), 0,1)=7,1,0)</f>
        <v>0</v>
      </c>
      <c r="P770">
        <f>IF(ISNUMBER(VLOOKUP(A770,'passengers(base term)_has_optio'!A:J,10)),1,0)</f>
        <v>1</v>
      </c>
      <c r="Q770">
        <f t="shared" si="102"/>
        <v>0</v>
      </c>
      <c r="R770">
        <f t="shared" si="103"/>
        <v>1</v>
      </c>
      <c r="S770">
        <f t="shared" si="104"/>
        <v>0</v>
      </c>
      <c r="T770">
        <f t="shared" si="105"/>
        <v>0</v>
      </c>
      <c r="U770">
        <f t="shared" si="106"/>
        <v>0</v>
      </c>
      <c r="V770">
        <f t="shared" si="107"/>
        <v>0</v>
      </c>
    </row>
    <row r="771" spans="1:22">
      <c r="A771" t="s">
        <v>493</v>
      </c>
      <c r="B771" t="s">
        <v>1418</v>
      </c>
      <c r="C771" t="s">
        <v>1407</v>
      </c>
      <c r="D771" t="s">
        <v>1407</v>
      </c>
      <c r="E771" t="s">
        <v>1407</v>
      </c>
      <c r="F771" t="s">
        <v>1407</v>
      </c>
      <c r="G771" t="s">
        <v>1407</v>
      </c>
      <c r="H771" t="s">
        <v>1407</v>
      </c>
      <c r="I771" t="s">
        <v>1407</v>
      </c>
      <c r="J771">
        <v>22.3</v>
      </c>
      <c r="K771" t="b">
        <f>ISERROR(VLOOKUP(A771,'passengers(base term)_has_optio'!A768:A1603,1,FALSE))</f>
        <v>0</v>
      </c>
      <c r="L771">
        <f t="shared" ref="L771:L806" si="110">IF(IF(ISERROR(SEARCH("*no*",C771)), 0,1)+IF(ISERROR(SEARCH("*no*",D771)), 0,1)+IF(ISERROR(SEARCH("*no*",E771)), 0,1)+IF(ISERROR(SEARCH("*no*",F771)), 0,1)+IF(ISERROR(SEARCH("*no*",G771)), 0,1)+IF(ISERROR(SEARCH("*no*",H771)), 0,1)+IF(ISERROR(SEARCH("*no*",I771)), 0,1)=7,1,0)</f>
        <v>1</v>
      </c>
      <c r="M771">
        <f t="shared" si="108"/>
        <v>1</v>
      </c>
      <c r="N771">
        <f t="shared" si="109"/>
        <v>1</v>
      </c>
      <c r="O771">
        <f>IF(IF(ISERROR(SEARCH("*no*",VLOOKUP(A771,'passengers(base term)_has_optio'!A:J,3,FALSE))), 0,1)+IF(ISERROR(SEARCH("*no*",VLOOKUP(A771,'passengers(base term)_has_optio'!A:J,34,FALSE))), 0,1)+IF(ISERROR(SEARCH("*no*",VLOOKUP(A771,'passengers(base term)_has_optio'!A:J,5,FALSE))), 0,1)+IF(ISERROR(SEARCH("*no*",VLOOKUP(A771,'passengers(base term)_has_optio'!A:J,6,FALSE))), 0,1)+IF(ISERROR(SEARCH("*no*",VLOOKUP(A771,'passengers(base term)_has_optio'!A:J,7,FALSE))), 0,1)+IF(ISERROR(SEARCH("*no*",VLOOKUP(A771,'passengers(base term)_has_optio'!A:J,8,FALSE))), 0,1)+IF(ISERROR(SEARCH("*no*",VLOOKUP(A771,'passengers(base term)_has_optio'!A:J,9,FALSE))), 0,1)=7,1,0)</f>
        <v>0</v>
      </c>
      <c r="P771">
        <f>IF(ISNUMBER(VLOOKUP(A771,'passengers(base term)_has_optio'!A:J,10)),1,0)</f>
        <v>1</v>
      </c>
      <c r="Q771">
        <f t="shared" ref="Q771:Q806" si="111">O771*P771</f>
        <v>0</v>
      </c>
      <c r="R771">
        <f t="shared" ref="R771:R806" si="112">IF(L771=O771,0,1)</f>
        <v>1</v>
      </c>
      <c r="S771">
        <f t="shared" ref="S771:S806" si="113">IF(M771=P771,0,1)</f>
        <v>0</v>
      </c>
      <c r="T771">
        <f t="shared" ref="T771:T806" si="114">N771*Q771</f>
        <v>0</v>
      </c>
      <c r="U771">
        <f t="shared" ref="U771:U806" si="115">IF(AND(L771 =0,M771=0,O771=0,P771=0),1,0)</f>
        <v>0</v>
      </c>
      <c r="V771">
        <f t="shared" ref="V771:V806" si="116">IF(AND(L771=0,M771=0),1,0)</f>
        <v>0</v>
      </c>
    </row>
    <row r="772" spans="1:22">
      <c r="A772" t="s">
        <v>492</v>
      </c>
      <c r="B772" t="s">
        <v>1418</v>
      </c>
      <c r="C772" t="s">
        <v>1407</v>
      </c>
      <c r="D772" t="s">
        <v>1407</v>
      </c>
      <c r="E772" t="s">
        <v>1407</v>
      </c>
      <c r="F772" t="s">
        <v>1407</v>
      </c>
      <c r="G772" t="s">
        <v>1407</v>
      </c>
      <c r="H772" t="s">
        <v>1407</v>
      </c>
      <c r="I772" t="s">
        <v>1407</v>
      </c>
      <c r="J772">
        <v>19.600000000000001</v>
      </c>
      <c r="K772" t="b">
        <f>ISERROR(VLOOKUP(A772,'passengers(base term)_has_optio'!A769:A1604,1,FALSE))</f>
        <v>0</v>
      </c>
      <c r="L772">
        <f t="shared" si="110"/>
        <v>1</v>
      </c>
      <c r="M772">
        <f t="shared" si="108"/>
        <v>1</v>
      </c>
      <c r="N772">
        <f t="shared" si="109"/>
        <v>1</v>
      </c>
      <c r="O772">
        <f>IF(IF(ISERROR(SEARCH("*no*",VLOOKUP(A772,'passengers(base term)_has_optio'!A:J,3,FALSE))), 0,1)+IF(ISERROR(SEARCH("*no*",VLOOKUP(A772,'passengers(base term)_has_optio'!A:J,34,FALSE))), 0,1)+IF(ISERROR(SEARCH("*no*",VLOOKUP(A772,'passengers(base term)_has_optio'!A:J,5,FALSE))), 0,1)+IF(ISERROR(SEARCH("*no*",VLOOKUP(A772,'passengers(base term)_has_optio'!A:J,6,FALSE))), 0,1)+IF(ISERROR(SEARCH("*no*",VLOOKUP(A772,'passengers(base term)_has_optio'!A:J,7,FALSE))), 0,1)+IF(ISERROR(SEARCH("*no*",VLOOKUP(A772,'passengers(base term)_has_optio'!A:J,8,FALSE))), 0,1)+IF(ISERROR(SEARCH("*no*",VLOOKUP(A772,'passengers(base term)_has_optio'!A:J,9,FALSE))), 0,1)=7,1,0)</f>
        <v>0</v>
      </c>
      <c r="P772">
        <f>IF(ISNUMBER(VLOOKUP(A772,'passengers(base term)_has_optio'!A:J,10)),1,0)</f>
        <v>1</v>
      </c>
      <c r="Q772">
        <f t="shared" si="111"/>
        <v>0</v>
      </c>
      <c r="R772">
        <f t="shared" si="112"/>
        <v>1</v>
      </c>
      <c r="S772">
        <f t="shared" si="113"/>
        <v>0</v>
      </c>
      <c r="T772">
        <f t="shared" si="114"/>
        <v>0</v>
      </c>
      <c r="U772">
        <f t="shared" si="115"/>
        <v>0</v>
      </c>
      <c r="V772">
        <f t="shared" si="116"/>
        <v>0</v>
      </c>
    </row>
    <row r="773" spans="1:22">
      <c r="A773" t="s">
        <v>489</v>
      </c>
      <c r="B773" t="s">
        <v>1418</v>
      </c>
      <c r="C773" t="s">
        <v>1407</v>
      </c>
      <c r="D773" t="s">
        <v>1407</v>
      </c>
      <c r="E773" t="s">
        <v>1407</v>
      </c>
      <c r="F773" t="s">
        <v>1407</v>
      </c>
      <c r="G773" t="s">
        <v>1407</v>
      </c>
      <c r="H773" t="s">
        <v>1407</v>
      </c>
      <c r="I773" t="s">
        <v>1407</v>
      </c>
      <c r="J773">
        <v>1.8</v>
      </c>
      <c r="K773" t="b">
        <f>ISERROR(VLOOKUP(A773,'passengers(base term)_has_optio'!A772:A1607,1,FALSE))</f>
        <v>0</v>
      </c>
      <c r="L773">
        <f t="shared" si="110"/>
        <v>1</v>
      </c>
      <c r="M773">
        <f t="shared" si="108"/>
        <v>1</v>
      </c>
      <c r="N773">
        <f t="shared" si="109"/>
        <v>1</v>
      </c>
      <c r="O773">
        <f>IF(IF(ISERROR(SEARCH("*no*",VLOOKUP(A773,'passengers(base term)_has_optio'!A:J,3,FALSE))), 0,1)+IF(ISERROR(SEARCH("*no*",VLOOKUP(A773,'passengers(base term)_has_optio'!A:J,34,FALSE))), 0,1)+IF(ISERROR(SEARCH("*no*",VLOOKUP(A773,'passengers(base term)_has_optio'!A:J,5,FALSE))), 0,1)+IF(ISERROR(SEARCH("*no*",VLOOKUP(A773,'passengers(base term)_has_optio'!A:J,6,FALSE))), 0,1)+IF(ISERROR(SEARCH("*no*",VLOOKUP(A773,'passengers(base term)_has_optio'!A:J,7,FALSE))), 0,1)+IF(ISERROR(SEARCH("*no*",VLOOKUP(A773,'passengers(base term)_has_optio'!A:J,8,FALSE))), 0,1)+IF(ISERROR(SEARCH("*no*",VLOOKUP(A773,'passengers(base term)_has_optio'!A:J,9,FALSE))), 0,1)=7,1,0)</f>
        <v>0</v>
      </c>
      <c r="P773">
        <f>IF(ISNUMBER(VLOOKUP(A773,'passengers(base term)_has_optio'!A:J,10)),1,0)</f>
        <v>1</v>
      </c>
      <c r="Q773">
        <f t="shared" si="111"/>
        <v>0</v>
      </c>
      <c r="R773">
        <f t="shared" si="112"/>
        <v>1</v>
      </c>
      <c r="S773">
        <f t="shared" si="113"/>
        <v>0</v>
      </c>
      <c r="T773">
        <f t="shared" si="114"/>
        <v>0</v>
      </c>
      <c r="U773">
        <f t="shared" si="115"/>
        <v>0</v>
      </c>
      <c r="V773">
        <f t="shared" si="116"/>
        <v>0</v>
      </c>
    </row>
    <row r="774" spans="1:22">
      <c r="A774" t="s">
        <v>488</v>
      </c>
      <c r="B774" t="s">
        <v>1418</v>
      </c>
      <c r="C774" t="s">
        <v>1407</v>
      </c>
      <c r="D774" t="s">
        <v>1407</v>
      </c>
      <c r="E774" t="s">
        <v>1407</v>
      </c>
      <c r="F774" t="s">
        <v>1407</v>
      </c>
      <c r="G774" t="s">
        <v>1407</v>
      </c>
      <c r="H774" t="s">
        <v>1407</v>
      </c>
      <c r="I774" t="s">
        <v>1407</v>
      </c>
      <c r="J774">
        <v>19.600000000000001</v>
      </c>
      <c r="K774" t="b">
        <f>ISERROR(VLOOKUP(A774,'passengers(base term)_has_optio'!A773:A1608,1,FALSE))</f>
        <v>0</v>
      </c>
      <c r="L774">
        <f t="shared" si="110"/>
        <v>1</v>
      </c>
      <c r="M774">
        <f t="shared" si="108"/>
        <v>1</v>
      </c>
      <c r="N774">
        <f t="shared" si="109"/>
        <v>1</v>
      </c>
      <c r="O774">
        <f>IF(IF(ISERROR(SEARCH("*no*",VLOOKUP(A774,'passengers(base term)_has_optio'!A:J,3,FALSE))), 0,1)+IF(ISERROR(SEARCH("*no*",VLOOKUP(A774,'passengers(base term)_has_optio'!A:J,34,FALSE))), 0,1)+IF(ISERROR(SEARCH("*no*",VLOOKUP(A774,'passengers(base term)_has_optio'!A:J,5,FALSE))), 0,1)+IF(ISERROR(SEARCH("*no*",VLOOKUP(A774,'passengers(base term)_has_optio'!A:J,6,FALSE))), 0,1)+IF(ISERROR(SEARCH("*no*",VLOOKUP(A774,'passengers(base term)_has_optio'!A:J,7,FALSE))), 0,1)+IF(ISERROR(SEARCH("*no*",VLOOKUP(A774,'passengers(base term)_has_optio'!A:J,8,FALSE))), 0,1)+IF(ISERROR(SEARCH("*no*",VLOOKUP(A774,'passengers(base term)_has_optio'!A:J,9,FALSE))), 0,1)=7,1,0)</f>
        <v>0</v>
      </c>
      <c r="P774">
        <f>IF(ISNUMBER(VLOOKUP(A774,'passengers(base term)_has_optio'!A:J,10)),1,0)</f>
        <v>1</v>
      </c>
      <c r="Q774">
        <f t="shared" si="111"/>
        <v>0</v>
      </c>
      <c r="R774">
        <f t="shared" si="112"/>
        <v>1</v>
      </c>
      <c r="S774">
        <f t="shared" si="113"/>
        <v>0</v>
      </c>
      <c r="T774">
        <f t="shared" si="114"/>
        <v>0</v>
      </c>
      <c r="U774">
        <f t="shared" si="115"/>
        <v>0</v>
      </c>
      <c r="V774">
        <f t="shared" si="116"/>
        <v>0</v>
      </c>
    </row>
    <row r="775" spans="1:22">
      <c r="A775" t="s">
        <v>487</v>
      </c>
      <c r="B775" t="s">
        <v>1418</v>
      </c>
      <c r="C775" t="s">
        <v>1407</v>
      </c>
      <c r="D775" t="s">
        <v>1407</v>
      </c>
      <c r="E775" t="s">
        <v>1407</v>
      </c>
      <c r="F775" t="s">
        <v>1407</v>
      </c>
      <c r="G775" t="s">
        <v>1407</v>
      </c>
      <c r="H775" t="s">
        <v>1407</v>
      </c>
      <c r="I775" t="s">
        <v>1407</v>
      </c>
      <c r="J775">
        <v>16.5</v>
      </c>
      <c r="K775" t="b">
        <f>ISERROR(VLOOKUP(A775,'passengers(base term)_has_optio'!A774:A1609,1,FALSE))</f>
        <v>0</v>
      </c>
      <c r="L775">
        <f t="shared" si="110"/>
        <v>1</v>
      </c>
      <c r="M775">
        <f t="shared" si="108"/>
        <v>1</v>
      </c>
      <c r="N775">
        <f t="shared" si="109"/>
        <v>1</v>
      </c>
      <c r="O775">
        <f>IF(IF(ISERROR(SEARCH("*no*",VLOOKUP(A775,'passengers(base term)_has_optio'!A:J,3,FALSE))), 0,1)+IF(ISERROR(SEARCH("*no*",VLOOKUP(A775,'passengers(base term)_has_optio'!A:J,34,FALSE))), 0,1)+IF(ISERROR(SEARCH("*no*",VLOOKUP(A775,'passengers(base term)_has_optio'!A:J,5,FALSE))), 0,1)+IF(ISERROR(SEARCH("*no*",VLOOKUP(A775,'passengers(base term)_has_optio'!A:J,6,FALSE))), 0,1)+IF(ISERROR(SEARCH("*no*",VLOOKUP(A775,'passengers(base term)_has_optio'!A:J,7,FALSE))), 0,1)+IF(ISERROR(SEARCH("*no*",VLOOKUP(A775,'passengers(base term)_has_optio'!A:J,8,FALSE))), 0,1)+IF(ISERROR(SEARCH("*no*",VLOOKUP(A775,'passengers(base term)_has_optio'!A:J,9,FALSE))), 0,1)=7,1,0)</f>
        <v>0</v>
      </c>
      <c r="P775">
        <f>IF(ISNUMBER(VLOOKUP(A775,'passengers(base term)_has_optio'!A:J,10)),1,0)</f>
        <v>1</v>
      </c>
      <c r="Q775">
        <f t="shared" si="111"/>
        <v>0</v>
      </c>
      <c r="R775">
        <f t="shared" si="112"/>
        <v>1</v>
      </c>
      <c r="S775">
        <f t="shared" si="113"/>
        <v>0</v>
      </c>
      <c r="T775">
        <f t="shared" si="114"/>
        <v>0</v>
      </c>
      <c r="U775">
        <f t="shared" si="115"/>
        <v>0</v>
      </c>
      <c r="V775">
        <f t="shared" si="116"/>
        <v>0</v>
      </c>
    </row>
    <row r="776" spans="1:22">
      <c r="A776" t="s">
        <v>485</v>
      </c>
      <c r="B776" t="s">
        <v>1418</v>
      </c>
      <c r="C776" t="s">
        <v>1407</v>
      </c>
      <c r="D776" t="s">
        <v>1407</v>
      </c>
      <c r="E776" t="s">
        <v>1407</v>
      </c>
      <c r="F776" t="s">
        <v>1407</v>
      </c>
      <c r="G776" t="s">
        <v>1407</v>
      </c>
      <c r="H776" t="s">
        <v>1407</v>
      </c>
      <c r="I776" t="s">
        <v>1407</v>
      </c>
      <c r="J776">
        <v>1.5</v>
      </c>
      <c r="K776" t="b">
        <f>ISERROR(VLOOKUP(A776,'passengers(base term)_has_optio'!A776:A1611,1,FALSE))</f>
        <v>0</v>
      </c>
      <c r="L776">
        <f t="shared" si="110"/>
        <v>1</v>
      </c>
      <c r="M776">
        <f t="shared" si="108"/>
        <v>1</v>
      </c>
      <c r="N776">
        <f t="shared" si="109"/>
        <v>1</v>
      </c>
      <c r="O776">
        <f>IF(IF(ISERROR(SEARCH("*no*",VLOOKUP(A776,'passengers(base term)_has_optio'!A:J,3,FALSE))), 0,1)+IF(ISERROR(SEARCH("*no*",VLOOKUP(A776,'passengers(base term)_has_optio'!A:J,34,FALSE))), 0,1)+IF(ISERROR(SEARCH("*no*",VLOOKUP(A776,'passengers(base term)_has_optio'!A:J,5,FALSE))), 0,1)+IF(ISERROR(SEARCH("*no*",VLOOKUP(A776,'passengers(base term)_has_optio'!A:J,6,FALSE))), 0,1)+IF(ISERROR(SEARCH("*no*",VLOOKUP(A776,'passengers(base term)_has_optio'!A:J,7,FALSE))), 0,1)+IF(ISERROR(SEARCH("*no*",VLOOKUP(A776,'passengers(base term)_has_optio'!A:J,8,FALSE))), 0,1)+IF(ISERROR(SEARCH("*no*",VLOOKUP(A776,'passengers(base term)_has_optio'!A:J,9,FALSE))), 0,1)=7,1,0)</f>
        <v>0</v>
      </c>
      <c r="P776">
        <f>IF(ISNUMBER(VLOOKUP(A776,'passengers(base term)_has_optio'!A:J,10)),1,0)</f>
        <v>1</v>
      </c>
      <c r="Q776">
        <f t="shared" si="111"/>
        <v>0</v>
      </c>
      <c r="R776">
        <f t="shared" si="112"/>
        <v>1</v>
      </c>
      <c r="S776">
        <f t="shared" si="113"/>
        <v>0</v>
      </c>
      <c r="T776">
        <f t="shared" si="114"/>
        <v>0</v>
      </c>
      <c r="U776">
        <f t="shared" si="115"/>
        <v>0</v>
      </c>
      <c r="V776">
        <f t="shared" si="116"/>
        <v>0</v>
      </c>
    </row>
    <row r="777" spans="1:22">
      <c r="A777" t="s">
        <v>484</v>
      </c>
      <c r="B777" t="s">
        <v>1418</v>
      </c>
      <c r="C777" t="s">
        <v>1407</v>
      </c>
      <c r="D777" t="s">
        <v>1407</v>
      </c>
      <c r="E777" t="s">
        <v>1407</v>
      </c>
      <c r="F777" t="s">
        <v>1407</v>
      </c>
      <c r="G777" t="s">
        <v>1407</v>
      </c>
      <c r="H777" t="s">
        <v>1407</v>
      </c>
      <c r="I777" t="s">
        <v>1407</v>
      </c>
      <c r="J777">
        <v>13.7</v>
      </c>
      <c r="K777" t="b">
        <f>ISERROR(VLOOKUP(A777,'passengers(base term)_has_optio'!A777:A1612,1,FALSE))</f>
        <v>0</v>
      </c>
      <c r="L777">
        <f t="shared" si="110"/>
        <v>1</v>
      </c>
      <c r="M777">
        <f t="shared" si="108"/>
        <v>1</v>
      </c>
      <c r="N777">
        <f t="shared" si="109"/>
        <v>1</v>
      </c>
      <c r="O777">
        <f>IF(IF(ISERROR(SEARCH("*no*",VLOOKUP(A777,'passengers(base term)_has_optio'!A:J,3,FALSE))), 0,1)+IF(ISERROR(SEARCH("*no*",VLOOKUP(A777,'passengers(base term)_has_optio'!A:J,34,FALSE))), 0,1)+IF(ISERROR(SEARCH("*no*",VLOOKUP(A777,'passengers(base term)_has_optio'!A:J,5,FALSE))), 0,1)+IF(ISERROR(SEARCH("*no*",VLOOKUP(A777,'passengers(base term)_has_optio'!A:J,6,FALSE))), 0,1)+IF(ISERROR(SEARCH("*no*",VLOOKUP(A777,'passengers(base term)_has_optio'!A:J,7,FALSE))), 0,1)+IF(ISERROR(SEARCH("*no*",VLOOKUP(A777,'passengers(base term)_has_optio'!A:J,8,FALSE))), 0,1)+IF(ISERROR(SEARCH("*no*",VLOOKUP(A777,'passengers(base term)_has_optio'!A:J,9,FALSE))), 0,1)=7,1,0)</f>
        <v>0</v>
      </c>
      <c r="P777">
        <f>IF(ISNUMBER(VLOOKUP(A777,'passengers(base term)_has_optio'!A:J,10)),1,0)</f>
        <v>1</v>
      </c>
      <c r="Q777">
        <f t="shared" si="111"/>
        <v>0</v>
      </c>
      <c r="R777">
        <f t="shared" si="112"/>
        <v>1</v>
      </c>
      <c r="S777">
        <f t="shared" si="113"/>
        <v>0</v>
      </c>
      <c r="T777">
        <f t="shared" si="114"/>
        <v>0</v>
      </c>
      <c r="U777">
        <f t="shared" si="115"/>
        <v>0</v>
      </c>
      <c r="V777">
        <f t="shared" si="116"/>
        <v>0</v>
      </c>
    </row>
    <row r="778" spans="1:22">
      <c r="A778" t="s">
        <v>483</v>
      </c>
      <c r="B778" t="s">
        <v>1418</v>
      </c>
      <c r="C778" t="s">
        <v>1407</v>
      </c>
      <c r="D778" t="s">
        <v>1407</v>
      </c>
      <c r="E778" t="s">
        <v>1407</v>
      </c>
      <c r="F778" t="s">
        <v>1407</v>
      </c>
      <c r="G778" t="s">
        <v>1407</v>
      </c>
      <c r="H778" t="s">
        <v>1407</v>
      </c>
      <c r="I778" t="s">
        <v>1407</v>
      </c>
      <c r="J778">
        <v>21.5</v>
      </c>
      <c r="K778" t="b">
        <f>ISERROR(VLOOKUP(A778,'passengers(base term)_has_optio'!A778:A1613,1,FALSE))</f>
        <v>0</v>
      </c>
      <c r="L778">
        <f t="shared" si="110"/>
        <v>1</v>
      </c>
      <c r="M778">
        <f t="shared" si="108"/>
        <v>1</v>
      </c>
      <c r="N778">
        <f t="shared" si="109"/>
        <v>1</v>
      </c>
      <c r="O778">
        <f>IF(IF(ISERROR(SEARCH("*no*",VLOOKUP(A778,'passengers(base term)_has_optio'!A:J,3,FALSE))), 0,1)+IF(ISERROR(SEARCH("*no*",VLOOKUP(A778,'passengers(base term)_has_optio'!A:J,34,FALSE))), 0,1)+IF(ISERROR(SEARCH("*no*",VLOOKUP(A778,'passengers(base term)_has_optio'!A:J,5,FALSE))), 0,1)+IF(ISERROR(SEARCH("*no*",VLOOKUP(A778,'passengers(base term)_has_optio'!A:J,6,FALSE))), 0,1)+IF(ISERROR(SEARCH("*no*",VLOOKUP(A778,'passengers(base term)_has_optio'!A:J,7,FALSE))), 0,1)+IF(ISERROR(SEARCH("*no*",VLOOKUP(A778,'passengers(base term)_has_optio'!A:J,8,FALSE))), 0,1)+IF(ISERROR(SEARCH("*no*",VLOOKUP(A778,'passengers(base term)_has_optio'!A:J,9,FALSE))), 0,1)=7,1,0)</f>
        <v>0</v>
      </c>
      <c r="P778">
        <f>IF(ISNUMBER(VLOOKUP(A778,'passengers(base term)_has_optio'!A:J,10)),1,0)</f>
        <v>1</v>
      </c>
      <c r="Q778">
        <f t="shared" si="111"/>
        <v>0</v>
      </c>
      <c r="R778">
        <f t="shared" si="112"/>
        <v>1</v>
      </c>
      <c r="S778">
        <f t="shared" si="113"/>
        <v>0</v>
      </c>
      <c r="T778">
        <f t="shared" si="114"/>
        <v>0</v>
      </c>
      <c r="U778">
        <f t="shared" si="115"/>
        <v>0</v>
      </c>
      <c r="V778">
        <f t="shared" si="116"/>
        <v>0</v>
      </c>
    </row>
    <row r="779" spans="1:22">
      <c r="A779" t="s">
        <v>482</v>
      </c>
      <c r="B779" t="s">
        <v>1418</v>
      </c>
      <c r="C779" t="s">
        <v>1407</v>
      </c>
      <c r="D779" t="s">
        <v>1407</v>
      </c>
      <c r="E779" t="s">
        <v>1407</v>
      </c>
      <c r="F779" t="s">
        <v>1407</v>
      </c>
      <c r="G779" t="s">
        <v>1407</v>
      </c>
      <c r="H779" t="s">
        <v>1407</v>
      </c>
      <c r="I779" t="s">
        <v>1407</v>
      </c>
      <c r="J779">
        <v>17.600000000000001</v>
      </c>
      <c r="K779" t="b">
        <f>ISERROR(VLOOKUP(A779,'passengers(base term)_has_optio'!A779:A1614,1,FALSE))</f>
        <v>0</v>
      </c>
      <c r="L779">
        <f t="shared" si="110"/>
        <v>1</v>
      </c>
      <c r="M779">
        <f t="shared" si="108"/>
        <v>1</v>
      </c>
      <c r="N779">
        <f t="shared" si="109"/>
        <v>1</v>
      </c>
      <c r="O779">
        <f>IF(IF(ISERROR(SEARCH("*no*",VLOOKUP(A779,'passengers(base term)_has_optio'!A:J,3,FALSE))), 0,1)+IF(ISERROR(SEARCH("*no*",VLOOKUP(A779,'passengers(base term)_has_optio'!A:J,34,FALSE))), 0,1)+IF(ISERROR(SEARCH("*no*",VLOOKUP(A779,'passengers(base term)_has_optio'!A:J,5,FALSE))), 0,1)+IF(ISERROR(SEARCH("*no*",VLOOKUP(A779,'passengers(base term)_has_optio'!A:J,6,FALSE))), 0,1)+IF(ISERROR(SEARCH("*no*",VLOOKUP(A779,'passengers(base term)_has_optio'!A:J,7,FALSE))), 0,1)+IF(ISERROR(SEARCH("*no*",VLOOKUP(A779,'passengers(base term)_has_optio'!A:J,8,FALSE))), 0,1)+IF(ISERROR(SEARCH("*no*",VLOOKUP(A779,'passengers(base term)_has_optio'!A:J,9,FALSE))), 0,1)=7,1,0)</f>
        <v>0</v>
      </c>
      <c r="P779">
        <f>IF(ISNUMBER(VLOOKUP(A779,'passengers(base term)_has_optio'!A:J,10)),1,0)</f>
        <v>1</v>
      </c>
      <c r="Q779">
        <f t="shared" si="111"/>
        <v>0</v>
      </c>
      <c r="R779">
        <f t="shared" si="112"/>
        <v>1</v>
      </c>
      <c r="S779">
        <f t="shared" si="113"/>
        <v>0</v>
      </c>
      <c r="T779">
        <f t="shared" si="114"/>
        <v>0</v>
      </c>
      <c r="U779">
        <f t="shared" si="115"/>
        <v>0</v>
      </c>
      <c r="V779">
        <f t="shared" si="116"/>
        <v>0</v>
      </c>
    </row>
    <row r="780" spans="1:22">
      <c r="A780" t="s">
        <v>481</v>
      </c>
      <c r="B780" t="s">
        <v>1418</v>
      </c>
      <c r="C780" t="s">
        <v>1407</v>
      </c>
      <c r="D780" t="s">
        <v>1407</v>
      </c>
      <c r="E780" t="s">
        <v>1407</v>
      </c>
      <c r="F780" t="s">
        <v>1407</v>
      </c>
      <c r="G780" t="s">
        <v>1407</v>
      </c>
      <c r="H780" t="s">
        <v>1407</v>
      </c>
      <c r="I780" t="s">
        <v>1407</v>
      </c>
      <c r="J780">
        <v>16</v>
      </c>
      <c r="K780" t="b">
        <f>ISERROR(VLOOKUP(A780,'passengers(base term)_has_optio'!A780:A1615,1,FALSE))</f>
        <v>0</v>
      </c>
      <c r="L780">
        <f t="shared" si="110"/>
        <v>1</v>
      </c>
      <c r="M780">
        <f t="shared" si="108"/>
        <v>1</v>
      </c>
      <c r="N780">
        <f t="shared" si="109"/>
        <v>1</v>
      </c>
      <c r="O780">
        <f>IF(IF(ISERROR(SEARCH("*no*",VLOOKUP(A780,'passengers(base term)_has_optio'!A:J,3,FALSE))), 0,1)+IF(ISERROR(SEARCH("*no*",VLOOKUP(A780,'passengers(base term)_has_optio'!A:J,34,FALSE))), 0,1)+IF(ISERROR(SEARCH("*no*",VLOOKUP(A780,'passengers(base term)_has_optio'!A:J,5,FALSE))), 0,1)+IF(ISERROR(SEARCH("*no*",VLOOKUP(A780,'passengers(base term)_has_optio'!A:J,6,FALSE))), 0,1)+IF(ISERROR(SEARCH("*no*",VLOOKUP(A780,'passengers(base term)_has_optio'!A:J,7,FALSE))), 0,1)+IF(ISERROR(SEARCH("*no*",VLOOKUP(A780,'passengers(base term)_has_optio'!A:J,8,FALSE))), 0,1)+IF(ISERROR(SEARCH("*no*",VLOOKUP(A780,'passengers(base term)_has_optio'!A:J,9,FALSE))), 0,1)=7,1,0)</f>
        <v>0</v>
      </c>
      <c r="P780">
        <f>IF(ISNUMBER(VLOOKUP(A780,'passengers(base term)_has_optio'!A:J,10)),1,0)</f>
        <v>1</v>
      </c>
      <c r="Q780">
        <f t="shared" si="111"/>
        <v>0</v>
      </c>
      <c r="R780">
        <f t="shared" si="112"/>
        <v>1</v>
      </c>
      <c r="S780">
        <f t="shared" si="113"/>
        <v>0</v>
      </c>
      <c r="T780">
        <f t="shared" si="114"/>
        <v>0</v>
      </c>
      <c r="U780">
        <f t="shared" si="115"/>
        <v>0</v>
      </c>
      <c r="V780">
        <f t="shared" si="116"/>
        <v>0</v>
      </c>
    </row>
    <row r="781" spans="1:22">
      <c r="A781" t="s">
        <v>480</v>
      </c>
      <c r="B781" t="s">
        <v>1418</v>
      </c>
      <c r="C781" t="s">
        <v>1407</v>
      </c>
      <c r="D781" t="s">
        <v>1407</v>
      </c>
      <c r="E781" t="s">
        <v>1407</v>
      </c>
      <c r="F781" t="s">
        <v>1407</v>
      </c>
      <c r="G781" t="s">
        <v>1407</v>
      </c>
      <c r="H781" t="s">
        <v>1407</v>
      </c>
      <c r="I781" t="s">
        <v>1407</v>
      </c>
      <c r="J781">
        <v>15.9</v>
      </c>
      <c r="K781" t="b">
        <f>ISERROR(VLOOKUP(A781,'passengers(base term)_has_optio'!A781:A1616,1,FALSE))</f>
        <v>0</v>
      </c>
      <c r="L781">
        <f t="shared" si="110"/>
        <v>1</v>
      </c>
      <c r="M781">
        <f t="shared" si="108"/>
        <v>1</v>
      </c>
      <c r="N781">
        <f t="shared" si="109"/>
        <v>1</v>
      </c>
      <c r="O781">
        <f>IF(IF(ISERROR(SEARCH("*no*",VLOOKUP(A781,'passengers(base term)_has_optio'!A:J,3,FALSE))), 0,1)+IF(ISERROR(SEARCH("*no*",VLOOKUP(A781,'passengers(base term)_has_optio'!A:J,34,FALSE))), 0,1)+IF(ISERROR(SEARCH("*no*",VLOOKUP(A781,'passengers(base term)_has_optio'!A:J,5,FALSE))), 0,1)+IF(ISERROR(SEARCH("*no*",VLOOKUP(A781,'passengers(base term)_has_optio'!A:J,6,FALSE))), 0,1)+IF(ISERROR(SEARCH("*no*",VLOOKUP(A781,'passengers(base term)_has_optio'!A:J,7,FALSE))), 0,1)+IF(ISERROR(SEARCH("*no*",VLOOKUP(A781,'passengers(base term)_has_optio'!A:J,8,FALSE))), 0,1)+IF(ISERROR(SEARCH("*no*",VLOOKUP(A781,'passengers(base term)_has_optio'!A:J,9,FALSE))), 0,1)=7,1,0)</f>
        <v>0</v>
      </c>
      <c r="P781">
        <f>IF(ISNUMBER(VLOOKUP(A781,'passengers(base term)_has_optio'!A:J,10)),1,0)</f>
        <v>1</v>
      </c>
      <c r="Q781">
        <f t="shared" si="111"/>
        <v>0</v>
      </c>
      <c r="R781">
        <f t="shared" si="112"/>
        <v>1</v>
      </c>
      <c r="S781">
        <f t="shared" si="113"/>
        <v>0</v>
      </c>
      <c r="T781">
        <f t="shared" si="114"/>
        <v>0</v>
      </c>
      <c r="U781">
        <f t="shared" si="115"/>
        <v>0</v>
      </c>
      <c r="V781">
        <f t="shared" si="116"/>
        <v>0</v>
      </c>
    </row>
    <row r="782" spans="1:22">
      <c r="A782" t="s">
        <v>479</v>
      </c>
      <c r="B782" t="s">
        <v>1418</v>
      </c>
      <c r="C782" t="s">
        <v>1407</v>
      </c>
      <c r="D782" t="s">
        <v>1407</v>
      </c>
      <c r="E782" t="s">
        <v>1407</v>
      </c>
      <c r="F782" t="s">
        <v>1407</v>
      </c>
      <c r="G782" t="s">
        <v>1407</v>
      </c>
      <c r="H782" t="s">
        <v>1407</v>
      </c>
      <c r="I782" t="s">
        <v>1407</v>
      </c>
      <c r="J782">
        <v>40.1</v>
      </c>
      <c r="K782" t="b">
        <f>ISERROR(VLOOKUP(A782,'passengers(base term)_has_optio'!A782:A1617,1,FALSE))</f>
        <v>0</v>
      </c>
      <c r="L782">
        <f t="shared" si="110"/>
        <v>1</v>
      </c>
      <c r="M782">
        <f t="shared" si="108"/>
        <v>1</v>
      </c>
      <c r="N782">
        <f t="shared" si="109"/>
        <v>1</v>
      </c>
      <c r="O782">
        <f>IF(IF(ISERROR(SEARCH("*no*",VLOOKUP(A782,'passengers(base term)_has_optio'!A:J,3,FALSE))), 0,1)+IF(ISERROR(SEARCH("*no*",VLOOKUP(A782,'passengers(base term)_has_optio'!A:J,34,FALSE))), 0,1)+IF(ISERROR(SEARCH("*no*",VLOOKUP(A782,'passengers(base term)_has_optio'!A:J,5,FALSE))), 0,1)+IF(ISERROR(SEARCH("*no*",VLOOKUP(A782,'passengers(base term)_has_optio'!A:J,6,FALSE))), 0,1)+IF(ISERROR(SEARCH("*no*",VLOOKUP(A782,'passengers(base term)_has_optio'!A:J,7,FALSE))), 0,1)+IF(ISERROR(SEARCH("*no*",VLOOKUP(A782,'passengers(base term)_has_optio'!A:J,8,FALSE))), 0,1)+IF(ISERROR(SEARCH("*no*",VLOOKUP(A782,'passengers(base term)_has_optio'!A:J,9,FALSE))), 0,1)=7,1,0)</f>
        <v>0</v>
      </c>
      <c r="P782">
        <f>IF(ISNUMBER(VLOOKUP(A782,'passengers(base term)_has_optio'!A:J,10)),1,0)</f>
        <v>1</v>
      </c>
      <c r="Q782">
        <f t="shared" si="111"/>
        <v>0</v>
      </c>
      <c r="R782">
        <f t="shared" si="112"/>
        <v>1</v>
      </c>
      <c r="S782">
        <f t="shared" si="113"/>
        <v>0</v>
      </c>
      <c r="T782">
        <f t="shared" si="114"/>
        <v>0</v>
      </c>
      <c r="U782">
        <f t="shared" si="115"/>
        <v>0</v>
      </c>
      <c r="V782">
        <f t="shared" si="116"/>
        <v>0</v>
      </c>
    </row>
    <row r="783" spans="1:22">
      <c r="A783" t="s">
        <v>478</v>
      </c>
      <c r="B783" t="s">
        <v>1418</v>
      </c>
      <c r="C783" t="s">
        <v>1407</v>
      </c>
      <c r="D783" t="s">
        <v>1407</v>
      </c>
      <c r="E783" t="s">
        <v>1407</v>
      </c>
      <c r="F783" t="s">
        <v>1407</v>
      </c>
      <c r="G783" t="s">
        <v>1407</v>
      </c>
      <c r="H783" t="s">
        <v>1407</v>
      </c>
      <c r="I783" t="s">
        <v>1407</v>
      </c>
      <c r="J783">
        <v>21.8</v>
      </c>
      <c r="K783" t="b">
        <f>ISERROR(VLOOKUP(A783,'passengers(base term)_has_optio'!A783:A1618,1,FALSE))</f>
        <v>0</v>
      </c>
      <c r="L783">
        <f t="shared" si="110"/>
        <v>1</v>
      </c>
      <c r="M783">
        <f t="shared" si="108"/>
        <v>1</v>
      </c>
      <c r="N783">
        <f t="shared" si="109"/>
        <v>1</v>
      </c>
      <c r="O783">
        <f>IF(IF(ISERROR(SEARCH("*no*",VLOOKUP(A783,'passengers(base term)_has_optio'!A:J,3,FALSE))), 0,1)+IF(ISERROR(SEARCH("*no*",VLOOKUP(A783,'passengers(base term)_has_optio'!A:J,34,FALSE))), 0,1)+IF(ISERROR(SEARCH("*no*",VLOOKUP(A783,'passengers(base term)_has_optio'!A:J,5,FALSE))), 0,1)+IF(ISERROR(SEARCH("*no*",VLOOKUP(A783,'passengers(base term)_has_optio'!A:J,6,FALSE))), 0,1)+IF(ISERROR(SEARCH("*no*",VLOOKUP(A783,'passengers(base term)_has_optio'!A:J,7,FALSE))), 0,1)+IF(ISERROR(SEARCH("*no*",VLOOKUP(A783,'passengers(base term)_has_optio'!A:J,8,FALSE))), 0,1)+IF(ISERROR(SEARCH("*no*",VLOOKUP(A783,'passengers(base term)_has_optio'!A:J,9,FALSE))), 0,1)=7,1,0)</f>
        <v>0</v>
      </c>
      <c r="P783">
        <f>IF(ISNUMBER(VLOOKUP(A783,'passengers(base term)_has_optio'!A:J,10)),1,0)</f>
        <v>1</v>
      </c>
      <c r="Q783">
        <f t="shared" si="111"/>
        <v>0</v>
      </c>
      <c r="R783">
        <f t="shared" si="112"/>
        <v>1</v>
      </c>
      <c r="S783">
        <f t="shared" si="113"/>
        <v>0</v>
      </c>
      <c r="T783">
        <f t="shared" si="114"/>
        <v>0</v>
      </c>
      <c r="U783">
        <f t="shared" si="115"/>
        <v>0</v>
      </c>
      <c r="V783">
        <f t="shared" si="116"/>
        <v>0</v>
      </c>
    </row>
    <row r="784" spans="1:22">
      <c r="A784" t="s">
        <v>477</v>
      </c>
      <c r="B784" t="s">
        <v>1418</v>
      </c>
      <c r="C784" t="s">
        <v>1407</v>
      </c>
      <c r="D784" t="s">
        <v>1407</v>
      </c>
      <c r="E784" t="s">
        <v>1407</v>
      </c>
      <c r="F784" t="s">
        <v>1407</v>
      </c>
      <c r="G784" t="s">
        <v>1407</v>
      </c>
      <c r="H784" t="s">
        <v>1407</v>
      </c>
      <c r="I784" t="s">
        <v>1407</v>
      </c>
      <c r="J784">
        <v>17.899999999999999</v>
      </c>
      <c r="K784" t="b">
        <f>ISERROR(VLOOKUP(A784,'passengers(base term)_has_optio'!A784:A1619,1,FALSE))</f>
        <v>0</v>
      </c>
      <c r="L784">
        <f t="shared" si="110"/>
        <v>1</v>
      </c>
      <c r="M784">
        <f t="shared" si="108"/>
        <v>1</v>
      </c>
      <c r="N784">
        <f t="shared" si="109"/>
        <v>1</v>
      </c>
      <c r="O784">
        <f>IF(IF(ISERROR(SEARCH("*no*",VLOOKUP(A784,'passengers(base term)_has_optio'!A:J,3,FALSE))), 0,1)+IF(ISERROR(SEARCH("*no*",VLOOKUP(A784,'passengers(base term)_has_optio'!A:J,34,FALSE))), 0,1)+IF(ISERROR(SEARCH("*no*",VLOOKUP(A784,'passengers(base term)_has_optio'!A:J,5,FALSE))), 0,1)+IF(ISERROR(SEARCH("*no*",VLOOKUP(A784,'passengers(base term)_has_optio'!A:J,6,FALSE))), 0,1)+IF(ISERROR(SEARCH("*no*",VLOOKUP(A784,'passengers(base term)_has_optio'!A:J,7,FALSE))), 0,1)+IF(ISERROR(SEARCH("*no*",VLOOKUP(A784,'passengers(base term)_has_optio'!A:J,8,FALSE))), 0,1)+IF(ISERROR(SEARCH("*no*",VLOOKUP(A784,'passengers(base term)_has_optio'!A:J,9,FALSE))), 0,1)=7,1,0)</f>
        <v>0</v>
      </c>
      <c r="P784">
        <f>IF(ISNUMBER(VLOOKUP(A784,'passengers(base term)_has_optio'!A:J,10)),1,0)</f>
        <v>1</v>
      </c>
      <c r="Q784">
        <f t="shared" si="111"/>
        <v>0</v>
      </c>
      <c r="R784">
        <f t="shared" si="112"/>
        <v>1</v>
      </c>
      <c r="S784">
        <f t="shared" si="113"/>
        <v>0</v>
      </c>
      <c r="T784">
        <f t="shared" si="114"/>
        <v>0</v>
      </c>
      <c r="U784">
        <f t="shared" si="115"/>
        <v>0</v>
      </c>
      <c r="V784">
        <f t="shared" si="116"/>
        <v>0</v>
      </c>
    </row>
    <row r="785" spans="1:22">
      <c r="A785" t="s">
        <v>476</v>
      </c>
      <c r="B785" t="s">
        <v>1418</v>
      </c>
      <c r="C785" t="s">
        <v>1407</v>
      </c>
      <c r="D785" t="s">
        <v>1407</v>
      </c>
      <c r="E785" t="s">
        <v>1407</v>
      </c>
      <c r="F785" t="s">
        <v>1407</v>
      </c>
      <c r="G785" t="s">
        <v>1407</v>
      </c>
      <c r="H785" t="s">
        <v>1407</v>
      </c>
      <c r="I785" t="s">
        <v>1407</v>
      </c>
      <c r="J785">
        <v>30.6</v>
      </c>
      <c r="K785" t="b">
        <f>ISERROR(VLOOKUP(A785,'passengers(base term)_has_optio'!A785:A1620,1,FALSE))</f>
        <v>0</v>
      </c>
      <c r="L785">
        <f t="shared" si="110"/>
        <v>1</v>
      </c>
      <c r="M785">
        <f t="shared" si="108"/>
        <v>1</v>
      </c>
      <c r="N785">
        <f t="shared" si="109"/>
        <v>1</v>
      </c>
      <c r="O785">
        <f>IF(IF(ISERROR(SEARCH("*no*",VLOOKUP(A785,'passengers(base term)_has_optio'!A:J,3,FALSE))), 0,1)+IF(ISERROR(SEARCH("*no*",VLOOKUP(A785,'passengers(base term)_has_optio'!A:J,34,FALSE))), 0,1)+IF(ISERROR(SEARCH("*no*",VLOOKUP(A785,'passengers(base term)_has_optio'!A:J,5,FALSE))), 0,1)+IF(ISERROR(SEARCH("*no*",VLOOKUP(A785,'passengers(base term)_has_optio'!A:J,6,FALSE))), 0,1)+IF(ISERROR(SEARCH("*no*",VLOOKUP(A785,'passengers(base term)_has_optio'!A:J,7,FALSE))), 0,1)+IF(ISERROR(SEARCH("*no*",VLOOKUP(A785,'passengers(base term)_has_optio'!A:J,8,FALSE))), 0,1)+IF(ISERROR(SEARCH("*no*",VLOOKUP(A785,'passengers(base term)_has_optio'!A:J,9,FALSE))), 0,1)=7,1,0)</f>
        <v>0</v>
      </c>
      <c r="P785">
        <f>IF(ISNUMBER(VLOOKUP(A785,'passengers(base term)_has_optio'!A:J,10)),1,0)</f>
        <v>1</v>
      </c>
      <c r="Q785">
        <f t="shared" si="111"/>
        <v>0</v>
      </c>
      <c r="R785">
        <f t="shared" si="112"/>
        <v>1</v>
      </c>
      <c r="S785">
        <f t="shared" si="113"/>
        <v>0</v>
      </c>
      <c r="T785">
        <f t="shared" si="114"/>
        <v>0</v>
      </c>
      <c r="U785">
        <f t="shared" si="115"/>
        <v>0</v>
      </c>
      <c r="V785">
        <f t="shared" si="116"/>
        <v>0</v>
      </c>
    </row>
    <row r="786" spans="1:22">
      <c r="A786" t="s">
        <v>475</v>
      </c>
      <c r="B786" t="s">
        <v>1418</v>
      </c>
      <c r="C786" t="s">
        <v>1407</v>
      </c>
      <c r="D786" t="s">
        <v>1407</v>
      </c>
      <c r="E786" t="s">
        <v>1407</v>
      </c>
      <c r="F786" t="s">
        <v>1407</v>
      </c>
      <c r="G786" t="s">
        <v>1407</v>
      </c>
      <c r="H786" t="s">
        <v>1407</v>
      </c>
      <c r="I786" t="s">
        <v>1407</v>
      </c>
      <c r="J786">
        <v>26.9</v>
      </c>
      <c r="K786" t="b">
        <f>ISERROR(VLOOKUP(A786,'passengers(base term)_has_optio'!A786:A1621,1,FALSE))</f>
        <v>0</v>
      </c>
      <c r="L786">
        <f t="shared" si="110"/>
        <v>1</v>
      </c>
      <c r="M786">
        <f t="shared" si="108"/>
        <v>1</v>
      </c>
      <c r="N786">
        <f t="shared" si="109"/>
        <v>1</v>
      </c>
      <c r="O786">
        <f>IF(IF(ISERROR(SEARCH("*no*",VLOOKUP(A786,'passengers(base term)_has_optio'!A:J,3,FALSE))), 0,1)+IF(ISERROR(SEARCH("*no*",VLOOKUP(A786,'passengers(base term)_has_optio'!A:J,34,FALSE))), 0,1)+IF(ISERROR(SEARCH("*no*",VLOOKUP(A786,'passengers(base term)_has_optio'!A:J,5,FALSE))), 0,1)+IF(ISERROR(SEARCH("*no*",VLOOKUP(A786,'passengers(base term)_has_optio'!A:J,6,FALSE))), 0,1)+IF(ISERROR(SEARCH("*no*",VLOOKUP(A786,'passengers(base term)_has_optio'!A:J,7,FALSE))), 0,1)+IF(ISERROR(SEARCH("*no*",VLOOKUP(A786,'passengers(base term)_has_optio'!A:J,8,FALSE))), 0,1)+IF(ISERROR(SEARCH("*no*",VLOOKUP(A786,'passengers(base term)_has_optio'!A:J,9,FALSE))), 0,1)=7,1,0)</f>
        <v>0</v>
      </c>
      <c r="P786">
        <f>IF(ISNUMBER(VLOOKUP(A786,'passengers(base term)_has_optio'!A:J,10)),1,0)</f>
        <v>1</v>
      </c>
      <c r="Q786">
        <f t="shared" si="111"/>
        <v>0</v>
      </c>
      <c r="R786">
        <f t="shared" si="112"/>
        <v>1</v>
      </c>
      <c r="S786">
        <f t="shared" si="113"/>
        <v>0</v>
      </c>
      <c r="T786">
        <f t="shared" si="114"/>
        <v>0</v>
      </c>
      <c r="U786">
        <f t="shared" si="115"/>
        <v>0</v>
      </c>
      <c r="V786">
        <f t="shared" si="116"/>
        <v>0</v>
      </c>
    </row>
    <row r="787" spans="1:22">
      <c r="A787" t="s">
        <v>474</v>
      </c>
      <c r="B787" t="s">
        <v>1418</v>
      </c>
      <c r="C787" t="s">
        <v>1407</v>
      </c>
      <c r="D787" t="s">
        <v>1407</v>
      </c>
      <c r="E787" t="s">
        <v>1407</v>
      </c>
      <c r="F787" t="s">
        <v>1407</v>
      </c>
      <c r="G787" t="s">
        <v>1407</v>
      </c>
      <c r="H787" t="s">
        <v>1407</v>
      </c>
      <c r="I787" t="s">
        <v>1407</v>
      </c>
      <c r="J787">
        <v>39</v>
      </c>
      <c r="K787" t="b">
        <f>ISERROR(VLOOKUP(A787,'passengers(base term)_has_optio'!A787:A1622,1,FALSE))</f>
        <v>0</v>
      </c>
      <c r="L787">
        <f t="shared" si="110"/>
        <v>1</v>
      </c>
      <c r="M787">
        <f t="shared" si="108"/>
        <v>1</v>
      </c>
      <c r="N787">
        <f t="shared" si="109"/>
        <v>1</v>
      </c>
      <c r="O787">
        <f>IF(IF(ISERROR(SEARCH("*no*",VLOOKUP(A787,'passengers(base term)_has_optio'!A:J,3,FALSE))), 0,1)+IF(ISERROR(SEARCH("*no*",VLOOKUP(A787,'passengers(base term)_has_optio'!A:J,34,FALSE))), 0,1)+IF(ISERROR(SEARCH("*no*",VLOOKUP(A787,'passengers(base term)_has_optio'!A:J,5,FALSE))), 0,1)+IF(ISERROR(SEARCH("*no*",VLOOKUP(A787,'passengers(base term)_has_optio'!A:J,6,FALSE))), 0,1)+IF(ISERROR(SEARCH("*no*",VLOOKUP(A787,'passengers(base term)_has_optio'!A:J,7,FALSE))), 0,1)+IF(ISERROR(SEARCH("*no*",VLOOKUP(A787,'passengers(base term)_has_optio'!A:J,8,FALSE))), 0,1)+IF(ISERROR(SEARCH("*no*",VLOOKUP(A787,'passengers(base term)_has_optio'!A:J,9,FALSE))), 0,1)=7,1,0)</f>
        <v>0</v>
      </c>
      <c r="P787">
        <f>IF(ISNUMBER(VLOOKUP(A787,'passengers(base term)_has_optio'!A:J,10)),1,0)</f>
        <v>1</v>
      </c>
      <c r="Q787">
        <f t="shared" si="111"/>
        <v>0</v>
      </c>
      <c r="R787">
        <f t="shared" si="112"/>
        <v>1</v>
      </c>
      <c r="S787">
        <f t="shared" si="113"/>
        <v>0</v>
      </c>
      <c r="T787">
        <f t="shared" si="114"/>
        <v>0</v>
      </c>
      <c r="U787">
        <f t="shared" si="115"/>
        <v>0</v>
      </c>
      <c r="V787">
        <f t="shared" si="116"/>
        <v>0</v>
      </c>
    </row>
    <row r="788" spans="1:22">
      <c r="A788" t="s">
        <v>473</v>
      </c>
      <c r="B788" t="s">
        <v>1418</v>
      </c>
      <c r="C788" t="s">
        <v>1407</v>
      </c>
      <c r="D788" t="s">
        <v>1407</v>
      </c>
      <c r="E788" t="s">
        <v>1407</v>
      </c>
      <c r="F788" t="s">
        <v>1407</v>
      </c>
      <c r="G788" t="s">
        <v>1407</v>
      </c>
      <c r="H788" t="s">
        <v>1407</v>
      </c>
      <c r="I788" t="s">
        <v>1407</v>
      </c>
      <c r="J788">
        <v>36.5</v>
      </c>
      <c r="K788" t="b">
        <f>ISERROR(VLOOKUP(A788,'passengers(base term)_has_optio'!A788:A1623,1,FALSE))</f>
        <v>0</v>
      </c>
      <c r="L788">
        <f t="shared" si="110"/>
        <v>1</v>
      </c>
      <c r="M788">
        <f t="shared" si="108"/>
        <v>1</v>
      </c>
      <c r="N788">
        <f t="shared" si="109"/>
        <v>1</v>
      </c>
      <c r="O788">
        <f>IF(IF(ISERROR(SEARCH("*no*",VLOOKUP(A788,'passengers(base term)_has_optio'!A:J,3,FALSE))), 0,1)+IF(ISERROR(SEARCH("*no*",VLOOKUP(A788,'passengers(base term)_has_optio'!A:J,34,FALSE))), 0,1)+IF(ISERROR(SEARCH("*no*",VLOOKUP(A788,'passengers(base term)_has_optio'!A:J,5,FALSE))), 0,1)+IF(ISERROR(SEARCH("*no*",VLOOKUP(A788,'passengers(base term)_has_optio'!A:J,6,FALSE))), 0,1)+IF(ISERROR(SEARCH("*no*",VLOOKUP(A788,'passengers(base term)_has_optio'!A:J,7,FALSE))), 0,1)+IF(ISERROR(SEARCH("*no*",VLOOKUP(A788,'passengers(base term)_has_optio'!A:J,8,FALSE))), 0,1)+IF(ISERROR(SEARCH("*no*",VLOOKUP(A788,'passengers(base term)_has_optio'!A:J,9,FALSE))), 0,1)=7,1,0)</f>
        <v>0</v>
      </c>
      <c r="P788">
        <f>IF(ISNUMBER(VLOOKUP(A788,'passengers(base term)_has_optio'!A:J,10)),1,0)</f>
        <v>1</v>
      </c>
      <c r="Q788">
        <f t="shared" si="111"/>
        <v>0</v>
      </c>
      <c r="R788">
        <f t="shared" si="112"/>
        <v>1</v>
      </c>
      <c r="S788">
        <f t="shared" si="113"/>
        <v>0</v>
      </c>
      <c r="T788">
        <f t="shared" si="114"/>
        <v>0</v>
      </c>
      <c r="U788">
        <f t="shared" si="115"/>
        <v>0</v>
      </c>
      <c r="V788">
        <f t="shared" si="116"/>
        <v>0</v>
      </c>
    </row>
    <row r="789" spans="1:22">
      <c r="A789" t="s">
        <v>472</v>
      </c>
      <c r="B789" t="s">
        <v>1418</v>
      </c>
      <c r="C789" t="s">
        <v>1407</v>
      </c>
      <c r="D789" t="s">
        <v>1407</v>
      </c>
      <c r="E789" t="s">
        <v>1407</v>
      </c>
      <c r="F789" t="s">
        <v>1407</v>
      </c>
      <c r="G789" t="s">
        <v>1407</v>
      </c>
      <c r="H789" t="s">
        <v>1407</v>
      </c>
      <c r="I789" t="s">
        <v>1407</v>
      </c>
      <c r="J789">
        <v>10.3</v>
      </c>
      <c r="K789" t="b">
        <f>ISERROR(VLOOKUP(A789,'passengers(base term)_has_optio'!A789:A1624,1,FALSE))</f>
        <v>0</v>
      </c>
      <c r="L789">
        <f t="shared" si="110"/>
        <v>1</v>
      </c>
      <c r="M789">
        <f t="shared" si="108"/>
        <v>1</v>
      </c>
      <c r="N789">
        <f t="shared" si="109"/>
        <v>1</v>
      </c>
      <c r="O789">
        <f>IF(IF(ISERROR(SEARCH("*no*",VLOOKUP(A789,'passengers(base term)_has_optio'!A:J,3,FALSE))), 0,1)+IF(ISERROR(SEARCH("*no*",VLOOKUP(A789,'passengers(base term)_has_optio'!A:J,34,FALSE))), 0,1)+IF(ISERROR(SEARCH("*no*",VLOOKUP(A789,'passengers(base term)_has_optio'!A:J,5,FALSE))), 0,1)+IF(ISERROR(SEARCH("*no*",VLOOKUP(A789,'passengers(base term)_has_optio'!A:J,6,FALSE))), 0,1)+IF(ISERROR(SEARCH("*no*",VLOOKUP(A789,'passengers(base term)_has_optio'!A:J,7,FALSE))), 0,1)+IF(ISERROR(SEARCH("*no*",VLOOKUP(A789,'passengers(base term)_has_optio'!A:J,8,FALSE))), 0,1)+IF(ISERROR(SEARCH("*no*",VLOOKUP(A789,'passengers(base term)_has_optio'!A:J,9,FALSE))), 0,1)=7,1,0)</f>
        <v>0</v>
      </c>
      <c r="P789">
        <f>IF(ISNUMBER(VLOOKUP(A789,'passengers(base term)_has_optio'!A:J,10)),1,0)</f>
        <v>1</v>
      </c>
      <c r="Q789">
        <f t="shared" si="111"/>
        <v>0</v>
      </c>
      <c r="R789">
        <f t="shared" si="112"/>
        <v>1</v>
      </c>
      <c r="S789">
        <f t="shared" si="113"/>
        <v>0</v>
      </c>
      <c r="T789">
        <f t="shared" si="114"/>
        <v>0</v>
      </c>
      <c r="U789">
        <f t="shared" si="115"/>
        <v>0</v>
      </c>
      <c r="V789">
        <f t="shared" si="116"/>
        <v>0</v>
      </c>
    </row>
    <row r="790" spans="1:22">
      <c r="A790" t="s">
        <v>471</v>
      </c>
      <c r="B790" t="s">
        <v>1418</v>
      </c>
      <c r="C790" t="s">
        <v>1407</v>
      </c>
      <c r="D790" t="s">
        <v>1407</v>
      </c>
      <c r="E790" t="s">
        <v>1407</v>
      </c>
      <c r="F790" t="s">
        <v>1407</v>
      </c>
      <c r="G790" t="s">
        <v>1407</v>
      </c>
      <c r="H790" t="s">
        <v>1407</v>
      </c>
      <c r="I790" t="s">
        <v>1407</v>
      </c>
      <c r="J790">
        <v>34.799999999999997</v>
      </c>
      <c r="K790" t="b">
        <f>ISERROR(VLOOKUP(A790,'passengers(base term)_has_optio'!A790:A1625,1,FALSE))</f>
        <v>0</v>
      </c>
      <c r="L790">
        <f t="shared" si="110"/>
        <v>1</v>
      </c>
      <c r="M790">
        <f t="shared" si="108"/>
        <v>1</v>
      </c>
      <c r="N790">
        <f t="shared" si="109"/>
        <v>1</v>
      </c>
      <c r="O790">
        <f>IF(IF(ISERROR(SEARCH("*no*",VLOOKUP(A790,'passengers(base term)_has_optio'!A:J,3,FALSE))), 0,1)+IF(ISERROR(SEARCH("*no*",VLOOKUP(A790,'passengers(base term)_has_optio'!A:J,34,FALSE))), 0,1)+IF(ISERROR(SEARCH("*no*",VLOOKUP(A790,'passengers(base term)_has_optio'!A:J,5,FALSE))), 0,1)+IF(ISERROR(SEARCH("*no*",VLOOKUP(A790,'passengers(base term)_has_optio'!A:J,6,FALSE))), 0,1)+IF(ISERROR(SEARCH("*no*",VLOOKUP(A790,'passengers(base term)_has_optio'!A:J,7,FALSE))), 0,1)+IF(ISERROR(SEARCH("*no*",VLOOKUP(A790,'passengers(base term)_has_optio'!A:J,8,FALSE))), 0,1)+IF(ISERROR(SEARCH("*no*",VLOOKUP(A790,'passengers(base term)_has_optio'!A:J,9,FALSE))), 0,1)=7,1,0)</f>
        <v>0</v>
      </c>
      <c r="P790">
        <f>IF(ISNUMBER(VLOOKUP(A790,'passengers(base term)_has_optio'!A:J,10)),1,0)</f>
        <v>1</v>
      </c>
      <c r="Q790">
        <f t="shared" si="111"/>
        <v>0</v>
      </c>
      <c r="R790">
        <f t="shared" si="112"/>
        <v>1</v>
      </c>
      <c r="S790">
        <f t="shared" si="113"/>
        <v>0</v>
      </c>
      <c r="T790">
        <f t="shared" si="114"/>
        <v>0</v>
      </c>
      <c r="U790">
        <f t="shared" si="115"/>
        <v>0</v>
      </c>
      <c r="V790">
        <f t="shared" si="116"/>
        <v>0</v>
      </c>
    </row>
    <row r="791" spans="1:22">
      <c r="A791" t="s">
        <v>470</v>
      </c>
      <c r="B791" t="s">
        <v>1418</v>
      </c>
      <c r="C791" t="s">
        <v>1407</v>
      </c>
      <c r="D791" t="s">
        <v>1407</v>
      </c>
      <c r="E791" t="s">
        <v>1407</v>
      </c>
      <c r="F791" t="s">
        <v>1407</v>
      </c>
      <c r="G791" t="s">
        <v>1407</v>
      </c>
      <c r="H791" t="s">
        <v>1407</v>
      </c>
      <c r="I791" t="s">
        <v>1407</v>
      </c>
      <c r="J791">
        <v>31.9</v>
      </c>
      <c r="K791" t="b">
        <f>ISERROR(VLOOKUP(A791,'passengers(base term)_has_optio'!A791:A1626,1,FALSE))</f>
        <v>0</v>
      </c>
      <c r="L791">
        <f t="shared" si="110"/>
        <v>1</v>
      </c>
      <c r="M791">
        <f t="shared" si="108"/>
        <v>1</v>
      </c>
      <c r="N791">
        <f t="shared" si="109"/>
        <v>1</v>
      </c>
      <c r="O791">
        <f>IF(IF(ISERROR(SEARCH("*no*",VLOOKUP(A791,'passengers(base term)_has_optio'!A:J,3,FALSE))), 0,1)+IF(ISERROR(SEARCH("*no*",VLOOKUP(A791,'passengers(base term)_has_optio'!A:J,34,FALSE))), 0,1)+IF(ISERROR(SEARCH("*no*",VLOOKUP(A791,'passengers(base term)_has_optio'!A:J,5,FALSE))), 0,1)+IF(ISERROR(SEARCH("*no*",VLOOKUP(A791,'passengers(base term)_has_optio'!A:J,6,FALSE))), 0,1)+IF(ISERROR(SEARCH("*no*",VLOOKUP(A791,'passengers(base term)_has_optio'!A:J,7,FALSE))), 0,1)+IF(ISERROR(SEARCH("*no*",VLOOKUP(A791,'passengers(base term)_has_optio'!A:J,8,FALSE))), 0,1)+IF(ISERROR(SEARCH("*no*",VLOOKUP(A791,'passengers(base term)_has_optio'!A:J,9,FALSE))), 0,1)=7,1,0)</f>
        <v>0</v>
      </c>
      <c r="P791">
        <f>IF(ISNUMBER(VLOOKUP(A791,'passengers(base term)_has_optio'!A:J,10)),1,0)</f>
        <v>1</v>
      </c>
      <c r="Q791">
        <f t="shared" si="111"/>
        <v>0</v>
      </c>
      <c r="R791">
        <f t="shared" si="112"/>
        <v>1</v>
      </c>
      <c r="S791">
        <f t="shared" si="113"/>
        <v>0</v>
      </c>
      <c r="T791">
        <f t="shared" si="114"/>
        <v>0</v>
      </c>
      <c r="U791">
        <f t="shared" si="115"/>
        <v>0</v>
      </c>
      <c r="V791">
        <f t="shared" si="116"/>
        <v>0</v>
      </c>
    </row>
    <row r="792" spans="1:22">
      <c r="A792" t="s">
        <v>469</v>
      </c>
      <c r="B792" t="s">
        <v>1418</v>
      </c>
      <c r="C792" t="s">
        <v>1407</v>
      </c>
      <c r="D792" t="s">
        <v>1407</v>
      </c>
      <c r="E792" t="s">
        <v>1407</v>
      </c>
      <c r="F792" t="s">
        <v>1407</v>
      </c>
      <c r="G792" t="s">
        <v>1407</v>
      </c>
      <c r="H792" t="s">
        <v>1407</v>
      </c>
      <c r="I792" t="s">
        <v>1407</v>
      </c>
      <c r="J792">
        <v>27.8</v>
      </c>
      <c r="K792" t="b">
        <f>ISERROR(VLOOKUP(A792,'passengers(base term)_has_optio'!A792:A1627,1,FALSE))</f>
        <v>0</v>
      </c>
      <c r="L792">
        <f t="shared" si="110"/>
        <v>1</v>
      </c>
      <c r="M792">
        <f t="shared" si="108"/>
        <v>1</v>
      </c>
      <c r="N792">
        <f t="shared" si="109"/>
        <v>1</v>
      </c>
      <c r="O792">
        <f>IF(IF(ISERROR(SEARCH("*no*",VLOOKUP(A792,'passengers(base term)_has_optio'!A:J,3,FALSE))), 0,1)+IF(ISERROR(SEARCH("*no*",VLOOKUP(A792,'passengers(base term)_has_optio'!A:J,34,FALSE))), 0,1)+IF(ISERROR(SEARCH("*no*",VLOOKUP(A792,'passengers(base term)_has_optio'!A:J,5,FALSE))), 0,1)+IF(ISERROR(SEARCH("*no*",VLOOKUP(A792,'passengers(base term)_has_optio'!A:J,6,FALSE))), 0,1)+IF(ISERROR(SEARCH("*no*",VLOOKUP(A792,'passengers(base term)_has_optio'!A:J,7,FALSE))), 0,1)+IF(ISERROR(SEARCH("*no*",VLOOKUP(A792,'passengers(base term)_has_optio'!A:J,8,FALSE))), 0,1)+IF(ISERROR(SEARCH("*no*",VLOOKUP(A792,'passengers(base term)_has_optio'!A:J,9,FALSE))), 0,1)=7,1,0)</f>
        <v>0</v>
      </c>
      <c r="P792">
        <f>IF(ISNUMBER(VLOOKUP(A792,'passengers(base term)_has_optio'!A:J,10)),1,0)</f>
        <v>1</v>
      </c>
      <c r="Q792">
        <f t="shared" si="111"/>
        <v>0</v>
      </c>
      <c r="R792">
        <f t="shared" si="112"/>
        <v>1</v>
      </c>
      <c r="S792">
        <f t="shared" si="113"/>
        <v>0</v>
      </c>
      <c r="T792">
        <f t="shared" si="114"/>
        <v>0</v>
      </c>
      <c r="U792">
        <f t="shared" si="115"/>
        <v>0</v>
      </c>
      <c r="V792">
        <f t="shared" si="116"/>
        <v>0</v>
      </c>
    </row>
    <row r="793" spans="1:22">
      <c r="A793" t="s">
        <v>468</v>
      </c>
      <c r="B793" t="s">
        <v>1418</v>
      </c>
      <c r="C793" t="s">
        <v>1407</v>
      </c>
      <c r="D793" t="s">
        <v>1407</v>
      </c>
      <c r="E793" t="s">
        <v>1407</v>
      </c>
      <c r="F793" t="s">
        <v>1407</v>
      </c>
      <c r="G793" t="s">
        <v>1407</v>
      </c>
      <c r="H793" t="s">
        <v>1407</v>
      </c>
      <c r="I793" t="s">
        <v>1407</v>
      </c>
      <c r="J793">
        <v>24.1</v>
      </c>
      <c r="K793" t="b">
        <f>ISERROR(VLOOKUP(A793,'passengers(base term)_has_optio'!A793:A1628,1,FALSE))</f>
        <v>0</v>
      </c>
      <c r="L793">
        <f t="shared" si="110"/>
        <v>1</v>
      </c>
      <c r="M793">
        <f t="shared" si="108"/>
        <v>1</v>
      </c>
      <c r="N793">
        <f t="shared" si="109"/>
        <v>1</v>
      </c>
      <c r="O793">
        <f>IF(IF(ISERROR(SEARCH("*no*",VLOOKUP(A793,'passengers(base term)_has_optio'!A:J,3,FALSE))), 0,1)+IF(ISERROR(SEARCH("*no*",VLOOKUP(A793,'passengers(base term)_has_optio'!A:J,34,FALSE))), 0,1)+IF(ISERROR(SEARCH("*no*",VLOOKUP(A793,'passengers(base term)_has_optio'!A:J,5,FALSE))), 0,1)+IF(ISERROR(SEARCH("*no*",VLOOKUP(A793,'passengers(base term)_has_optio'!A:J,6,FALSE))), 0,1)+IF(ISERROR(SEARCH("*no*",VLOOKUP(A793,'passengers(base term)_has_optio'!A:J,7,FALSE))), 0,1)+IF(ISERROR(SEARCH("*no*",VLOOKUP(A793,'passengers(base term)_has_optio'!A:J,8,FALSE))), 0,1)+IF(ISERROR(SEARCH("*no*",VLOOKUP(A793,'passengers(base term)_has_optio'!A:J,9,FALSE))), 0,1)=7,1,0)</f>
        <v>0</v>
      </c>
      <c r="P793">
        <f>IF(ISNUMBER(VLOOKUP(A793,'passengers(base term)_has_optio'!A:J,10)),1,0)</f>
        <v>1</v>
      </c>
      <c r="Q793">
        <f t="shared" si="111"/>
        <v>0</v>
      </c>
      <c r="R793">
        <f t="shared" si="112"/>
        <v>1</v>
      </c>
      <c r="S793">
        <f t="shared" si="113"/>
        <v>0</v>
      </c>
      <c r="T793">
        <f t="shared" si="114"/>
        <v>0</v>
      </c>
      <c r="U793">
        <f t="shared" si="115"/>
        <v>0</v>
      </c>
      <c r="V793">
        <f t="shared" si="116"/>
        <v>0</v>
      </c>
    </row>
    <row r="794" spans="1:22">
      <c r="A794" t="s">
        <v>467</v>
      </c>
      <c r="B794" t="s">
        <v>1418</v>
      </c>
      <c r="C794" t="s">
        <v>1407</v>
      </c>
      <c r="D794" t="s">
        <v>1407</v>
      </c>
      <c r="E794" t="s">
        <v>1407</v>
      </c>
      <c r="F794" t="s">
        <v>1407</v>
      </c>
      <c r="G794" t="s">
        <v>1407</v>
      </c>
      <c r="H794" t="s">
        <v>1407</v>
      </c>
      <c r="I794" t="s">
        <v>1407</v>
      </c>
      <c r="J794">
        <v>25.5</v>
      </c>
      <c r="K794" t="b">
        <f>ISERROR(VLOOKUP(A794,'passengers(base term)_has_optio'!A794:A1629,1,FALSE))</f>
        <v>0</v>
      </c>
      <c r="L794">
        <f t="shared" si="110"/>
        <v>1</v>
      </c>
      <c r="M794">
        <f t="shared" si="108"/>
        <v>1</v>
      </c>
      <c r="N794">
        <f t="shared" si="109"/>
        <v>1</v>
      </c>
      <c r="O794">
        <f>IF(IF(ISERROR(SEARCH("*no*",VLOOKUP(A794,'passengers(base term)_has_optio'!A:J,3,FALSE))), 0,1)+IF(ISERROR(SEARCH("*no*",VLOOKUP(A794,'passengers(base term)_has_optio'!A:J,34,FALSE))), 0,1)+IF(ISERROR(SEARCH("*no*",VLOOKUP(A794,'passengers(base term)_has_optio'!A:J,5,FALSE))), 0,1)+IF(ISERROR(SEARCH("*no*",VLOOKUP(A794,'passengers(base term)_has_optio'!A:J,6,FALSE))), 0,1)+IF(ISERROR(SEARCH("*no*",VLOOKUP(A794,'passengers(base term)_has_optio'!A:J,7,FALSE))), 0,1)+IF(ISERROR(SEARCH("*no*",VLOOKUP(A794,'passengers(base term)_has_optio'!A:J,8,FALSE))), 0,1)+IF(ISERROR(SEARCH("*no*",VLOOKUP(A794,'passengers(base term)_has_optio'!A:J,9,FALSE))), 0,1)=7,1,0)</f>
        <v>0</v>
      </c>
      <c r="P794">
        <f>IF(ISNUMBER(VLOOKUP(A794,'passengers(base term)_has_optio'!A:J,10)),1,0)</f>
        <v>1</v>
      </c>
      <c r="Q794">
        <f t="shared" si="111"/>
        <v>0</v>
      </c>
      <c r="R794">
        <f t="shared" si="112"/>
        <v>1</v>
      </c>
      <c r="S794">
        <f t="shared" si="113"/>
        <v>0</v>
      </c>
      <c r="T794">
        <f t="shared" si="114"/>
        <v>0</v>
      </c>
      <c r="U794">
        <f t="shared" si="115"/>
        <v>0</v>
      </c>
      <c r="V794">
        <f t="shared" si="116"/>
        <v>0</v>
      </c>
    </row>
    <row r="795" spans="1:22">
      <c r="A795" t="s">
        <v>466</v>
      </c>
      <c r="B795" t="s">
        <v>1418</v>
      </c>
      <c r="C795" t="s">
        <v>1407</v>
      </c>
      <c r="D795" t="s">
        <v>1407</v>
      </c>
      <c r="E795" t="s">
        <v>1407</v>
      </c>
      <c r="F795" t="s">
        <v>1407</v>
      </c>
      <c r="G795" t="s">
        <v>1407</v>
      </c>
      <c r="H795" t="s">
        <v>1407</v>
      </c>
      <c r="I795" t="s">
        <v>1407</v>
      </c>
      <c r="J795">
        <v>25.2</v>
      </c>
      <c r="K795" t="b">
        <f>ISERROR(VLOOKUP(A795,'passengers(base term)_has_optio'!A795:A1630,1,FALSE))</f>
        <v>0</v>
      </c>
      <c r="L795">
        <f t="shared" si="110"/>
        <v>1</v>
      </c>
      <c r="M795">
        <f t="shared" si="108"/>
        <v>1</v>
      </c>
      <c r="N795">
        <f t="shared" si="109"/>
        <v>1</v>
      </c>
      <c r="O795">
        <f>IF(IF(ISERROR(SEARCH("*no*",VLOOKUP(A795,'passengers(base term)_has_optio'!A:J,3,FALSE))), 0,1)+IF(ISERROR(SEARCH("*no*",VLOOKUP(A795,'passengers(base term)_has_optio'!A:J,34,FALSE))), 0,1)+IF(ISERROR(SEARCH("*no*",VLOOKUP(A795,'passengers(base term)_has_optio'!A:J,5,FALSE))), 0,1)+IF(ISERROR(SEARCH("*no*",VLOOKUP(A795,'passengers(base term)_has_optio'!A:J,6,FALSE))), 0,1)+IF(ISERROR(SEARCH("*no*",VLOOKUP(A795,'passengers(base term)_has_optio'!A:J,7,FALSE))), 0,1)+IF(ISERROR(SEARCH("*no*",VLOOKUP(A795,'passengers(base term)_has_optio'!A:J,8,FALSE))), 0,1)+IF(ISERROR(SEARCH("*no*",VLOOKUP(A795,'passengers(base term)_has_optio'!A:J,9,FALSE))), 0,1)=7,1,0)</f>
        <v>0</v>
      </c>
      <c r="P795">
        <f>IF(ISNUMBER(VLOOKUP(A795,'passengers(base term)_has_optio'!A:J,10)),1,0)</f>
        <v>1</v>
      </c>
      <c r="Q795">
        <f t="shared" si="111"/>
        <v>0</v>
      </c>
      <c r="R795">
        <f t="shared" si="112"/>
        <v>1</v>
      </c>
      <c r="S795">
        <f t="shared" si="113"/>
        <v>0</v>
      </c>
      <c r="T795">
        <f t="shared" si="114"/>
        <v>0</v>
      </c>
      <c r="U795">
        <f t="shared" si="115"/>
        <v>0</v>
      </c>
      <c r="V795">
        <f t="shared" si="116"/>
        <v>0</v>
      </c>
    </row>
    <row r="796" spans="1:22">
      <c r="A796" t="s">
        <v>465</v>
      </c>
      <c r="B796" t="s">
        <v>1418</v>
      </c>
      <c r="C796" t="s">
        <v>1407</v>
      </c>
      <c r="D796" t="s">
        <v>1407</v>
      </c>
      <c r="E796" t="s">
        <v>1407</v>
      </c>
      <c r="F796" t="s">
        <v>1407</v>
      </c>
      <c r="G796" t="s">
        <v>1407</v>
      </c>
      <c r="H796" t="s">
        <v>1407</v>
      </c>
      <c r="I796" t="s">
        <v>1407</v>
      </c>
      <c r="J796">
        <v>17.899999999999999</v>
      </c>
      <c r="K796" t="b">
        <f>ISERROR(VLOOKUP(A796,'passengers(base term)_has_optio'!A796:A1631,1,FALSE))</f>
        <v>0</v>
      </c>
      <c r="L796">
        <f t="shared" si="110"/>
        <v>1</v>
      </c>
      <c r="M796">
        <f t="shared" si="108"/>
        <v>1</v>
      </c>
      <c r="N796">
        <f t="shared" si="109"/>
        <v>1</v>
      </c>
      <c r="O796">
        <f>IF(IF(ISERROR(SEARCH("*no*",VLOOKUP(A796,'passengers(base term)_has_optio'!A:J,3,FALSE))), 0,1)+IF(ISERROR(SEARCH("*no*",VLOOKUP(A796,'passengers(base term)_has_optio'!A:J,34,FALSE))), 0,1)+IF(ISERROR(SEARCH("*no*",VLOOKUP(A796,'passengers(base term)_has_optio'!A:J,5,FALSE))), 0,1)+IF(ISERROR(SEARCH("*no*",VLOOKUP(A796,'passengers(base term)_has_optio'!A:J,6,FALSE))), 0,1)+IF(ISERROR(SEARCH("*no*",VLOOKUP(A796,'passengers(base term)_has_optio'!A:J,7,FALSE))), 0,1)+IF(ISERROR(SEARCH("*no*",VLOOKUP(A796,'passengers(base term)_has_optio'!A:J,8,FALSE))), 0,1)+IF(ISERROR(SEARCH("*no*",VLOOKUP(A796,'passengers(base term)_has_optio'!A:J,9,FALSE))), 0,1)=7,1,0)</f>
        <v>0</v>
      </c>
      <c r="P796">
        <f>IF(ISNUMBER(VLOOKUP(A796,'passengers(base term)_has_optio'!A:J,10)),1,0)</f>
        <v>1</v>
      </c>
      <c r="Q796">
        <f t="shared" si="111"/>
        <v>0</v>
      </c>
      <c r="R796">
        <f t="shared" si="112"/>
        <v>1</v>
      </c>
      <c r="S796">
        <f t="shared" si="113"/>
        <v>0</v>
      </c>
      <c r="T796">
        <f t="shared" si="114"/>
        <v>0</v>
      </c>
      <c r="U796">
        <f t="shared" si="115"/>
        <v>0</v>
      </c>
      <c r="V796">
        <f t="shared" si="116"/>
        <v>0</v>
      </c>
    </row>
    <row r="797" spans="1:22">
      <c r="A797" t="s">
        <v>464</v>
      </c>
      <c r="B797" t="s">
        <v>1418</v>
      </c>
      <c r="C797" t="s">
        <v>1407</v>
      </c>
      <c r="D797" t="s">
        <v>1407</v>
      </c>
      <c r="E797" t="s">
        <v>1407</v>
      </c>
      <c r="F797" t="s">
        <v>1407</v>
      </c>
      <c r="G797" t="s">
        <v>1407</v>
      </c>
      <c r="H797" t="s">
        <v>1407</v>
      </c>
      <c r="I797" t="s">
        <v>1407</v>
      </c>
      <c r="J797">
        <v>10.7</v>
      </c>
      <c r="K797" t="b">
        <f>ISERROR(VLOOKUP(A797,'passengers(base term)_has_optio'!A797:A1632,1,FALSE))</f>
        <v>0</v>
      </c>
      <c r="L797">
        <f t="shared" si="110"/>
        <v>1</v>
      </c>
      <c r="M797">
        <f t="shared" si="108"/>
        <v>1</v>
      </c>
      <c r="N797">
        <f t="shared" si="109"/>
        <v>1</v>
      </c>
      <c r="O797">
        <f>IF(IF(ISERROR(SEARCH("*no*",VLOOKUP(A797,'passengers(base term)_has_optio'!A:J,3,FALSE))), 0,1)+IF(ISERROR(SEARCH("*no*",VLOOKUP(A797,'passengers(base term)_has_optio'!A:J,34,FALSE))), 0,1)+IF(ISERROR(SEARCH("*no*",VLOOKUP(A797,'passengers(base term)_has_optio'!A:J,5,FALSE))), 0,1)+IF(ISERROR(SEARCH("*no*",VLOOKUP(A797,'passengers(base term)_has_optio'!A:J,6,FALSE))), 0,1)+IF(ISERROR(SEARCH("*no*",VLOOKUP(A797,'passengers(base term)_has_optio'!A:J,7,FALSE))), 0,1)+IF(ISERROR(SEARCH("*no*",VLOOKUP(A797,'passengers(base term)_has_optio'!A:J,8,FALSE))), 0,1)+IF(ISERROR(SEARCH("*no*",VLOOKUP(A797,'passengers(base term)_has_optio'!A:J,9,FALSE))), 0,1)=7,1,0)</f>
        <v>0</v>
      </c>
      <c r="P797">
        <f>IF(ISNUMBER(VLOOKUP(A797,'passengers(base term)_has_optio'!A:J,10)),1,0)</f>
        <v>1</v>
      </c>
      <c r="Q797">
        <f t="shared" si="111"/>
        <v>0</v>
      </c>
      <c r="R797">
        <f t="shared" si="112"/>
        <v>1</v>
      </c>
      <c r="S797">
        <f t="shared" si="113"/>
        <v>0</v>
      </c>
      <c r="T797">
        <f t="shared" si="114"/>
        <v>0</v>
      </c>
      <c r="U797">
        <f t="shared" si="115"/>
        <v>0</v>
      </c>
      <c r="V797">
        <f t="shared" si="116"/>
        <v>0</v>
      </c>
    </row>
    <row r="798" spans="1:22">
      <c r="A798" t="s">
        <v>463</v>
      </c>
      <c r="B798" t="s">
        <v>1418</v>
      </c>
      <c r="C798" t="s">
        <v>1407</v>
      </c>
      <c r="D798" t="s">
        <v>1407</v>
      </c>
      <c r="E798" t="s">
        <v>1407</v>
      </c>
      <c r="F798" t="s">
        <v>1407</v>
      </c>
      <c r="G798" t="s">
        <v>1407</v>
      </c>
      <c r="H798" t="s">
        <v>1407</v>
      </c>
      <c r="I798" t="s">
        <v>1407</v>
      </c>
      <c r="J798">
        <v>15</v>
      </c>
      <c r="K798" t="b">
        <f>ISERROR(VLOOKUP(A798,'passengers(base term)_has_optio'!A798:A1633,1,FALSE))</f>
        <v>0</v>
      </c>
      <c r="L798">
        <f t="shared" si="110"/>
        <v>1</v>
      </c>
      <c r="M798">
        <f t="shared" si="108"/>
        <v>1</v>
      </c>
      <c r="N798">
        <f t="shared" si="109"/>
        <v>1</v>
      </c>
      <c r="O798">
        <f>IF(IF(ISERROR(SEARCH("*no*",VLOOKUP(A798,'passengers(base term)_has_optio'!A:J,3,FALSE))), 0,1)+IF(ISERROR(SEARCH("*no*",VLOOKUP(A798,'passengers(base term)_has_optio'!A:J,34,FALSE))), 0,1)+IF(ISERROR(SEARCH("*no*",VLOOKUP(A798,'passengers(base term)_has_optio'!A:J,5,FALSE))), 0,1)+IF(ISERROR(SEARCH("*no*",VLOOKUP(A798,'passengers(base term)_has_optio'!A:J,6,FALSE))), 0,1)+IF(ISERROR(SEARCH("*no*",VLOOKUP(A798,'passengers(base term)_has_optio'!A:J,7,FALSE))), 0,1)+IF(ISERROR(SEARCH("*no*",VLOOKUP(A798,'passengers(base term)_has_optio'!A:J,8,FALSE))), 0,1)+IF(ISERROR(SEARCH("*no*",VLOOKUP(A798,'passengers(base term)_has_optio'!A:J,9,FALSE))), 0,1)=7,1,0)</f>
        <v>0</v>
      </c>
      <c r="P798">
        <f>IF(ISNUMBER(VLOOKUP(A798,'passengers(base term)_has_optio'!A:J,10)),1,0)</f>
        <v>1</v>
      </c>
      <c r="Q798">
        <f t="shared" si="111"/>
        <v>0</v>
      </c>
      <c r="R798">
        <f t="shared" si="112"/>
        <v>1</v>
      </c>
      <c r="S798">
        <f t="shared" si="113"/>
        <v>0</v>
      </c>
      <c r="T798">
        <f t="shared" si="114"/>
        <v>0</v>
      </c>
      <c r="U798">
        <f t="shared" si="115"/>
        <v>0</v>
      </c>
      <c r="V798">
        <f t="shared" si="116"/>
        <v>0</v>
      </c>
    </row>
    <row r="799" spans="1:22">
      <c r="A799" t="s">
        <v>462</v>
      </c>
      <c r="B799" t="s">
        <v>1418</v>
      </c>
      <c r="C799" t="s">
        <v>1407</v>
      </c>
      <c r="D799" t="s">
        <v>1407</v>
      </c>
      <c r="E799" t="s">
        <v>1407</v>
      </c>
      <c r="F799" t="s">
        <v>1407</v>
      </c>
      <c r="G799" t="s">
        <v>1407</v>
      </c>
      <c r="H799" t="s">
        <v>1407</v>
      </c>
      <c r="I799" t="s">
        <v>1407</v>
      </c>
      <c r="J799">
        <v>14.8</v>
      </c>
      <c r="K799" t="b">
        <f>ISERROR(VLOOKUP(A799,'passengers(base term)_has_optio'!A799:A1634,1,FALSE))</f>
        <v>0</v>
      </c>
      <c r="L799">
        <f t="shared" si="110"/>
        <v>1</v>
      </c>
      <c r="M799">
        <f t="shared" si="108"/>
        <v>1</v>
      </c>
      <c r="N799">
        <f t="shared" si="109"/>
        <v>1</v>
      </c>
      <c r="O799">
        <f>IF(IF(ISERROR(SEARCH("*no*",VLOOKUP(A799,'passengers(base term)_has_optio'!A:J,3,FALSE))), 0,1)+IF(ISERROR(SEARCH("*no*",VLOOKUP(A799,'passengers(base term)_has_optio'!A:J,34,FALSE))), 0,1)+IF(ISERROR(SEARCH("*no*",VLOOKUP(A799,'passengers(base term)_has_optio'!A:J,5,FALSE))), 0,1)+IF(ISERROR(SEARCH("*no*",VLOOKUP(A799,'passengers(base term)_has_optio'!A:J,6,FALSE))), 0,1)+IF(ISERROR(SEARCH("*no*",VLOOKUP(A799,'passengers(base term)_has_optio'!A:J,7,FALSE))), 0,1)+IF(ISERROR(SEARCH("*no*",VLOOKUP(A799,'passengers(base term)_has_optio'!A:J,8,FALSE))), 0,1)+IF(ISERROR(SEARCH("*no*",VLOOKUP(A799,'passengers(base term)_has_optio'!A:J,9,FALSE))), 0,1)=7,1,0)</f>
        <v>0</v>
      </c>
      <c r="P799">
        <f>IF(ISNUMBER(VLOOKUP(A799,'passengers(base term)_has_optio'!A:J,10)),1,0)</f>
        <v>1</v>
      </c>
      <c r="Q799">
        <f t="shared" si="111"/>
        <v>0</v>
      </c>
      <c r="R799">
        <f t="shared" si="112"/>
        <v>1</v>
      </c>
      <c r="S799">
        <f t="shared" si="113"/>
        <v>0</v>
      </c>
      <c r="T799">
        <f t="shared" si="114"/>
        <v>0</v>
      </c>
      <c r="U799">
        <f t="shared" si="115"/>
        <v>0</v>
      </c>
      <c r="V799">
        <f t="shared" si="116"/>
        <v>0</v>
      </c>
    </row>
    <row r="800" spans="1:22">
      <c r="A800" t="s">
        <v>461</v>
      </c>
      <c r="B800" t="s">
        <v>1418</v>
      </c>
      <c r="C800" t="s">
        <v>1407</v>
      </c>
      <c r="D800" t="s">
        <v>1407</v>
      </c>
      <c r="E800" t="s">
        <v>1407</v>
      </c>
      <c r="F800" t="s">
        <v>1407</v>
      </c>
      <c r="G800" t="s">
        <v>1407</v>
      </c>
      <c r="H800" t="s">
        <v>1407</v>
      </c>
      <c r="I800" t="s">
        <v>1407</v>
      </c>
      <c r="J800">
        <v>20.6</v>
      </c>
      <c r="K800" t="b">
        <f>ISERROR(VLOOKUP(A800,'passengers(base term)_has_optio'!A800:A1635,1,FALSE))</f>
        <v>0</v>
      </c>
      <c r="L800">
        <f t="shared" si="110"/>
        <v>1</v>
      </c>
      <c r="M800">
        <f t="shared" si="108"/>
        <v>1</v>
      </c>
      <c r="N800">
        <f t="shared" si="109"/>
        <v>1</v>
      </c>
      <c r="O800">
        <f>IF(IF(ISERROR(SEARCH("*no*",VLOOKUP(A800,'passengers(base term)_has_optio'!A:J,3,FALSE))), 0,1)+IF(ISERROR(SEARCH("*no*",VLOOKUP(A800,'passengers(base term)_has_optio'!A:J,34,FALSE))), 0,1)+IF(ISERROR(SEARCH("*no*",VLOOKUP(A800,'passengers(base term)_has_optio'!A:J,5,FALSE))), 0,1)+IF(ISERROR(SEARCH("*no*",VLOOKUP(A800,'passengers(base term)_has_optio'!A:J,6,FALSE))), 0,1)+IF(ISERROR(SEARCH("*no*",VLOOKUP(A800,'passengers(base term)_has_optio'!A:J,7,FALSE))), 0,1)+IF(ISERROR(SEARCH("*no*",VLOOKUP(A800,'passengers(base term)_has_optio'!A:J,8,FALSE))), 0,1)+IF(ISERROR(SEARCH("*no*",VLOOKUP(A800,'passengers(base term)_has_optio'!A:J,9,FALSE))), 0,1)=7,1,0)</f>
        <v>0</v>
      </c>
      <c r="P800">
        <f>IF(ISNUMBER(VLOOKUP(A800,'passengers(base term)_has_optio'!A:J,10)),1,0)</f>
        <v>1</v>
      </c>
      <c r="Q800">
        <f t="shared" si="111"/>
        <v>0</v>
      </c>
      <c r="R800">
        <f t="shared" si="112"/>
        <v>1</v>
      </c>
      <c r="S800">
        <f t="shared" si="113"/>
        <v>0</v>
      </c>
      <c r="T800">
        <f t="shared" si="114"/>
        <v>0</v>
      </c>
      <c r="U800">
        <f t="shared" si="115"/>
        <v>0</v>
      </c>
      <c r="V800">
        <f t="shared" si="116"/>
        <v>0</v>
      </c>
    </row>
    <row r="801" spans="1:22">
      <c r="A801" t="s">
        <v>460</v>
      </c>
      <c r="B801" t="s">
        <v>1418</v>
      </c>
      <c r="C801" t="s">
        <v>1407</v>
      </c>
      <c r="D801" t="s">
        <v>1407</v>
      </c>
      <c r="E801" t="s">
        <v>1407</v>
      </c>
      <c r="F801" t="s">
        <v>1407</v>
      </c>
      <c r="G801" t="s">
        <v>1407</v>
      </c>
      <c r="H801" t="s">
        <v>1407</v>
      </c>
      <c r="I801" t="s">
        <v>1407</v>
      </c>
      <c r="J801">
        <v>23.1</v>
      </c>
      <c r="K801" t="b">
        <f>ISERROR(VLOOKUP(A801,'passengers(base term)_has_optio'!A801:A1636,1,FALSE))</f>
        <v>0</v>
      </c>
      <c r="L801">
        <f t="shared" si="110"/>
        <v>1</v>
      </c>
      <c r="M801">
        <f t="shared" si="108"/>
        <v>1</v>
      </c>
      <c r="N801">
        <f t="shared" si="109"/>
        <v>1</v>
      </c>
      <c r="O801">
        <f>IF(IF(ISERROR(SEARCH("*no*",VLOOKUP(A801,'passengers(base term)_has_optio'!A:J,3,FALSE))), 0,1)+IF(ISERROR(SEARCH("*no*",VLOOKUP(A801,'passengers(base term)_has_optio'!A:J,34,FALSE))), 0,1)+IF(ISERROR(SEARCH("*no*",VLOOKUP(A801,'passengers(base term)_has_optio'!A:J,5,FALSE))), 0,1)+IF(ISERROR(SEARCH("*no*",VLOOKUP(A801,'passengers(base term)_has_optio'!A:J,6,FALSE))), 0,1)+IF(ISERROR(SEARCH("*no*",VLOOKUP(A801,'passengers(base term)_has_optio'!A:J,7,FALSE))), 0,1)+IF(ISERROR(SEARCH("*no*",VLOOKUP(A801,'passengers(base term)_has_optio'!A:J,8,FALSE))), 0,1)+IF(ISERROR(SEARCH("*no*",VLOOKUP(A801,'passengers(base term)_has_optio'!A:J,9,FALSE))), 0,1)=7,1,0)</f>
        <v>0</v>
      </c>
      <c r="P801">
        <f>IF(ISNUMBER(VLOOKUP(A801,'passengers(base term)_has_optio'!A:J,10)),1,0)</f>
        <v>1</v>
      </c>
      <c r="Q801">
        <f t="shared" si="111"/>
        <v>0</v>
      </c>
      <c r="R801">
        <f t="shared" si="112"/>
        <v>1</v>
      </c>
      <c r="S801">
        <f t="shared" si="113"/>
        <v>0</v>
      </c>
      <c r="T801">
        <f t="shared" si="114"/>
        <v>0</v>
      </c>
      <c r="U801">
        <f t="shared" si="115"/>
        <v>0</v>
      </c>
      <c r="V801">
        <f t="shared" si="116"/>
        <v>0</v>
      </c>
    </row>
    <row r="802" spans="1:22">
      <c r="A802" t="s">
        <v>459</v>
      </c>
      <c r="B802" t="s">
        <v>1418</v>
      </c>
      <c r="C802" t="s">
        <v>1407</v>
      </c>
      <c r="D802" t="s">
        <v>1407</v>
      </c>
      <c r="E802" t="s">
        <v>1407</v>
      </c>
      <c r="F802" t="s">
        <v>1407</v>
      </c>
      <c r="G802" t="s">
        <v>1407</v>
      </c>
      <c r="H802" t="s">
        <v>1407</v>
      </c>
      <c r="I802" t="s">
        <v>1407</v>
      </c>
      <c r="J802">
        <v>20.5</v>
      </c>
      <c r="K802" t="b">
        <f>ISERROR(VLOOKUP(A802,'passengers(base term)_has_optio'!A802:A1637,1,FALSE))</f>
        <v>0</v>
      </c>
      <c r="L802">
        <f t="shared" si="110"/>
        <v>1</v>
      </c>
      <c r="M802">
        <f t="shared" si="108"/>
        <v>1</v>
      </c>
      <c r="N802">
        <f t="shared" si="109"/>
        <v>1</v>
      </c>
      <c r="O802">
        <f>IF(IF(ISERROR(SEARCH("*no*",VLOOKUP(A802,'passengers(base term)_has_optio'!A:J,3,FALSE))), 0,1)+IF(ISERROR(SEARCH("*no*",VLOOKUP(A802,'passengers(base term)_has_optio'!A:J,34,FALSE))), 0,1)+IF(ISERROR(SEARCH("*no*",VLOOKUP(A802,'passengers(base term)_has_optio'!A:J,5,FALSE))), 0,1)+IF(ISERROR(SEARCH("*no*",VLOOKUP(A802,'passengers(base term)_has_optio'!A:J,6,FALSE))), 0,1)+IF(ISERROR(SEARCH("*no*",VLOOKUP(A802,'passengers(base term)_has_optio'!A:J,7,FALSE))), 0,1)+IF(ISERROR(SEARCH("*no*",VLOOKUP(A802,'passengers(base term)_has_optio'!A:J,8,FALSE))), 0,1)+IF(ISERROR(SEARCH("*no*",VLOOKUP(A802,'passengers(base term)_has_optio'!A:J,9,FALSE))), 0,1)=7,1,0)</f>
        <v>0</v>
      </c>
      <c r="P802">
        <f>IF(ISNUMBER(VLOOKUP(A802,'passengers(base term)_has_optio'!A:J,10)),1,0)</f>
        <v>1</v>
      </c>
      <c r="Q802">
        <f t="shared" si="111"/>
        <v>0</v>
      </c>
      <c r="R802">
        <f t="shared" si="112"/>
        <v>1</v>
      </c>
      <c r="S802">
        <f t="shared" si="113"/>
        <v>0</v>
      </c>
      <c r="T802">
        <f t="shared" si="114"/>
        <v>0</v>
      </c>
      <c r="U802">
        <f t="shared" si="115"/>
        <v>0</v>
      </c>
      <c r="V802">
        <f t="shared" si="116"/>
        <v>0</v>
      </c>
    </row>
    <row r="803" spans="1:22">
      <c r="A803" t="s">
        <v>458</v>
      </c>
      <c r="B803" t="s">
        <v>1418</v>
      </c>
      <c r="C803" t="s">
        <v>1407</v>
      </c>
      <c r="D803" t="s">
        <v>1407</v>
      </c>
      <c r="E803" t="s">
        <v>1407</v>
      </c>
      <c r="F803" t="s">
        <v>1407</v>
      </c>
      <c r="G803" t="s">
        <v>1407</v>
      </c>
      <c r="H803" t="s">
        <v>1407</v>
      </c>
      <c r="I803" t="s">
        <v>1407</v>
      </c>
      <c r="J803">
        <v>21.2</v>
      </c>
      <c r="K803" t="b">
        <f>ISERROR(VLOOKUP(A803,'passengers(base term)_has_optio'!A803:A1638,1,FALSE))</f>
        <v>0</v>
      </c>
      <c r="L803">
        <f t="shared" si="110"/>
        <v>1</v>
      </c>
      <c r="M803">
        <f t="shared" si="108"/>
        <v>1</v>
      </c>
      <c r="N803">
        <f t="shared" si="109"/>
        <v>1</v>
      </c>
      <c r="O803">
        <f>IF(IF(ISERROR(SEARCH("*no*",VLOOKUP(A803,'passengers(base term)_has_optio'!A:J,3,FALSE))), 0,1)+IF(ISERROR(SEARCH("*no*",VLOOKUP(A803,'passengers(base term)_has_optio'!A:J,34,FALSE))), 0,1)+IF(ISERROR(SEARCH("*no*",VLOOKUP(A803,'passengers(base term)_has_optio'!A:J,5,FALSE))), 0,1)+IF(ISERROR(SEARCH("*no*",VLOOKUP(A803,'passengers(base term)_has_optio'!A:J,6,FALSE))), 0,1)+IF(ISERROR(SEARCH("*no*",VLOOKUP(A803,'passengers(base term)_has_optio'!A:J,7,FALSE))), 0,1)+IF(ISERROR(SEARCH("*no*",VLOOKUP(A803,'passengers(base term)_has_optio'!A:J,8,FALSE))), 0,1)+IF(ISERROR(SEARCH("*no*",VLOOKUP(A803,'passengers(base term)_has_optio'!A:J,9,FALSE))), 0,1)=7,1,0)</f>
        <v>0</v>
      </c>
      <c r="P803">
        <f>IF(ISNUMBER(VLOOKUP(A803,'passengers(base term)_has_optio'!A:J,10)),1,0)</f>
        <v>1</v>
      </c>
      <c r="Q803">
        <f t="shared" si="111"/>
        <v>0</v>
      </c>
      <c r="R803">
        <f t="shared" si="112"/>
        <v>1</v>
      </c>
      <c r="S803">
        <f t="shared" si="113"/>
        <v>0</v>
      </c>
      <c r="T803">
        <f t="shared" si="114"/>
        <v>0</v>
      </c>
      <c r="U803">
        <f t="shared" si="115"/>
        <v>0</v>
      </c>
      <c r="V803">
        <f t="shared" si="116"/>
        <v>0</v>
      </c>
    </row>
    <row r="804" spans="1:22">
      <c r="A804" t="s">
        <v>457</v>
      </c>
      <c r="B804" t="s">
        <v>1418</v>
      </c>
      <c r="C804" t="s">
        <v>1407</v>
      </c>
      <c r="D804" t="s">
        <v>1407</v>
      </c>
      <c r="E804" t="s">
        <v>1407</v>
      </c>
      <c r="F804" t="s">
        <v>1407</v>
      </c>
      <c r="G804" t="s">
        <v>1407</v>
      </c>
      <c r="H804" t="s">
        <v>1407</v>
      </c>
      <c r="I804" t="s">
        <v>1407</v>
      </c>
      <c r="J804">
        <v>17.5</v>
      </c>
      <c r="K804" t="b">
        <f>ISERROR(VLOOKUP(A804,'passengers(base term)_has_optio'!A804:A1639,1,FALSE))</f>
        <v>0</v>
      </c>
      <c r="L804">
        <f t="shared" si="110"/>
        <v>1</v>
      </c>
      <c r="M804">
        <f t="shared" si="108"/>
        <v>1</v>
      </c>
      <c r="N804">
        <f t="shared" si="109"/>
        <v>1</v>
      </c>
      <c r="O804">
        <f>IF(IF(ISERROR(SEARCH("*no*",VLOOKUP(A804,'passengers(base term)_has_optio'!A:J,3,FALSE))), 0,1)+IF(ISERROR(SEARCH("*no*",VLOOKUP(A804,'passengers(base term)_has_optio'!A:J,34,FALSE))), 0,1)+IF(ISERROR(SEARCH("*no*",VLOOKUP(A804,'passengers(base term)_has_optio'!A:J,5,FALSE))), 0,1)+IF(ISERROR(SEARCH("*no*",VLOOKUP(A804,'passengers(base term)_has_optio'!A:J,6,FALSE))), 0,1)+IF(ISERROR(SEARCH("*no*",VLOOKUP(A804,'passengers(base term)_has_optio'!A:J,7,FALSE))), 0,1)+IF(ISERROR(SEARCH("*no*",VLOOKUP(A804,'passengers(base term)_has_optio'!A:J,8,FALSE))), 0,1)+IF(ISERROR(SEARCH("*no*",VLOOKUP(A804,'passengers(base term)_has_optio'!A:J,9,FALSE))), 0,1)=7,1,0)</f>
        <v>0</v>
      </c>
      <c r="P804">
        <f>IF(ISNUMBER(VLOOKUP(A804,'passengers(base term)_has_optio'!A:J,10)),1,0)</f>
        <v>1</v>
      </c>
      <c r="Q804">
        <f t="shared" si="111"/>
        <v>0</v>
      </c>
      <c r="R804">
        <f t="shared" si="112"/>
        <v>1</v>
      </c>
      <c r="S804">
        <f t="shared" si="113"/>
        <v>0</v>
      </c>
      <c r="T804">
        <f t="shared" si="114"/>
        <v>0</v>
      </c>
      <c r="U804">
        <f t="shared" si="115"/>
        <v>0</v>
      </c>
      <c r="V804">
        <f t="shared" si="116"/>
        <v>0</v>
      </c>
    </row>
    <row r="805" spans="1:22">
      <c r="A805" t="s">
        <v>456</v>
      </c>
      <c r="B805" t="s">
        <v>1418</v>
      </c>
      <c r="C805" t="s">
        <v>1407</v>
      </c>
      <c r="D805" t="s">
        <v>1407</v>
      </c>
      <c r="E805" t="s">
        <v>1407</v>
      </c>
      <c r="F805" t="s">
        <v>1407</v>
      </c>
      <c r="G805" t="s">
        <v>1407</v>
      </c>
      <c r="H805" t="s">
        <v>1407</v>
      </c>
      <c r="I805" t="s">
        <v>1407</v>
      </c>
      <c r="J805">
        <v>21.9</v>
      </c>
      <c r="K805" t="b">
        <f>ISERROR(VLOOKUP(A805,'passengers(base term)_has_optio'!A805:A1640,1,FALSE))</f>
        <v>0</v>
      </c>
      <c r="L805">
        <f t="shared" si="110"/>
        <v>1</v>
      </c>
      <c r="M805">
        <f t="shared" si="108"/>
        <v>1</v>
      </c>
      <c r="N805">
        <f t="shared" si="109"/>
        <v>1</v>
      </c>
      <c r="O805">
        <f>IF(IF(ISERROR(SEARCH("*no*",VLOOKUP(A805,'passengers(base term)_has_optio'!A:J,3,FALSE))), 0,1)+IF(ISERROR(SEARCH("*no*",VLOOKUP(A805,'passengers(base term)_has_optio'!A:J,34,FALSE))), 0,1)+IF(ISERROR(SEARCH("*no*",VLOOKUP(A805,'passengers(base term)_has_optio'!A:J,5,FALSE))), 0,1)+IF(ISERROR(SEARCH("*no*",VLOOKUP(A805,'passengers(base term)_has_optio'!A:J,6,FALSE))), 0,1)+IF(ISERROR(SEARCH("*no*",VLOOKUP(A805,'passengers(base term)_has_optio'!A:J,7,FALSE))), 0,1)+IF(ISERROR(SEARCH("*no*",VLOOKUP(A805,'passengers(base term)_has_optio'!A:J,8,FALSE))), 0,1)+IF(ISERROR(SEARCH("*no*",VLOOKUP(A805,'passengers(base term)_has_optio'!A:J,9,FALSE))), 0,1)=7,1,0)</f>
        <v>0</v>
      </c>
      <c r="P805">
        <f>IF(ISNUMBER(VLOOKUP(A805,'passengers(base term)_has_optio'!A:J,10)),1,0)</f>
        <v>1</v>
      </c>
      <c r="Q805">
        <f t="shared" si="111"/>
        <v>0</v>
      </c>
      <c r="R805">
        <f t="shared" si="112"/>
        <v>1</v>
      </c>
      <c r="S805">
        <f t="shared" si="113"/>
        <v>0</v>
      </c>
      <c r="T805">
        <f t="shared" si="114"/>
        <v>0</v>
      </c>
      <c r="U805">
        <f t="shared" si="115"/>
        <v>0</v>
      </c>
      <c r="V805">
        <f t="shared" si="116"/>
        <v>0</v>
      </c>
    </row>
    <row r="806" spans="1:22">
      <c r="A806" t="s">
        <v>455</v>
      </c>
      <c r="B806" t="s">
        <v>1418</v>
      </c>
      <c r="C806" t="s">
        <v>1407</v>
      </c>
      <c r="D806" t="s">
        <v>1407</v>
      </c>
      <c r="E806" t="s">
        <v>1407</v>
      </c>
      <c r="F806" t="s">
        <v>1407</v>
      </c>
      <c r="G806" t="s">
        <v>1407</v>
      </c>
      <c r="H806" t="s">
        <v>1407</v>
      </c>
      <c r="I806" t="s">
        <v>1407</v>
      </c>
      <c r="J806">
        <v>18</v>
      </c>
      <c r="K806" t="b">
        <f>ISERROR(VLOOKUP(A806,'passengers(base term)_has_optio'!A806:A1641,1,FALSE))</f>
        <v>0</v>
      </c>
      <c r="L806">
        <f t="shared" si="110"/>
        <v>1</v>
      </c>
      <c r="M806">
        <f t="shared" si="108"/>
        <v>1</v>
      </c>
      <c r="N806">
        <f t="shared" si="109"/>
        <v>1</v>
      </c>
      <c r="O806">
        <f>IF(IF(ISERROR(SEARCH("*no*",VLOOKUP(A806,'passengers(base term)_has_optio'!A:J,3,FALSE))), 0,1)+IF(ISERROR(SEARCH("*no*",VLOOKUP(A806,'passengers(base term)_has_optio'!A:J,34,FALSE))), 0,1)+IF(ISERROR(SEARCH("*no*",VLOOKUP(A806,'passengers(base term)_has_optio'!A:J,5,FALSE))), 0,1)+IF(ISERROR(SEARCH("*no*",VLOOKUP(A806,'passengers(base term)_has_optio'!A:J,6,FALSE))), 0,1)+IF(ISERROR(SEARCH("*no*",VLOOKUP(A806,'passengers(base term)_has_optio'!A:J,7,FALSE))), 0,1)+IF(ISERROR(SEARCH("*no*",VLOOKUP(A806,'passengers(base term)_has_optio'!A:J,8,FALSE))), 0,1)+IF(ISERROR(SEARCH("*no*",VLOOKUP(A806,'passengers(base term)_has_optio'!A:J,9,FALSE))), 0,1)=7,1,0)</f>
        <v>0</v>
      </c>
      <c r="P806">
        <f>IF(ISNUMBER(VLOOKUP(A806,'passengers(base term)_has_optio'!A:J,10)),1,0)</f>
        <v>1</v>
      </c>
      <c r="Q806">
        <f t="shared" si="111"/>
        <v>0</v>
      </c>
      <c r="R806">
        <f t="shared" si="112"/>
        <v>1</v>
      </c>
      <c r="S806">
        <f t="shared" si="113"/>
        <v>0</v>
      </c>
      <c r="T806">
        <f t="shared" si="114"/>
        <v>0</v>
      </c>
      <c r="U806">
        <f t="shared" si="115"/>
        <v>0</v>
      </c>
      <c r="V806">
        <f t="shared" si="116"/>
        <v>0</v>
      </c>
    </row>
  </sheetData>
  <sortState ref="A2:N806">
    <sortCondition ref="N2:N806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7" workbookViewId="0">
      <pane xSplit="1" topLeftCell="B1" activePane="topRight" state="frozen"/>
      <selection pane="topRight" activeCell="A18" sqref="A18:XFD18"/>
    </sheetView>
  </sheetViews>
  <sheetFormatPr baseColWidth="10" defaultColWidth="8.83203125" defaultRowHeight="14" x14ac:dyDescent="0"/>
  <cols>
    <col min="1" max="1" width="31.1640625" customWidth="1"/>
    <col min="2" max="2" width="19.83203125" hidden="1" customWidth="1"/>
    <col min="3" max="3" width="25" hidden="1" customWidth="1"/>
    <col min="4" max="4" width="17.5" hidden="1" customWidth="1"/>
    <col min="5" max="5" width="23.5" customWidth="1"/>
    <col min="6" max="6" width="25" customWidth="1"/>
    <col min="7" max="13" width="25" hidden="1" customWidth="1"/>
    <col min="14" max="14" width="17.6640625" hidden="1" customWidth="1"/>
    <col min="15" max="15" width="25" hidden="1" customWidth="1"/>
    <col min="16" max="16" width="16.83203125" customWidth="1"/>
    <col min="17" max="17" width="17.5" customWidth="1"/>
    <col min="18" max="18" width="16.83203125" customWidth="1"/>
    <col min="19" max="20" width="20.6640625" customWidth="1"/>
    <col min="21" max="21" width="20.5" customWidth="1"/>
    <col min="22" max="22" width="18.1640625" customWidth="1"/>
  </cols>
  <sheetData>
    <row r="1" spans="1:21" s="1" customFormat="1" ht="28">
      <c r="A1" s="1" t="s">
        <v>8</v>
      </c>
      <c r="B1" s="2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3" t="s">
        <v>15</v>
      </c>
      <c r="I1" s="3" t="s">
        <v>16</v>
      </c>
      <c r="J1" s="3" t="s">
        <v>17</v>
      </c>
      <c r="K1" s="3" t="s">
        <v>18</v>
      </c>
      <c r="L1" s="3" t="s">
        <v>19</v>
      </c>
      <c r="M1" s="3" t="s">
        <v>20</v>
      </c>
      <c r="N1" s="4" t="s">
        <v>21</v>
      </c>
      <c r="O1" s="3" t="s">
        <v>22</v>
      </c>
      <c r="P1" s="4" t="s">
        <v>23</v>
      </c>
      <c r="Q1" s="4" t="s">
        <v>24</v>
      </c>
      <c r="R1" s="4" t="s">
        <v>25</v>
      </c>
      <c r="S1" s="4" t="s">
        <v>26</v>
      </c>
      <c r="T1" s="5" t="s">
        <v>27</v>
      </c>
      <c r="U1" s="4" t="s">
        <v>28</v>
      </c>
    </row>
    <row r="2" spans="1:21" s="1" customFormat="1" ht="56">
      <c r="A2" s="1" t="s">
        <v>29</v>
      </c>
      <c r="B2" s="6" t="s">
        <v>30</v>
      </c>
      <c r="C2" s="6" t="s">
        <v>31</v>
      </c>
      <c r="D2" s="6" t="s">
        <v>32</v>
      </c>
      <c r="E2" s="6" t="s">
        <v>32</v>
      </c>
      <c r="F2" s="6" t="s">
        <v>33</v>
      </c>
      <c r="G2" s="6" t="s">
        <v>34</v>
      </c>
      <c r="H2" s="6" t="s">
        <v>34</v>
      </c>
      <c r="I2" s="6" t="s">
        <v>35</v>
      </c>
      <c r="J2" s="6" t="s">
        <v>36</v>
      </c>
      <c r="K2" s="6" t="s">
        <v>36</v>
      </c>
      <c r="L2" s="6" t="s">
        <v>36</v>
      </c>
      <c r="M2" s="6" t="s">
        <v>36</v>
      </c>
      <c r="N2" s="6" t="s">
        <v>37</v>
      </c>
      <c r="O2" s="6" t="s">
        <v>38</v>
      </c>
      <c r="P2" s="4" t="s">
        <v>39</v>
      </c>
      <c r="Q2" s="4" t="s">
        <v>40</v>
      </c>
      <c r="R2" s="4" t="s">
        <v>41</v>
      </c>
      <c r="S2" s="4" t="s">
        <v>42</v>
      </c>
      <c r="T2" s="5" t="s">
        <v>43</v>
      </c>
      <c r="U2" s="4" t="s">
        <v>44</v>
      </c>
    </row>
    <row r="3" spans="1:21" s="1" customFormat="1" ht="28">
      <c r="A3" s="1" t="s">
        <v>45</v>
      </c>
      <c r="B3" s="6" t="s">
        <v>46</v>
      </c>
      <c r="C3" s="5" t="s">
        <v>47</v>
      </c>
      <c r="D3" s="5" t="s">
        <v>48</v>
      </c>
      <c r="E3" s="5" t="s">
        <v>48</v>
      </c>
      <c r="F3" s="5" t="s">
        <v>142</v>
      </c>
      <c r="G3" s="5" t="s">
        <v>48</v>
      </c>
      <c r="H3" s="5" t="s">
        <v>48</v>
      </c>
      <c r="I3" s="5" t="s">
        <v>49</v>
      </c>
      <c r="J3" s="5" t="s">
        <v>48</v>
      </c>
      <c r="K3" s="5" t="s">
        <v>48</v>
      </c>
      <c r="L3" s="5" t="s">
        <v>48</v>
      </c>
      <c r="M3" s="5" t="s">
        <v>48</v>
      </c>
      <c r="N3" s="5" t="s">
        <v>48</v>
      </c>
      <c r="O3" s="5" t="s">
        <v>48</v>
      </c>
      <c r="P3" s="5" t="s">
        <v>142</v>
      </c>
      <c r="Q3" s="5" t="s">
        <v>142</v>
      </c>
      <c r="R3" s="5" t="s">
        <v>142</v>
      </c>
      <c r="S3" s="5" t="s">
        <v>142</v>
      </c>
      <c r="T3" s="5" t="s">
        <v>142</v>
      </c>
      <c r="U3" s="4" t="s">
        <v>51</v>
      </c>
    </row>
    <row r="4" spans="1:21" s="1" customFormat="1" ht="42">
      <c r="A4" s="1" t="s">
        <v>52</v>
      </c>
      <c r="B4" s="6" t="s">
        <v>53</v>
      </c>
      <c r="C4" s="5" t="s">
        <v>54</v>
      </c>
      <c r="D4" s="5" t="s">
        <v>55</v>
      </c>
      <c r="E4" s="5" t="s">
        <v>56</v>
      </c>
      <c r="F4" s="5" t="s">
        <v>141</v>
      </c>
      <c r="G4" s="5" t="s">
        <v>58</v>
      </c>
      <c r="H4" s="5" t="s">
        <v>59</v>
      </c>
      <c r="I4" s="5" t="s">
        <v>60</v>
      </c>
      <c r="J4" s="5" t="s">
        <v>61</v>
      </c>
      <c r="K4" s="5" t="s">
        <v>62</v>
      </c>
      <c r="L4" s="5" t="s">
        <v>63</v>
      </c>
      <c r="M4" s="5" t="s">
        <v>64</v>
      </c>
      <c r="N4" s="5" t="s">
        <v>65</v>
      </c>
      <c r="O4" s="5" t="s">
        <v>66</v>
      </c>
      <c r="P4" s="5" t="s">
        <v>141</v>
      </c>
      <c r="Q4" s="5" t="s">
        <v>141</v>
      </c>
      <c r="R4" s="5" t="s">
        <v>141</v>
      </c>
      <c r="S4" s="5" t="s">
        <v>141</v>
      </c>
      <c r="T4" s="5" t="s">
        <v>141</v>
      </c>
      <c r="U4" s="7" t="s">
        <v>72</v>
      </c>
    </row>
    <row r="5" spans="1:21" s="1" customFormat="1" ht="42">
      <c r="A5" s="1" t="s">
        <v>73</v>
      </c>
      <c r="B5" s="6" t="s">
        <v>74</v>
      </c>
      <c r="C5" s="5" t="s">
        <v>75</v>
      </c>
      <c r="D5" s="5" t="s">
        <v>76</v>
      </c>
      <c r="E5" s="5" t="s">
        <v>76</v>
      </c>
      <c r="F5" s="5" t="s">
        <v>76</v>
      </c>
      <c r="G5" s="5" t="s">
        <v>76</v>
      </c>
      <c r="H5" s="5" t="s">
        <v>76</v>
      </c>
      <c r="I5" s="5" t="s">
        <v>74</v>
      </c>
      <c r="J5" s="5" t="s">
        <v>74</v>
      </c>
      <c r="K5" s="5" t="s">
        <v>74</v>
      </c>
      <c r="L5" s="5" t="s">
        <v>74</v>
      </c>
      <c r="M5" s="5" t="s">
        <v>74</v>
      </c>
      <c r="N5" s="5" t="s">
        <v>77</v>
      </c>
      <c r="O5" s="5" t="s">
        <v>74</v>
      </c>
      <c r="P5" s="5" t="s">
        <v>76</v>
      </c>
      <c r="Q5" s="5" t="s">
        <v>76</v>
      </c>
      <c r="R5" s="5" t="s">
        <v>76</v>
      </c>
      <c r="S5" s="5" t="s">
        <v>76</v>
      </c>
      <c r="T5" s="5" t="s">
        <v>76</v>
      </c>
      <c r="U5" s="4" t="s">
        <v>78</v>
      </c>
    </row>
    <row r="6" spans="1:21" s="1" customFormat="1">
      <c r="A6" s="1" t="s">
        <v>79</v>
      </c>
      <c r="B6" s="6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4"/>
      <c r="Q6" s="4"/>
      <c r="R6" s="4"/>
      <c r="S6" s="4"/>
      <c r="T6" s="4"/>
      <c r="U6" s="4"/>
    </row>
    <row r="7" spans="1:21" s="1" customFormat="1">
      <c r="A7" s="1" t="s">
        <v>80</v>
      </c>
      <c r="B7" s="6" t="s">
        <v>81</v>
      </c>
      <c r="C7" s="6" t="s">
        <v>81</v>
      </c>
      <c r="D7" s="5" t="s">
        <v>82</v>
      </c>
      <c r="E7" s="5" t="s">
        <v>82</v>
      </c>
      <c r="F7" s="5" t="s">
        <v>82</v>
      </c>
      <c r="G7" s="5" t="s">
        <v>82</v>
      </c>
      <c r="H7" s="5" t="s">
        <v>82</v>
      </c>
      <c r="I7" s="5" t="s">
        <v>81</v>
      </c>
      <c r="J7" s="5" t="s">
        <v>82</v>
      </c>
      <c r="K7" s="5" t="s">
        <v>82</v>
      </c>
      <c r="L7" s="5" t="s">
        <v>82</v>
      </c>
      <c r="M7" s="5" t="s">
        <v>82</v>
      </c>
      <c r="N7" s="5" t="s">
        <v>82</v>
      </c>
      <c r="O7" s="5" t="s">
        <v>82</v>
      </c>
      <c r="P7" s="8" t="s">
        <v>81</v>
      </c>
      <c r="Q7" s="8" t="s">
        <v>81</v>
      </c>
      <c r="R7" s="8" t="s">
        <v>81</v>
      </c>
      <c r="S7" s="8" t="s">
        <v>81</v>
      </c>
      <c r="T7" s="8" t="s">
        <v>81</v>
      </c>
      <c r="U7" s="7" t="s">
        <v>81</v>
      </c>
    </row>
    <row r="8" spans="1:21" s="1" customFormat="1">
      <c r="A8" s="1" t="s">
        <v>84</v>
      </c>
      <c r="B8" s="7" t="s">
        <v>85</v>
      </c>
      <c r="C8" s="7" t="s">
        <v>85</v>
      </c>
      <c r="D8" s="6"/>
      <c r="E8" s="6"/>
      <c r="F8" s="6"/>
      <c r="G8" s="6"/>
      <c r="H8" s="6"/>
      <c r="I8" s="7" t="s">
        <v>85</v>
      </c>
      <c r="J8" s="6"/>
      <c r="K8" s="6"/>
      <c r="L8" s="6"/>
      <c r="M8" s="6"/>
      <c r="N8" s="7"/>
      <c r="O8" s="6"/>
      <c r="P8" s="6" t="s">
        <v>86</v>
      </c>
      <c r="Q8" s="6" t="s">
        <v>86</v>
      </c>
      <c r="R8" s="6" t="s">
        <v>86</v>
      </c>
      <c r="S8" s="6" t="s">
        <v>86</v>
      </c>
      <c r="T8" s="6" t="s">
        <v>86</v>
      </c>
      <c r="U8" s="7" t="s">
        <v>87</v>
      </c>
    </row>
    <row r="9" spans="1:21" s="1" customFormat="1">
      <c r="A9" s="1" t="s">
        <v>84</v>
      </c>
      <c r="B9" s="7" t="s">
        <v>88</v>
      </c>
      <c r="C9" s="7" t="s">
        <v>88</v>
      </c>
      <c r="D9" s="6"/>
      <c r="E9" s="6"/>
      <c r="F9" s="6"/>
      <c r="G9" s="6"/>
      <c r="H9" s="6"/>
      <c r="I9" s="7" t="s">
        <v>88</v>
      </c>
      <c r="J9" s="6"/>
      <c r="K9" s="6"/>
      <c r="L9" s="6"/>
      <c r="M9" s="6"/>
      <c r="N9" s="7"/>
      <c r="O9" s="6"/>
      <c r="P9" s="8" t="s">
        <v>89</v>
      </c>
      <c r="Q9" s="6" t="s">
        <v>89</v>
      </c>
      <c r="R9" s="6" t="s">
        <v>89</v>
      </c>
      <c r="S9" s="6" t="s">
        <v>89</v>
      </c>
      <c r="T9" s="6" t="s">
        <v>89</v>
      </c>
      <c r="U9" s="7" t="s">
        <v>90</v>
      </c>
    </row>
    <row r="10" spans="1:21" s="1" customFormat="1">
      <c r="A10" s="1" t="s">
        <v>84</v>
      </c>
      <c r="B10" s="7"/>
      <c r="C10" s="7"/>
      <c r="D10" s="6"/>
      <c r="E10" s="6"/>
      <c r="F10" s="6"/>
      <c r="G10" s="6"/>
      <c r="H10" s="6"/>
      <c r="I10" s="7"/>
      <c r="J10" s="6"/>
      <c r="K10" s="6"/>
      <c r="L10" s="6"/>
      <c r="M10" s="6"/>
      <c r="N10" s="7"/>
      <c r="O10" s="6"/>
      <c r="P10" s="6" t="s">
        <v>91</v>
      </c>
      <c r="Q10" s="6" t="s">
        <v>91</v>
      </c>
      <c r="R10" s="6" t="s">
        <v>91</v>
      </c>
      <c r="S10" s="8" t="s">
        <v>92</v>
      </c>
      <c r="T10" s="8" t="s">
        <v>92</v>
      </c>
      <c r="U10" s="7" t="s">
        <v>93</v>
      </c>
    </row>
    <row r="11" spans="1:21" s="1" customFormat="1">
      <c r="A11" s="1" t="s">
        <v>84</v>
      </c>
      <c r="B11" s="7"/>
      <c r="C11" s="7"/>
      <c r="D11" s="6"/>
      <c r="E11" s="6"/>
      <c r="F11" s="6"/>
      <c r="G11" s="6"/>
      <c r="H11" s="6"/>
      <c r="I11" s="7"/>
      <c r="J11" s="6"/>
      <c r="K11" s="6"/>
      <c r="L11" s="6"/>
      <c r="M11" s="6"/>
      <c r="N11" s="7"/>
      <c r="O11" s="6"/>
      <c r="P11" s="8"/>
      <c r="Q11" s="8"/>
      <c r="R11" s="8"/>
      <c r="S11" s="8"/>
      <c r="T11" s="8"/>
      <c r="U11" s="7" t="s">
        <v>94</v>
      </c>
    </row>
    <row r="12" spans="1:21" s="1" customFormat="1">
      <c r="A12" s="1" t="s">
        <v>84</v>
      </c>
      <c r="B12" s="7"/>
      <c r="C12" s="7"/>
      <c r="D12" s="6"/>
      <c r="E12" s="6"/>
      <c r="F12" s="6"/>
      <c r="G12" s="6"/>
      <c r="H12" s="6"/>
      <c r="I12" s="7"/>
      <c r="J12" s="6"/>
      <c r="K12" s="6"/>
      <c r="L12" s="6"/>
      <c r="M12" s="6"/>
      <c r="N12" s="7"/>
      <c r="O12" s="6"/>
      <c r="P12" s="8"/>
      <c r="Q12" s="8"/>
      <c r="R12" s="8"/>
      <c r="S12" s="8"/>
      <c r="T12" s="8"/>
      <c r="U12" s="9"/>
    </row>
    <row r="13" spans="1:21" s="1" customFormat="1">
      <c r="A13" s="1" t="s">
        <v>84</v>
      </c>
      <c r="B13" s="7"/>
      <c r="C13" s="7"/>
      <c r="D13" s="6"/>
      <c r="E13" s="6"/>
      <c r="F13" s="6"/>
      <c r="G13" s="6"/>
      <c r="H13" s="6"/>
      <c r="I13" s="7"/>
      <c r="J13" s="6"/>
      <c r="K13" s="6"/>
      <c r="L13" s="6"/>
      <c r="M13" s="6"/>
      <c r="N13" s="7"/>
      <c r="O13" s="6"/>
      <c r="P13" s="8"/>
      <c r="Q13" s="8"/>
      <c r="R13" s="8"/>
      <c r="S13" s="8"/>
      <c r="T13" s="8"/>
      <c r="U13" s="9"/>
    </row>
    <row r="14" spans="1:21" s="1" customFormat="1">
      <c r="A14" s="1" t="s">
        <v>84</v>
      </c>
      <c r="B14" s="7"/>
      <c r="C14" s="7"/>
      <c r="D14" s="6"/>
      <c r="E14" s="6"/>
      <c r="F14" s="6"/>
      <c r="G14" s="6"/>
      <c r="H14" s="6"/>
      <c r="I14" s="7"/>
      <c r="J14" s="6"/>
      <c r="K14" s="6"/>
      <c r="L14" s="6"/>
      <c r="M14" s="6"/>
      <c r="N14" s="7"/>
      <c r="O14" s="6"/>
      <c r="P14" s="8"/>
      <c r="Q14" s="8"/>
      <c r="R14" s="8"/>
      <c r="S14" s="8"/>
      <c r="T14" s="8"/>
      <c r="U14" s="9"/>
    </row>
    <row r="15" spans="1:21" s="1" customFormat="1">
      <c r="A15" s="1" t="s">
        <v>84</v>
      </c>
      <c r="B15" s="7"/>
      <c r="C15" s="7"/>
      <c r="D15" s="6"/>
      <c r="E15" s="6"/>
      <c r="F15" s="6"/>
      <c r="G15" s="6"/>
      <c r="H15" s="6"/>
      <c r="I15" s="7"/>
      <c r="J15" s="6"/>
      <c r="K15" s="6"/>
      <c r="L15" s="6"/>
      <c r="M15" s="6"/>
      <c r="N15" s="7"/>
      <c r="O15" s="6"/>
      <c r="P15" s="8"/>
      <c r="Q15" s="8"/>
      <c r="R15" s="8"/>
      <c r="S15" s="8"/>
      <c r="T15" s="8"/>
      <c r="U15" s="9"/>
    </row>
    <row r="16" spans="1:21" s="1" customFormat="1">
      <c r="A16" s="1" t="s">
        <v>95</v>
      </c>
      <c r="B16" s="7">
        <v>1.8</v>
      </c>
      <c r="C16" s="7">
        <v>1.5</v>
      </c>
      <c r="D16" s="6"/>
      <c r="E16" s="6"/>
      <c r="F16" s="6"/>
      <c r="G16" s="6"/>
      <c r="H16" s="6"/>
      <c r="I16" s="7">
        <v>1.5</v>
      </c>
      <c r="J16" s="6"/>
      <c r="K16" s="6"/>
      <c r="L16" s="6"/>
      <c r="M16" s="6"/>
      <c r="N16" s="7"/>
      <c r="O16" s="6"/>
      <c r="P16" s="8">
        <v>2</v>
      </c>
      <c r="Q16" s="8">
        <v>2</v>
      </c>
      <c r="R16" s="8">
        <v>2</v>
      </c>
      <c r="S16" s="8">
        <v>2</v>
      </c>
      <c r="T16" s="8">
        <v>2</v>
      </c>
      <c r="U16" s="9">
        <v>1.8</v>
      </c>
    </row>
    <row r="17" spans="1:21" s="1" customFormat="1">
      <c r="A17" s="1" t="s">
        <v>96</v>
      </c>
      <c r="B17" s="6">
        <v>100</v>
      </c>
      <c r="C17" s="7">
        <v>100</v>
      </c>
      <c r="D17" s="6"/>
      <c r="E17" s="6"/>
      <c r="F17" s="6"/>
      <c r="G17" s="6"/>
      <c r="H17" s="6"/>
      <c r="I17" s="7">
        <v>100</v>
      </c>
      <c r="J17" s="6"/>
      <c r="K17" s="6"/>
      <c r="L17" s="6"/>
      <c r="M17" s="6"/>
      <c r="N17" s="5"/>
      <c r="O17" s="6"/>
      <c r="P17" s="8">
        <v>100</v>
      </c>
      <c r="Q17" s="8">
        <v>100</v>
      </c>
      <c r="R17" s="8">
        <v>100</v>
      </c>
      <c r="S17" s="8">
        <v>100</v>
      </c>
      <c r="T17" s="8">
        <v>100</v>
      </c>
      <c r="U17" s="9">
        <v>100</v>
      </c>
    </row>
    <row r="18" spans="1:21" s="1" customFormat="1">
      <c r="A18" s="1" t="s">
        <v>97</v>
      </c>
      <c r="B18" s="6">
        <v>50</v>
      </c>
      <c r="C18" s="7">
        <v>50</v>
      </c>
      <c r="D18" s="6"/>
      <c r="E18" s="6"/>
      <c r="F18" s="6"/>
      <c r="G18" s="6"/>
      <c r="H18" s="6"/>
      <c r="I18" s="7">
        <v>50</v>
      </c>
      <c r="J18" s="6"/>
      <c r="K18" s="6"/>
      <c r="L18" s="6"/>
      <c r="M18" s="6"/>
      <c r="N18" s="5"/>
      <c r="O18" s="6"/>
      <c r="P18" s="8">
        <v>50</v>
      </c>
      <c r="Q18" s="8">
        <v>50</v>
      </c>
      <c r="R18" s="8">
        <v>50</v>
      </c>
      <c r="S18" s="8">
        <v>50</v>
      </c>
      <c r="T18" s="8">
        <v>50</v>
      </c>
      <c r="U18" s="9">
        <v>50</v>
      </c>
    </row>
    <row r="19" spans="1:21" s="1" customFormat="1">
      <c r="A19" s="1" t="s">
        <v>98</v>
      </c>
      <c r="B19" s="7">
        <v>33.33</v>
      </c>
      <c r="C19" s="7">
        <v>33.33</v>
      </c>
      <c r="D19" s="6"/>
      <c r="E19" s="6"/>
      <c r="F19" s="6"/>
      <c r="G19" s="6"/>
      <c r="H19" s="6"/>
      <c r="I19" s="7">
        <v>33.33</v>
      </c>
      <c r="J19" s="6"/>
      <c r="K19" s="6"/>
      <c r="L19" s="6"/>
      <c r="M19" s="6"/>
      <c r="N19" s="7"/>
      <c r="O19" s="6"/>
      <c r="P19" s="8">
        <v>33.33</v>
      </c>
      <c r="Q19" s="8">
        <v>33.33</v>
      </c>
      <c r="R19" s="8">
        <v>33.33</v>
      </c>
      <c r="S19" s="8">
        <v>33.33</v>
      </c>
      <c r="T19" s="8">
        <v>33.33</v>
      </c>
      <c r="U19" s="9">
        <v>0</v>
      </c>
    </row>
    <row r="20" spans="1:21" s="1" customFormat="1">
      <c r="A20" s="1" t="s">
        <v>99</v>
      </c>
      <c r="B20" s="6">
        <v>100</v>
      </c>
      <c r="C20" s="7">
        <v>100</v>
      </c>
      <c r="D20" s="6"/>
      <c r="E20" s="6"/>
      <c r="F20" s="6"/>
      <c r="G20" s="6"/>
      <c r="H20" s="6"/>
      <c r="I20" s="7">
        <v>100</v>
      </c>
      <c r="J20" s="6"/>
      <c r="K20" s="6"/>
      <c r="L20" s="6"/>
      <c r="M20" s="6"/>
      <c r="N20" s="5"/>
      <c r="O20" s="6"/>
      <c r="P20" s="8">
        <v>100</v>
      </c>
      <c r="Q20" s="8">
        <v>100</v>
      </c>
      <c r="R20" s="8">
        <v>100</v>
      </c>
      <c r="S20" s="8">
        <v>100</v>
      </c>
      <c r="T20" s="8">
        <v>100</v>
      </c>
      <c r="U20" s="9">
        <v>100</v>
      </c>
    </row>
    <row r="21" spans="1:21" s="1" customFormat="1">
      <c r="A21" s="1" t="s">
        <v>100</v>
      </c>
      <c r="B21" s="6" t="s">
        <v>81</v>
      </c>
      <c r="C21" s="6" t="s">
        <v>81</v>
      </c>
      <c r="D21" s="6"/>
      <c r="E21" s="6"/>
      <c r="F21" s="6"/>
      <c r="G21" s="6"/>
      <c r="H21" s="6"/>
      <c r="I21" s="6" t="s">
        <v>81</v>
      </c>
      <c r="J21" s="6"/>
      <c r="K21" s="6"/>
      <c r="L21" s="6"/>
      <c r="M21" s="6"/>
      <c r="N21" s="7"/>
      <c r="O21" s="6"/>
      <c r="P21" s="4" t="s">
        <v>81</v>
      </c>
      <c r="Q21" s="4" t="s">
        <v>81</v>
      </c>
      <c r="R21" s="4" t="s">
        <v>81</v>
      </c>
      <c r="S21" s="4" t="s">
        <v>81</v>
      </c>
      <c r="T21" s="4" t="s">
        <v>81</v>
      </c>
      <c r="U21" s="7" t="s">
        <v>82</v>
      </c>
    </row>
    <row r="22" spans="1:21" s="1" customFormat="1">
      <c r="A22" s="1" t="s">
        <v>101</v>
      </c>
      <c r="B22" s="6" t="s">
        <v>82</v>
      </c>
      <c r="C22" s="7" t="s">
        <v>82</v>
      </c>
      <c r="D22" s="6"/>
      <c r="E22" s="6"/>
      <c r="F22" s="6"/>
      <c r="G22" s="6"/>
      <c r="H22" s="6"/>
      <c r="I22" s="7" t="s">
        <v>82</v>
      </c>
      <c r="J22" s="6"/>
      <c r="K22" s="6"/>
      <c r="L22" s="6"/>
      <c r="M22" s="6"/>
      <c r="N22" s="5"/>
      <c r="O22" s="6"/>
      <c r="P22" s="4" t="s">
        <v>82</v>
      </c>
      <c r="Q22" s="4" t="s">
        <v>82</v>
      </c>
      <c r="R22" s="4" t="s">
        <v>82</v>
      </c>
      <c r="S22" s="4" t="s">
        <v>82</v>
      </c>
      <c r="T22" s="4" t="s">
        <v>82</v>
      </c>
      <c r="U22" s="7" t="s">
        <v>82</v>
      </c>
    </row>
    <row r="23" spans="1:21" s="1" customFormat="1">
      <c r="A23" s="1" t="s">
        <v>102</v>
      </c>
      <c r="B23" s="6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4"/>
      <c r="Q23" s="4"/>
      <c r="R23" s="4"/>
      <c r="S23" s="4"/>
      <c r="T23" s="4"/>
      <c r="U23" s="9"/>
    </row>
    <row r="24" spans="1:21" s="1" customFormat="1" ht="29" thickBot="1">
      <c r="A24" s="1" t="s">
        <v>140</v>
      </c>
      <c r="B24" s="6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4"/>
      <c r="Q24" s="4"/>
      <c r="R24" s="4"/>
      <c r="S24" s="4"/>
      <c r="T24" s="4"/>
      <c r="U24" s="9"/>
    </row>
    <row r="25" spans="1:21" s="1" customFormat="1" ht="16" thickTop="1" thickBot="1">
      <c r="A25" s="1" t="s">
        <v>104</v>
      </c>
      <c r="B25" s="10">
        <v>1</v>
      </c>
      <c r="C25" s="10">
        <v>1</v>
      </c>
      <c r="D25" s="10">
        <v>1</v>
      </c>
      <c r="E25" s="11">
        <v>1</v>
      </c>
      <c r="F25" s="12" t="s">
        <v>105</v>
      </c>
      <c r="G25" s="13">
        <v>1</v>
      </c>
      <c r="H25" s="10">
        <v>1</v>
      </c>
      <c r="I25" s="10">
        <v>1</v>
      </c>
      <c r="J25" s="10">
        <v>1</v>
      </c>
      <c r="K25" s="10">
        <v>1</v>
      </c>
      <c r="L25" s="10">
        <v>1</v>
      </c>
      <c r="M25" s="10">
        <v>1</v>
      </c>
      <c r="N25" s="10">
        <v>1</v>
      </c>
      <c r="O25" s="10">
        <v>1</v>
      </c>
      <c r="P25" s="4" t="s">
        <v>105</v>
      </c>
      <c r="Q25" s="4" t="s">
        <v>105</v>
      </c>
      <c r="R25" s="4" t="s">
        <v>105</v>
      </c>
      <c r="S25" s="4" t="s">
        <v>105</v>
      </c>
      <c r="T25" s="4" t="s">
        <v>105</v>
      </c>
      <c r="U25" s="9">
        <v>3</v>
      </c>
    </row>
    <row r="26" spans="1:21" s="1" customFormat="1" ht="16" thickTop="1" thickBot="1">
      <c r="A26" s="1" t="s">
        <v>106</v>
      </c>
      <c r="B26" s="10">
        <v>2</v>
      </c>
      <c r="C26" s="10">
        <v>2</v>
      </c>
      <c r="D26" s="10">
        <v>2</v>
      </c>
      <c r="E26" s="11">
        <v>2</v>
      </c>
      <c r="F26" s="12" t="s">
        <v>105</v>
      </c>
      <c r="G26" s="13">
        <v>2</v>
      </c>
      <c r="H26" s="10">
        <v>2</v>
      </c>
      <c r="I26" s="10">
        <v>2</v>
      </c>
      <c r="J26" s="10">
        <v>2</v>
      </c>
      <c r="K26" s="10">
        <v>2</v>
      </c>
      <c r="L26" s="10">
        <v>2</v>
      </c>
      <c r="M26" s="10">
        <v>2</v>
      </c>
      <c r="N26" s="10">
        <v>2</v>
      </c>
      <c r="O26" s="10">
        <v>2</v>
      </c>
      <c r="P26" s="4" t="s">
        <v>105</v>
      </c>
      <c r="Q26" s="4" t="s">
        <v>105</v>
      </c>
      <c r="R26" s="4" t="s">
        <v>105</v>
      </c>
      <c r="S26" s="4" t="s">
        <v>105</v>
      </c>
      <c r="T26" s="4" t="s">
        <v>105</v>
      </c>
      <c r="U26" s="9">
        <v>4</v>
      </c>
    </row>
    <row r="27" spans="1:21" s="1" customFormat="1" ht="16" thickTop="1" thickBot="1">
      <c r="A27" s="1" t="s">
        <v>107</v>
      </c>
      <c r="B27" s="10">
        <v>3</v>
      </c>
      <c r="C27" s="10">
        <v>3</v>
      </c>
      <c r="D27" s="10">
        <v>3</v>
      </c>
      <c r="E27" s="11">
        <v>3</v>
      </c>
      <c r="F27" s="12" t="s">
        <v>105</v>
      </c>
      <c r="G27" s="13">
        <v>3</v>
      </c>
      <c r="H27" s="10">
        <v>3</v>
      </c>
      <c r="I27" s="10">
        <v>3</v>
      </c>
      <c r="J27" s="10">
        <v>3</v>
      </c>
      <c r="K27" s="10">
        <v>3</v>
      </c>
      <c r="L27" s="10">
        <v>3</v>
      </c>
      <c r="M27" s="10">
        <v>3</v>
      </c>
      <c r="N27" s="10">
        <v>3</v>
      </c>
      <c r="O27" s="10">
        <v>3</v>
      </c>
      <c r="P27" s="4" t="s">
        <v>105</v>
      </c>
      <c r="Q27" s="4" t="s">
        <v>105</v>
      </c>
      <c r="R27" s="4" t="s">
        <v>105</v>
      </c>
      <c r="S27" s="4" t="s">
        <v>105</v>
      </c>
      <c r="T27" s="4" t="s">
        <v>105</v>
      </c>
      <c r="U27" s="9">
        <v>5</v>
      </c>
    </row>
    <row r="28" spans="1:21" s="1" customFormat="1" ht="16" thickTop="1" thickBot="1">
      <c r="A28" s="1" t="s">
        <v>108</v>
      </c>
      <c r="B28" s="10">
        <v>4</v>
      </c>
      <c r="C28" s="10">
        <v>4</v>
      </c>
      <c r="D28" s="10">
        <v>4</v>
      </c>
      <c r="E28" s="11">
        <v>4</v>
      </c>
      <c r="F28" s="12" t="s">
        <v>105</v>
      </c>
      <c r="G28" s="13">
        <v>4</v>
      </c>
      <c r="H28" s="10">
        <v>4</v>
      </c>
      <c r="I28" s="10">
        <v>4</v>
      </c>
      <c r="J28" s="10">
        <v>4</v>
      </c>
      <c r="K28" s="10">
        <v>4</v>
      </c>
      <c r="L28" s="10">
        <v>4</v>
      </c>
      <c r="M28" s="10">
        <v>4</v>
      </c>
      <c r="N28" s="10">
        <v>4</v>
      </c>
      <c r="O28" s="10">
        <v>4</v>
      </c>
      <c r="P28" s="4" t="s">
        <v>105</v>
      </c>
      <c r="Q28" s="4" t="s">
        <v>105</v>
      </c>
      <c r="R28" s="4" t="s">
        <v>105</v>
      </c>
      <c r="S28" s="4" t="s">
        <v>105</v>
      </c>
      <c r="T28" s="4" t="s">
        <v>105</v>
      </c>
      <c r="U28" s="9">
        <v>6</v>
      </c>
    </row>
    <row r="29" spans="1:21" s="1" customFormat="1" ht="16" thickTop="1" thickBot="1">
      <c r="A29" s="1" t="s">
        <v>109</v>
      </c>
      <c r="B29" s="10">
        <v>5</v>
      </c>
      <c r="C29" s="10">
        <v>5</v>
      </c>
      <c r="D29" s="10">
        <v>5</v>
      </c>
      <c r="E29" s="11">
        <v>5</v>
      </c>
      <c r="F29" s="12" t="s">
        <v>105</v>
      </c>
      <c r="G29" s="13">
        <v>5</v>
      </c>
      <c r="H29" s="10">
        <v>5</v>
      </c>
      <c r="I29" s="10">
        <v>5</v>
      </c>
      <c r="J29" s="10">
        <v>5</v>
      </c>
      <c r="K29" s="10">
        <v>5</v>
      </c>
      <c r="L29" s="10">
        <v>5</v>
      </c>
      <c r="M29" s="10">
        <v>5</v>
      </c>
      <c r="N29" s="10">
        <v>5</v>
      </c>
      <c r="O29" s="10">
        <v>5</v>
      </c>
      <c r="P29" s="4" t="s">
        <v>105</v>
      </c>
      <c r="Q29" s="4" t="s">
        <v>105</v>
      </c>
      <c r="R29" s="4" t="s">
        <v>105</v>
      </c>
      <c r="S29" s="4" t="s">
        <v>105</v>
      </c>
      <c r="T29" s="4" t="s">
        <v>105</v>
      </c>
      <c r="U29" s="9">
        <v>7</v>
      </c>
    </row>
    <row r="30" spans="1:21" s="1" customFormat="1" ht="16" thickTop="1" thickBot="1">
      <c r="A30" s="1" t="s">
        <v>110</v>
      </c>
      <c r="B30" s="10">
        <v>1.25</v>
      </c>
      <c r="C30" s="10">
        <v>1.25</v>
      </c>
      <c r="D30" s="10">
        <v>1.25</v>
      </c>
      <c r="E30" s="11">
        <v>1.25</v>
      </c>
      <c r="F30" s="12" t="s">
        <v>105</v>
      </c>
      <c r="G30" s="13">
        <v>1.25</v>
      </c>
      <c r="H30" s="10">
        <v>1.25</v>
      </c>
      <c r="I30" s="10">
        <v>1.25</v>
      </c>
      <c r="J30" s="10">
        <v>1.25</v>
      </c>
      <c r="K30" s="10">
        <v>1.25</v>
      </c>
      <c r="L30" s="10">
        <v>1.25</v>
      </c>
      <c r="M30" s="10">
        <v>1.25</v>
      </c>
      <c r="N30" s="10">
        <v>1.25</v>
      </c>
      <c r="O30" s="10">
        <v>1.25</v>
      </c>
      <c r="P30" s="4" t="s">
        <v>105</v>
      </c>
      <c r="Q30" s="4" t="s">
        <v>105</v>
      </c>
      <c r="R30" s="4" t="s">
        <v>105</v>
      </c>
      <c r="S30" s="4" t="s">
        <v>105</v>
      </c>
      <c r="T30" s="4" t="s">
        <v>105</v>
      </c>
      <c r="U30" s="9">
        <v>1.25</v>
      </c>
    </row>
    <row r="31" spans="1:21" s="1" customFormat="1" ht="16" thickTop="1" thickBot="1">
      <c r="A31" s="1" t="s">
        <v>111</v>
      </c>
      <c r="B31" s="10">
        <f>B29+5*B30</f>
        <v>11.25</v>
      </c>
      <c r="C31" s="10">
        <f>C29+5*C30</f>
        <v>11.25</v>
      </c>
      <c r="D31" s="10">
        <f>D29+5*D30</f>
        <v>11.25</v>
      </c>
      <c r="E31" s="11">
        <f>E29+5*E30</f>
        <v>11.25</v>
      </c>
      <c r="F31" s="12"/>
      <c r="G31" s="13">
        <f t="shared" ref="G31:O31" si="0">G29+5*G30</f>
        <v>11.25</v>
      </c>
      <c r="H31" s="10">
        <f t="shared" si="0"/>
        <v>11.25</v>
      </c>
      <c r="I31" s="10">
        <f t="shared" si="0"/>
        <v>11.25</v>
      </c>
      <c r="J31" s="10">
        <f t="shared" si="0"/>
        <v>11.25</v>
      </c>
      <c r="K31" s="10">
        <f t="shared" si="0"/>
        <v>11.25</v>
      </c>
      <c r="L31" s="10">
        <f t="shared" si="0"/>
        <v>11.25</v>
      </c>
      <c r="M31" s="10">
        <f t="shared" si="0"/>
        <v>11.25</v>
      </c>
      <c r="N31" s="10">
        <f t="shared" si="0"/>
        <v>11.25</v>
      </c>
      <c r="O31" s="10">
        <f t="shared" si="0"/>
        <v>11.25</v>
      </c>
      <c r="P31" s="4" t="s">
        <v>105</v>
      </c>
      <c r="Q31" s="4" t="s">
        <v>105</v>
      </c>
      <c r="R31" s="4" t="s">
        <v>105</v>
      </c>
      <c r="S31" s="4" t="s">
        <v>105</v>
      </c>
      <c r="T31" s="4" t="s">
        <v>105</v>
      </c>
      <c r="U31" s="9">
        <f>U29+5*U30</f>
        <v>13.25</v>
      </c>
    </row>
    <row r="32" spans="1:21" s="1" customFormat="1" ht="16" thickTop="1" thickBot="1">
      <c r="A32" s="1" t="s">
        <v>112</v>
      </c>
      <c r="B32" s="10">
        <v>1.5</v>
      </c>
      <c r="C32" s="10">
        <v>1.5</v>
      </c>
      <c r="D32" s="10">
        <v>1.5</v>
      </c>
      <c r="E32" s="11">
        <v>2.5</v>
      </c>
      <c r="F32" s="12" t="s">
        <v>105</v>
      </c>
      <c r="G32" s="13">
        <v>4.5</v>
      </c>
      <c r="H32" s="10">
        <v>5.5</v>
      </c>
      <c r="I32" s="10">
        <v>1.5</v>
      </c>
      <c r="J32" s="10">
        <v>1.5</v>
      </c>
      <c r="K32" s="10">
        <v>2.5</v>
      </c>
      <c r="L32" s="10">
        <v>3.5</v>
      </c>
      <c r="M32" s="10">
        <v>4.5</v>
      </c>
      <c r="N32" s="10">
        <v>1.5</v>
      </c>
      <c r="O32" s="10">
        <v>1.5</v>
      </c>
      <c r="P32" s="4" t="s">
        <v>105</v>
      </c>
      <c r="Q32" s="4" t="s">
        <v>105</v>
      </c>
      <c r="R32" s="4" t="s">
        <v>105</v>
      </c>
      <c r="S32" s="4" t="s">
        <v>105</v>
      </c>
      <c r="T32" s="4" t="s">
        <v>105</v>
      </c>
      <c r="U32" s="9">
        <v>1.5</v>
      </c>
    </row>
    <row r="33" spans="1:21" s="1" customFormat="1" ht="16" thickTop="1" thickBot="1">
      <c r="A33" s="1" t="s">
        <v>113</v>
      </c>
      <c r="B33" s="10">
        <f>B31+10*B32</f>
        <v>26.25</v>
      </c>
      <c r="C33" s="10">
        <f>C31+10*C32</f>
        <v>26.25</v>
      </c>
      <c r="D33" s="10">
        <f>D31+10*D32</f>
        <v>26.25</v>
      </c>
      <c r="E33" s="11">
        <f>E31+10*E32</f>
        <v>36.25</v>
      </c>
      <c r="F33" s="12"/>
      <c r="G33" s="13">
        <f t="shared" ref="G33:O33" si="1">G31+10*G32</f>
        <v>56.25</v>
      </c>
      <c r="H33" s="10">
        <f t="shared" si="1"/>
        <v>66.25</v>
      </c>
      <c r="I33" s="10">
        <f t="shared" si="1"/>
        <v>26.25</v>
      </c>
      <c r="J33" s="10">
        <f t="shared" si="1"/>
        <v>26.25</v>
      </c>
      <c r="K33" s="10">
        <f t="shared" si="1"/>
        <v>36.25</v>
      </c>
      <c r="L33" s="10">
        <f t="shared" si="1"/>
        <v>46.25</v>
      </c>
      <c r="M33" s="10">
        <f t="shared" si="1"/>
        <v>56.25</v>
      </c>
      <c r="N33" s="10">
        <f t="shared" si="1"/>
        <v>26.25</v>
      </c>
      <c r="O33" s="10">
        <f t="shared" si="1"/>
        <v>26.25</v>
      </c>
      <c r="P33" s="4" t="s">
        <v>105</v>
      </c>
      <c r="Q33" s="4" t="s">
        <v>105</v>
      </c>
      <c r="R33" s="4" t="s">
        <v>105</v>
      </c>
      <c r="S33" s="4" t="s">
        <v>105</v>
      </c>
      <c r="T33" s="4" t="s">
        <v>105</v>
      </c>
      <c r="U33" s="9">
        <f>U31+10*U32</f>
        <v>28.25</v>
      </c>
    </row>
    <row r="34" spans="1:21" s="1" customFormat="1" ht="16" thickTop="1" thickBot="1">
      <c r="A34" s="1" t="s">
        <v>114</v>
      </c>
      <c r="B34" s="10">
        <v>1.75</v>
      </c>
      <c r="C34" s="10">
        <v>1.75</v>
      </c>
      <c r="D34" s="10">
        <v>1.75</v>
      </c>
      <c r="E34" s="11">
        <v>2.75</v>
      </c>
      <c r="F34" s="12" t="s">
        <v>105</v>
      </c>
      <c r="G34" s="13">
        <v>4.75</v>
      </c>
      <c r="H34" s="10">
        <v>5.75</v>
      </c>
      <c r="I34" s="10">
        <v>1.75</v>
      </c>
      <c r="J34" s="10">
        <v>1.75</v>
      </c>
      <c r="K34" s="10">
        <v>2.75</v>
      </c>
      <c r="L34" s="10">
        <v>3.75</v>
      </c>
      <c r="M34" s="10">
        <v>4.75</v>
      </c>
      <c r="N34" s="10">
        <v>1.75</v>
      </c>
      <c r="O34" s="10">
        <v>1.75</v>
      </c>
      <c r="P34" s="4" t="s">
        <v>105</v>
      </c>
      <c r="Q34" s="4" t="s">
        <v>105</v>
      </c>
      <c r="R34" s="4" t="s">
        <v>105</v>
      </c>
      <c r="S34" s="4" t="s">
        <v>105</v>
      </c>
      <c r="T34" s="4" t="s">
        <v>105</v>
      </c>
      <c r="U34" s="7">
        <v>1.5</v>
      </c>
    </row>
    <row r="35" spans="1:21" s="1" customFormat="1" ht="15" thickTop="1">
      <c r="A35" s="1" t="s">
        <v>115</v>
      </c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4"/>
      <c r="Q35" s="4"/>
      <c r="R35" s="4"/>
      <c r="S35" s="4"/>
      <c r="T35" s="4"/>
      <c r="U35" s="9"/>
    </row>
    <row r="36" spans="1:21" s="1" customFormat="1">
      <c r="A36" s="1" t="s">
        <v>116</v>
      </c>
      <c r="B36" s="6">
        <v>0</v>
      </c>
      <c r="C36" s="6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7">
        <v>0</v>
      </c>
      <c r="O36" s="2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9">
        <v>0</v>
      </c>
    </row>
    <row r="37" spans="1:21" s="1" customFormat="1">
      <c r="A37" s="1" t="s">
        <v>117</v>
      </c>
      <c r="B37" s="6">
        <v>0</v>
      </c>
      <c r="C37" s="6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7">
        <v>0</v>
      </c>
      <c r="O37" s="2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9">
        <v>0</v>
      </c>
    </row>
    <row r="38" spans="1:21" s="1" customFormat="1">
      <c r="A38" s="1" t="s">
        <v>118</v>
      </c>
      <c r="B38" s="6">
        <v>0</v>
      </c>
      <c r="C38" s="6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7">
        <v>0</v>
      </c>
      <c r="O38" s="2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9">
        <v>0</v>
      </c>
    </row>
    <row r="39" spans="1:21" s="1" customFormat="1">
      <c r="A39" s="1" t="s">
        <v>119</v>
      </c>
      <c r="B39" s="6">
        <v>0</v>
      </c>
      <c r="C39" s="6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7">
        <v>0</v>
      </c>
      <c r="O39" s="2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9">
        <v>0</v>
      </c>
    </row>
    <row r="40" spans="1:21" s="1" customFormat="1">
      <c r="A40" s="1" t="s">
        <v>120</v>
      </c>
      <c r="B40" s="6">
        <v>0</v>
      </c>
      <c r="C40" s="6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7">
        <v>0</v>
      </c>
      <c r="O40" s="2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9">
        <v>0</v>
      </c>
    </row>
    <row r="41" spans="1:21" s="1" customFormat="1">
      <c r="A41" s="1" t="s">
        <v>121</v>
      </c>
      <c r="B41" s="6">
        <v>0</v>
      </c>
      <c r="C41" s="6">
        <v>0</v>
      </c>
      <c r="D41" s="7" t="s">
        <v>105</v>
      </c>
      <c r="E41" s="7" t="s">
        <v>105</v>
      </c>
      <c r="F41" s="7">
        <v>0</v>
      </c>
      <c r="G41" s="7" t="s">
        <v>105</v>
      </c>
      <c r="H41" s="7" t="s">
        <v>105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7" t="s">
        <v>105</v>
      </c>
      <c r="O41" s="2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7">
        <v>0</v>
      </c>
    </row>
    <row r="42" spans="1:21" s="1" customFormat="1" ht="28">
      <c r="A42" s="1" t="s">
        <v>122</v>
      </c>
      <c r="B42" s="6">
        <v>0</v>
      </c>
      <c r="C42" s="6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7">
        <v>0</v>
      </c>
      <c r="O42" s="2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9">
        <v>0</v>
      </c>
    </row>
    <row r="43" spans="1:21" s="1" customFormat="1">
      <c r="A43" s="1" t="s">
        <v>123</v>
      </c>
      <c r="B43" s="6">
        <v>0</v>
      </c>
      <c r="C43" s="6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7">
        <v>0</v>
      </c>
      <c r="O43" s="2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9">
        <v>0</v>
      </c>
    </row>
    <row r="44" spans="1:21" s="1" customFormat="1">
      <c r="A44" s="1" t="s">
        <v>124</v>
      </c>
      <c r="B44" s="6">
        <v>0</v>
      </c>
      <c r="C44" s="6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7">
        <v>0</v>
      </c>
      <c r="O44" s="2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9">
        <v>0</v>
      </c>
    </row>
    <row r="45" spans="1:21" s="1" customFormat="1">
      <c r="A45" s="1" t="s">
        <v>125</v>
      </c>
      <c r="B45" s="6">
        <v>0</v>
      </c>
      <c r="C45" s="6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7">
        <v>0</v>
      </c>
      <c r="O45" s="2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9">
        <v>0</v>
      </c>
    </row>
    <row r="46" spans="1:21" s="1" customFormat="1">
      <c r="A46" s="1" t="s">
        <v>126</v>
      </c>
      <c r="B46" s="6">
        <v>0</v>
      </c>
      <c r="C46" s="6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7">
        <v>0</v>
      </c>
      <c r="O46" s="2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9">
        <v>0</v>
      </c>
    </row>
    <row r="47" spans="1:21" s="1" customFormat="1">
      <c r="A47" s="1" t="s">
        <v>127</v>
      </c>
      <c r="B47" s="6">
        <v>0</v>
      </c>
      <c r="C47" s="6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7">
        <v>0</v>
      </c>
      <c r="O47" s="2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9">
        <v>0</v>
      </c>
    </row>
    <row r="48" spans="1:21" s="1" customFormat="1">
      <c r="A48" s="1" t="s">
        <v>128</v>
      </c>
      <c r="B48" s="6">
        <v>0</v>
      </c>
      <c r="C48" s="6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7">
        <v>0</v>
      </c>
      <c r="O48" s="2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9">
        <v>0</v>
      </c>
    </row>
    <row r="49" spans="1:22" s="1" customFormat="1">
      <c r="A49" s="1" t="s">
        <v>129</v>
      </c>
      <c r="B49" s="6">
        <v>0</v>
      </c>
      <c r="C49" s="6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7">
        <v>0</v>
      </c>
      <c r="O49" s="2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9">
        <v>0</v>
      </c>
    </row>
    <row r="50" spans="1:22" s="1" customFormat="1">
      <c r="A50" s="1" t="s">
        <v>130</v>
      </c>
      <c r="B50" s="6">
        <v>0</v>
      </c>
      <c r="C50" s="6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7">
        <v>0</v>
      </c>
      <c r="O50" s="2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9">
        <v>0</v>
      </c>
    </row>
    <row r="51" spans="1:22" s="1" customFormat="1">
      <c r="A51" s="1" t="s">
        <v>131</v>
      </c>
      <c r="B51" s="6">
        <v>0</v>
      </c>
      <c r="C51" s="6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7">
        <v>0</v>
      </c>
      <c r="O51" s="2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9">
        <v>0</v>
      </c>
    </row>
    <row r="52" spans="1:22" s="1" customFormat="1" ht="15" thickBot="1">
      <c r="A52" s="1" t="s">
        <v>132</v>
      </c>
      <c r="B52" s="2"/>
      <c r="C52" s="14"/>
      <c r="D52" s="14"/>
      <c r="E52" s="14"/>
      <c r="F52" s="3" t="s">
        <v>105</v>
      </c>
      <c r="G52" s="14"/>
      <c r="H52" s="14"/>
      <c r="I52" s="14"/>
      <c r="J52" s="14"/>
      <c r="K52" s="14"/>
      <c r="L52" s="14"/>
      <c r="M52" s="14"/>
      <c r="N52" s="14"/>
      <c r="O52" s="14"/>
      <c r="P52" s="4" t="s">
        <v>105</v>
      </c>
      <c r="Q52" s="4" t="s">
        <v>105</v>
      </c>
      <c r="R52" s="4" t="s">
        <v>105</v>
      </c>
      <c r="S52" s="4" t="s">
        <v>105</v>
      </c>
      <c r="T52" s="4" t="s">
        <v>105</v>
      </c>
      <c r="U52" s="9"/>
    </row>
    <row r="53" spans="1:22" s="1" customFormat="1" ht="16" thickTop="1" thickBot="1">
      <c r="A53" s="1" t="s">
        <v>133</v>
      </c>
      <c r="B53" s="15">
        <v>0</v>
      </c>
      <c r="C53" s="15">
        <v>0</v>
      </c>
      <c r="D53" s="16">
        <v>4.5</v>
      </c>
      <c r="E53" s="11">
        <v>4.5</v>
      </c>
      <c r="F53" s="4">
        <v>4.5</v>
      </c>
      <c r="G53" s="13">
        <v>4.5</v>
      </c>
      <c r="H53" s="16">
        <v>4.5</v>
      </c>
      <c r="I53" s="15">
        <v>0</v>
      </c>
      <c r="J53" s="16">
        <v>4.5</v>
      </c>
      <c r="K53" s="10">
        <v>4.5</v>
      </c>
      <c r="L53" s="10">
        <v>4.5</v>
      </c>
      <c r="M53" s="10">
        <v>4.5</v>
      </c>
      <c r="N53" s="10">
        <v>4.5</v>
      </c>
      <c r="O53" s="10">
        <v>4.5</v>
      </c>
      <c r="P53" s="4">
        <v>4.5</v>
      </c>
      <c r="Q53" s="4">
        <v>4.5</v>
      </c>
      <c r="R53" s="4">
        <v>4.5</v>
      </c>
      <c r="S53" s="4">
        <v>4.5</v>
      </c>
      <c r="T53" s="4">
        <v>4.5</v>
      </c>
      <c r="U53" s="12">
        <v>5</v>
      </c>
      <c r="V53" s="17"/>
    </row>
    <row r="54" spans="1:22" s="1" customFormat="1" ht="16" thickTop="1" thickBot="1">
      <c r="A54" s="1" t="s">
        <v>134</v>
      </c>
      <c r="B54" s="15">
        <v>0</v>
      </c>
      <c r="C54" s="15">
        <v>0</v>
      </c>
      <c r="D54" s="16">
        <v>9</v>
      </c>
      <c r="E54" s="11">
        <v>9</v>
      </c>
      <c r="F54" s="4">
        <v>9</v>
      </c>
      <c r="G54" s="13">
        <v>9</v>
      </c>
      <c r="H54" s="16">
        <v>9</v>
      </c>
      <c r="I54" s="15">
        <v>0</v>
      </c>
      <c r="J54" s="16">
        <v>9</v>
      </c>
      <c r="K54" s="10">
        <v>9</v>
      </c>
      <c r="L54" s="10">
        <v>9</v>
      </c>
      <c r="M54" s="10">
        <v>9</v>
      </c>
      <c r="N54" s="10">
        <v>9</v>
      </c>
      <c r="O54" s="10">
        <v>9</v>
      </c>
      <c r="P54" s="4">
        <v>9</v>
      </c>
      <c r="Q54" s="4">
        <v>9</v>
      </c>
      <c r="R54" s="4">
        <v>9</v>
      </c>
      <c r="S54" s="4">
        <v>9</v>
      </c>
      <c r="T54" s="4">
        <v>9</v>
      </c>
      <c r="U54" s="12">
        <v>10</v>
      </c>
      <c r="V54" s="17"/>
    </row>
    <row r="55" spans="1:22" s="1" customFormat="1" ht="16" thickTop="1" thickBot="1">
      <c r="A55" s="1" t="s">
        <v>135</v>
      </c>
      <c r="B55" s="15">
        <v>0</v>
      </c>
      <c r="C55" s="15">
        <v>0</v>
      </c>
      <c r="D55" s="16">
        <v>13.5</v>
      </c>
      <c r="E55" s="11">
        <v>13.5</v>
      </c>
      <c r="F55" s="12">
        <v>15</v>
      </c>
      <c r="G55" s="13">
        <v>13.5</v>
      </c>
      <c r="H55" s="16">
        <v>13.5</v>
      </c>
      <c r="I55" s="15">
        <v>0</v>
      </c>
      <c r="J55" s="16">
        <v>13.5</v>
      </c>
      <c r="K55" s="10">
        <v>13.5</v>
      </c>
      <c r="L55" s="10">
        <v>13.5</v>
      </c>
      <c r="M55" s="10">
        <v>13.5</v>
      </c>
      <c r="N55" s="10">
        <v>13.5</v>
      </c>
      <c r="O55" s="10">
        <v>13.5</v>
      </c>
      <c r="P55" s="12">
        <v>15</v>
      </c>
      <c r="Q55" s="12">
        <v>15</v>
      </c>
      <c r="R55" s="4">
        <v>13.5</v>
      </c>
      <c r="S55" s="4">
        <v>13.5</v>
      </c>
      <c r="T55" s="4">
        <v>13.5</v>
      </c>
      <c r="U55" s="12" t="s">
        <v>105</v>
      </c>
      <c r="V55" s="17"/>
    </row>
    <row r="56" spans="1:22" s="1" customFormat="1" ht="16" thickTop="1" thickBot="1">
      <c r="A56" s="1" t="s">
        <v>136</v>
      </c>
      <c r="B56" s="15">
        <v>0</v>
      </c>
      <c r="C56" s="15">
        <v>0</v>
      </c>
      <c r="D56" s="16">
        <v>4.5</v>
      </c>
      <c r="E56" s="11">
        <v>4.5</v>
      </c>
      <c r="F56" s="4">
        <v>4.5</v>
      </c>
      <c r="G56" s="13">
        <v>4.5</v>
      </c>
      <c r="H56" s="16">
        <v>4.5</v>
      </c>
      <c r="I56" s="15">
        <v>0</v>
      </c>
      <c r="J56" s="16">
        <v>4.5</v>
      </c>
      <c r="K56" s="10">
        <v>4.5</v>
      </c>
      <c r="L56" s="10">
        <v>4.5</v>
      </c>
      <c r="M56" s="10">
        <v>4.5</v>
      </c>
      <c r="N56" s="10">
        <v>4.5</v>
      </c>
      <c r="O56" s="10">
        <v>4.5</v>
      </c>
      <c r="P56" s="4">
        <v>4.5</v>
      </c>
      <c r="Q56" s="4">
        <v>4.5</v>
      </c>
      <c r="R56" s="4">
        <v>4.5</v>
      </c>
      <c r="S56" s="4">
        <v>4.5</v>
      </c>
      <c r="T56" s="4">
        <v>4.5</v>
      </c>
      <c r="U56" s="12">
        <v>5</v>
      </c>
      <c r="V56" s="17"/>
    </row>
    <row r="57" spans="1:22" s="1" customFormat="1" ht="16" thickTop="1" thickBot="1">
      <c r="A57" s="1" t="s">
        <v>137</v>
      </c>
      <c r="B57" s="15">
        <v>0</v>
      </c>
      <c r="C57" s="15">
        <v>0</v>
      </c>
      <c r="D57" s="16">
        <v>9</v>
      </c>
      <c r="E57" s="11">
        <v>9</v>
      </c>
      <c r="F57" s="4">
        <v>9</v>
      </c>
      <c r="G57" s="13">
        <v>9</v>
      </c>
      <c r="H57" s="16">
        <v>9</v>
      </c>
      <c r="I57" s="15">
        <v>0</v>
      </c>
      <c r="J57" s="16">
        <v>9</v>
      </c>
      <c r="K57" s="10">
        <v>9</v>
      </c>
      <c r="L57" s="10">
        <v>9</v>
      </c>
      <c r="M57" s="10">
        <v>9</v>
      </c>
      <c r="N57" s="10">
        <v>9</v>
      </c>
      <c r="O57" s="10">
        <v>9</v>
      </c>
      <c r="P57" s="4">
        <v>9</v>
      </c>
      <c r="Q57" s="4">
        <v>9</v>
      </c>
      <c r="R57" s="4">
        <v>9</v>
      </c>
      <c r="S57" s="4">
        <v>9</v>
      </c>
      <c r="T57" s="4">
        <v>9</v>
      </c>
      <c r="U57" s="12">
        <v>10</v>
      </c>
      <c r="V57" s="17"/>
    </row>
    <row r="58" spans="1:22" s="1" customFormat="1" ht="16" thickTop="1" thickBot="1">
      <c r="A58" s="1" t="s">
        <v>138</v>
      </c>
      <c r="B58" s="15">
        <v>0</v>
      </c>
      <c r="C58" s="15">
        <v>0</v>
      </c>
      <c r="D58" s="16">
        <v>13.5</v>
      </c>
      <c r="E58" s="11">
        <v>13.5</v>
      </c>
      <c r="F58" s="4">
        <v>13.5</v>
      </c>
      <c r="G58" s="13">
        <v>13.5</v>
      </c>
      <c r="H58" s="16">
        <v>13.5</v>
      </c>
      <c r="I58" s="15">
        <v>0</v>
      </c>
      <c r="J58" s="16">
        <v>13.5</v>
      </c>
      <c r="K58" s="10">
        <v>13.5</v>
      </c>
      <c r="L58" s="10">
        <v>13.5</v>
      </c>
      <c r="M58" s="10">
        <v>13.5</v>
      </c>
      <c r="N58" s="10">
        <v>13.5</v>
      </c>
      <c r="O58" s="10">
        <v>13.5</v>
      </c>
      <c r="P58" s="4">
        <v>13.5</v>
      </c>
      <c r="Q58" s="4">
        <v>13.5</v>
      </c>
      <c r="R58" s="4">
        <v>13.5</v>
      </c>
      <c r="S58" s="4">
        <v>13.5</v>
      </c>
      <c r="T58" s="4">
        <v>13.5</v>
      </c>
      <c r="U58" s="12">
        <v>15</v>
      </c>
      <c r="V58" s="17"/>
    </row>
    <row r="59" spans="1:22" ht="15" thickTop="1"/>
    <row r="60" spans="1:22" ht="29" thickBot="1">
      <c r="A60" s="1" t="s">
        <v>139</v>
      </c>
      <c r="B60" s="6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4"/>
      <c r="Q60" s="4"/>
      <c r="R60" s="4"/>
      <c r="S60" s="4"/>
      <c r="T60" s="4"/>
      <c r="U60" s="9"/>
    </row>
    <row r="61" spans="1:22" ht="16" thickTop="1" thickBot="1">
      <c r="A61" s="1" t="s">
        <v>104</v>
      </c>
      <c r="B61" s="10">
        <v>1</v>
      </c>
      <c r="C61" s="10">
        <v>1</v>
      </c>
      <c r="D61" s="10">
        <v>1</v>
      </c>
      <c r="E61" s="11">
        <v>1</v>
      </c>
      <c r="F61" s="12">
        <v>1</v>
      </c>
      <c r="G61" s="13">
        <v>1</v>
      </c>
      <c r="H61" s="10">
        <v>1</v>
      </c>
      <c r="I61" s="10">
        <v>1</v>
      </c>
      <c r="J61" s="10">
        <v>1</v>
      </c>
      <c r="K61" s="10">
        <v>1</v>
      </c>
      <c r="L61" s="10">
        <v>1</v>
      </c>
      <c r="M61" s="10">
        <v>1</v>
      </c>
      <c r="N61" s="10">
        <v>1</v>
      </c>
      <c r="O61" s="10">
        <v>1</v>
      </c>
      <c r="P61" s="12">
        <v>1</v>
      </c>
      <c r="Q61" s="12">
        <v>1</v>
      </c>
      <c r="R61" s="12">
        <v>1</v>
      </c>
      <c r="S61" s="12">
        <v>1</v>
      </c>
      <c r="T61" s="12">
        <v>1</v>
      </c>
      <c r="U61" s="9">
        <v>3</v>
      </c>
    </row>
    <row r="62" spans="1:22" ht="16" thickTop="1" thickBot="1">
      <c r="A62" s="1" t="s">
        <v>106</v>
      </c>
      <c r="B62" s="10">
        <v>2</v>
      </c>
      <c r="C62" s="10">
        <v>2</v>
      </c>
      <c r="D62" s="10">
        <v>2</v>
      </c>
      <c r="E62" s="11">
        <v>2</v>
      </c>
      <c r="F62" s="12">
        <v>2</v>
      </c>
      <c r="G62" s="13">
        <v>2</v>
      </c>
      <c r="H62" s="10">
        <v>2</v>
      </c>
      <c r="I62" s="10">
        <v>2</v>
      </c>
      <c r="J62" s="10">
        <v>2</v>
      </c>
      <c r="K62" s="10">
        <v>2</v>
      </c>
      <c r="L62" s="10">
        <v>2</v>
      </c>
      <c r="M62" s="10">
        <v>2</v>
      </c>
      <c r="N62" s="10">
        <v>2</v>
      </c>
      <c r="O62" s="10">
        <v>2</v>
      </c>
      <c r="P62" s="12">
        <v>2</v>
      </c>
      <c r="Q62" s="12">
        <v>2</v>
      </c>
      <c r="R62" s="12">
        <v>2</v>
      </c>
      <c r="S62" s="12">
        <v>2</v>
      </c>
      <c r="T62" s="12">
        <v>2</v>
      </c>
      <c r="U62" s="9">
        <v>4</v>
      </c>
    </row>
    <row r="63" spans="1:22" ht="16" thickTop="1" thickBot="1">
      <c r="A63" s="1" t="s">
        <v>107</v>
      </c>
      <c r="B63" s="10">
        <v>3</v>
      </c>
      <c r="C63" s="10">
        <v>3</v>
      </c>
      <c r="D63" s="10">
        <v>3</v>
      </c>
      <c r="E63" s="11">
        <v>3</v>
      </c>
      <c r="F63" s="12">
        <v>3</v>
      </c>
      <c r="G63" s="13">
        <v>3</v>
      </c>
      <c r="H63" s="10">
        <v>3</v>
      </c>
      <c r="I63" s="10">
        <v>3</v>
      </c>
      <c r="J63" s="10">
        <v>3</v>
      </c>
      <c r="K63" s="10">
        <v>3</v>
      </c>
      <c r="L63" s="10">
        <v>3</v>
      </c>
      <c r="M63" s="10">
        <v>3</v>
      </c>
      <c r="N63" s="10">
        <v>3</v>
      </c>
      <c r="O63" s="10">
        <v>3</v>
      </c>
      <c r="P63" s="12">
        <v>3</v>
      </c>
      <c r="Q63" s="12">
        <v>3</v>
      </c>
      <c r="R63" s="12">
        <v>3</v>
      </c>
      <c r="S63" s="12">
        <v>3</v>
      </c>
      <c r="T63" s="12">
        <v>3</v>
      </c>
      <c r="U63" s="9">
        <v>5</v>
      </c>
    </row>
    <row r="64" spans="1:22" ht="16" thickTop="1" thickBot="1">
      <c r="A64" s="1" t="s">
        <v>108</v>
      </c>
      <c r="B64" s="10">
        <v>4</v>
      </c>
      <c r="C64" s="10">
        <v>4</v>
      </c>
      <c r="D64" s="10">
        <v>4</v>
      </c>
      <c r="E64" s="11">
        <v>4</v>
      </c>
      <c r="F64" s="12">
        <v>4</v>
      </c>
      <c r="G64" s="13">
        <v>4</v>
      </c>
      <c r="H64" s="10">
        <v>4</v>
      </c>
      <c r="I64" s="10">
        <v>4</v>
      </c>
      <c r="J64" s="10">
        <v>4</v>
      </c>
      <c r="K64" s="10">
        <v>4</v>
      </c>
      <c r="L64" s="10">
        <v>4</v>
      </c>
      <c r="M64" s="10">
        <v>4</v>
      </c>
      <c r="N64" s="10">
        <v>4</v>
      </c>
      <c r="O64" s="10">
        <v>4</v>
      </c>
      <c r="P64" s="12">
        <v>4</v>
      </c>
      <c r="Q64" s="12">
        <v>4</v>
      </c>
      <c r="R64" s="12">
        <v>4</v>
      </c>
      <c r="S64" s="12">
        <v>4</v>
      </c>
      <c r="T64" s="12">
        <v>4</v>
      </c>
      <c r="U64" s="9">
        <v>6</v>
      </c>
    </row>
    <row r="65" spans="1:21" ht="16" thickTop="1" thickBot="1">
      <c r="A65" s="1" t="s">
        <v>109</v>
      </c>
      <c r="B65" s="10">
        <v>5</v>
      </c>
      <c r="C65" s="10">
        <v>5</v>
      </c>
      <c r="D65" s="10">
        <v>5</v>
      </c>
      <c r="E65" s="11">
        <v>5</v>
      </c>
      <c r="F65" s="12">
        <v>5</v>
      </c>
      <c r="G65" s="13">
        <v>5</v>
      </c>
      <c r="H65" s="10">
        <v>5</v>
      </c>
      <c r="I65" s="10">
        <v>5</v>
      </c>
      <c r="J65" s="10">
        <v>5</v>
      </c>
      <c r="K65" s="10">
        <v>5</v>
      </c>
      <c r="L65" s="10">
        <v>5</v>
      </c>
      <c r="M65" s="10">
        <v>5</v>
      </c>
      <c r="N65" s="10">
        <v>5</v>
      </c>
      <c r="O65" s="10">
        <v>5</v>
      </c>
      <c r="P65" s="12">
        <v>5</v>
      </c>
      <c r="Q65" s="12">
        <v>5</v>
      </c>
      <c r="R65" s="12">
        <v>5</v>
      </c>
      <c r="S65" s="12">
        <v>5</v>
      </c>
      <c r="T65" s="12">
        <v>5</v>
      </c>
      <c r="U65" s="9">
        <v>7</v>
      </c>
    </row>
    <row r="66" spans="1:21" ht="16" thickTop="1" thickBot="1">
      <c r="A66" s="1" t="s">
        <v>110</v>
      </c>
      <c r="B66" s="10">
        <v>1.25</v>
      </c>
      <c r="C66" s="10">
        <v>1.25</v>
      </c>
      <c r="D66" s="10">
        <v>1.25</v>
      </c>
      <c r="E66" s="11">
        <v>1.25</v>
      </c>
      <c r="F66" s="12">
        <v>1</v>
      </c>
      <c r="G66" s="13">
        <v>1.25</v>
      </c>
      <c r="H66" s="10">
        <v>1.25</v>
      </c>
      <c r="I66" s="10">
        <v>1.25</v>
      </c>
      <c r="J66" s="10">
        <v>1.25</v>
      </c>
      <c r="K66" s="10">
        <v>1.25</v>
      </c>
      <c r="L66" s="10">
        <v>1.25</v>
      </c>
      <c r="M66" s="10">
        <v>1.25</v>
      </c>
      <c r="N66" s="10">
        <v>1.25</v>
      </c>
      <c r="O66" s="10">
        <v>1.25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9">
        <v>1.25</v>
      </c>
    </row>
    <row r="67" spans="1:21" ht="16" thickTop="1" thickBot="1">
      <c r="A67" s="1" t="s">
        <v>111</v>
      </c>
      <c r="B67" s="10">
        <f>B65+5*B66</f>
        <v>11.25</v>
      </c>
      <c r="C67" s="10">
        <f>C65+5*C66</f>
        <v>11.25</v>
      </c>
      <c r="D67" s="10">
        <f>D65+5*D66</f>
        <v>11.25</v>
      </c>
      <c r="E67" s="11">
        <f>E65+5*E66</f>
        <v>11.25</v>
      </c>
      <c r="F67" s="12"/>
      <c r="G67" s="13">
        <f t="shared" ref="G67:O67" si="2">G65+5*G66</f>
        <v>11.25</v>
      </c>
      <c r="H67" s="10">
        <f t="shared" si="2"/>
        <v>11.25</v>
      </c>
      <c r="I67" s="10">
        <f t="shared" si="2"/>
        <v>11.25</v>
      </c>
      <c r="J67" s="10">
        <f t="shared" si="2"/>
        <v>11.25</v>
      </c>
      <c r="K67" s="10">
        <f t="shared" si="2"/>
        <v>11.25</v>
      </c>
      <c r="L67" s="10">
        <f t="shared" si="2"/>
        <v>11.25</v>
      </c>
      <c r="M67" s="10">
        <f t="shared" si="2"/>
        <v>11.25</v>
      </c>
      <c r="N67" s="10">
        <f t="shared" si="2"/>
        <v>11.25</v>
      </c>
      <c r="O67" s="10">
        <f t="shared" si="2"/>
        <v>11.25</v>
      </c>
      <c r="P67" s="12"/>
      <c r="Q67" s="12"/>
      <c r="R67" s="12"/>
      <c r="S67" s="12"/>
      <c r="T67" s="12"/>
      <c r="U67" s="9"/>
    </row>
    <row r="68" spans="1:21" ht="16" thickTop="1" thickBot="1">
      <c r="A68" s="1" t="s">
        <v>112</v>
      </c>
      <c r="B68" s="10">
        <v>1.5</v>
      </c>
      <c r="C68" s="10">
        <v>1.5</v>
      </c>
      <c r="D68" s="10">
        <v>1.5</v>
      </c>
      <c r="E68" s="11">
        <v>2.5</v>
      </c>
      <c r="F68" s="12">
        <v>1</v>
      </c>
      <c r="G68" s="13">
        <v>4.5</v>
      </c>
      <c r="H68" s="10">
        <v>5.5</v>
      </c>
      <c r="I68" s="10">
        <v>1.5</v>
      </c>
      <c r="J68" s="10">
        <v>1.5</v>
      </c>
      <c r="K68" s="10">
        <v>2.5</v>
      </c>
      <c r="L68" s="10">
        <v>3.5</v>
      </c>
      <c r="M68" s="10">
        <v>4.5</v>
      </c>
      <c r="N68" s="10">
        <v>1.5</v>
      </c>
      <c r="O68" s="10">
        <v>1.5</v>
      </c>
      <c r="P68" s="12">
        <v>1</v>
      </c>
      <c r="Q68" s="12">
        <v>1</v>
      </c>
      <c r="R68" s="12">
        <v>1</v>
      </c>
      <c r="S68" s="12">
        <v>1</v>
      </c>
      <c r="T68" s="12">
        <v>1</v>
      </c>
      <c r="U68" s="9">
        <v>1.5</v>
      </c>
    </row>
    <row r="69" spans="1:21" ht="16" thickTop="1" thickBot="1">
      <c r="A69" s="1" t="s">
        <v>113</v>
      </c>
      <c r="B69" s="10">
        <f>B67+10*B68</f>
        <v>26.25</v>
      </c>
      <c r="C69" s="10">
        <f>C67+10*C68</f>
        <v>26.25</v>
      </c>
      <c r="D69" s="10">
        <f>D67+10*D68</f>
        <v>26.25</v>
      </c>
      <c r="E69" s="11">
        <f>E67+10*E68</f>
        <v>36.25</v>
      </c>
      <c r="F69" s="12"/>
      <c r="G69" s="13">
        <f t="shared" ref="G69:O69" si="3">G67+10*G68</f>
        <v>56.25</v>
      </c>
      <c r="H69" s="10">
        <f t="shared" si="3"/>
        <v>66.25</v>
      </c>
      <c r="I69" s="10">
        <f t="shared" si="3"/>
        <v>26.25</v>
      </c>
      <c r="J69" s="10">
        <f t="shared" si="3"/>
        <v>26.25</v>
      </c>
      <c r="K69" s="10">
        <f t="shared" si="3"/>
        <v>36.25</v>
      </c>
      <c r="L69" s="10">
        <f t="shared" si="3"/>
        <v>46.25</v>
      </c>
      <c r="M69" s="10">
        <f t="shared" si="3"/>
        <v>56.25</v>
      </c>
      <c r="N69" s="10">
        <f t="shared" si="3"/>
        <v>26.25</v>
      </c>
      <c r="O69" s="10">
        <f t="shared" si="3"/>
        <v>26.25</v>
      </c>
      <c r="P69" s="12"/>
      <c r="Q69" s="12"/>
      <c r="R69" s="12"/>
      <c r="S69" s="12"/>
      <c r="T69" s="12"/>
      <c r="U69" s="9"/>
    </row>
    <row r="70" spans="1:21" ht="16" thickTop="1" thickBot="1">
      <c r="A70" s="1" t="s">
        <v>114</v>
      </c>
      <c r="B70" s="10">
        <v>1.75</v>
      </c>
      <c r="C70" s="10">
        <v>1.75</v>
      </c>
      <c r="D70" s="10">
        <v>1.75</v>
      </c>
      <c r="E70" s="11">
        <v>2.75</v>
      </c>
      <c r="F70" s="12">
        <v>1.5</v>
      </c>
      <c r="G70" s="13">
        <v>4.75</v>
      </c>
      <c r="H70" s="10">
        <v>5.75</v>
      </c>
      <c r="I70" s="10">
        <v>1.75</v>
      </c>
      <c r="J70" s="10">
        <v>1.75</v>
      </c>
      <c r="K70" s="10">
        <v>2.75</v>
      </c>
      <c r="L70" s="10">
        <v>3.75</v>
      </c>
      <c r="M70" s="10">
        <v>4.75</v>
      </c>
      <c r="N70" s="10">
        <v>1.75</v>
      </c>
      <c r="O70" s="10">
        <v>1.75</v>
      </c>
      <c r="P70" s="12">
        <v>1.5</v>
      </c>
      <c r="Q70" s="12">
        <v>1.5</v>
      </c>
      <c r="R70" s="12">
        <v>1.5</v>
      </c>
      <c r="S70" s="12">
        <v>1.5</v>
      </c>
      <c r="T70" s="12">
        <v>1.5</v>
      </c>
      <c r="U70" s="7" t="s">
        <v>105</v>
      </c>
    </row>
    <row r="71" spans="1:21" ht="15" thickTop="1"/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workbookViewId="0">
      <selection activeCell="D102" sqref="D102"/>
    </sheetView>
  </sheetViews>
  <sheetFormatPr baseColWidth="10" defaultColWidth="8.83203125" defaultRowHeight="14" x14ac:dyDescent="0"/>
  <cols>
    <col min="4" max="4" width="15" customWidth="1"/>
  </cols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</v>
      </c>
      <c r="C2" t="s">
        <v>152</v>
      </c>
      <c r="D2" t="s">
        <v>152</v>
      </c>
      <c r="E2" t="s">
        <v>152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147</v>
      </c>
      <c r="C4">
        <v>20.5</v>
      </c>
      <c r="D4" t="s">
        <v>146</v>
      </c>
      <c r="E4">
        <v>29.75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147</v>
      </c>
      <c r="C6">
        <v>20.5</v>
      </c>
      <c r="D6" t="s">
        <v>146</v>
      </c>
      <c r="E6">
        <v>29.75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</v>
      </c>
      <c r="C8" t="s">
        <v>152</v>
      </c>
      <c r="D8" t="s">
        <v>152</v>
      </c>
      <c r="E8" t="s">
        <v>152</v>
      </c>
    </row>
    <row r="9" spans="1:5">
      <c r="A9" t="s">
        <v>1286</v>
      </c>
      <c r="B9" t="s">
        <v>153</v>
      </c>
      <c r="C9" t="s">
        <v>152</v>
      </c>
      <c r="D9" t="s">
        <v>152</v>
      </c>
      <c r="E9" t="s">
        <v>152</v>
      </c>
    </row>
    <row r="10" spans="1:5">
      <c r="A10" t="s">
        <v>1285</v>
      </c>
      <c r="B10" t="s">
        <v>153</v>
      </c>
      <c r="C10" t="s">
        <v>152</v>
      </c>
      <c r="D10" t="s">
        <v>152</v>
      </c>
      <c r="E10" t="s">
        <v>152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153</v>
      </c>
      <c r="C15" t="s">
        <v>152</v>
      </c>
      <c r="D15" t="s">
        <v>152</v>
      </c>
      <c r="E15" t="s">
        <v>152</v>
      </c>
    </row>
    <row r="16" spans="1:5">
      <c r="A16" t="s">
        <v>1279</v>
      </c>
      <c r="B16" t="s">
        <v>153</v>
      </c>
      <c r="C16" t="s">
        <v>152</v>
      </c>
      <c r="D16" t="s">
        <v>152</v>
      </c>
      <c r="E16" t="s">
        <v>152</v>
      </c>
    </row>
    <row r="17" spans="1:5">
      <c r="A17" t="s">
        <v>1278</v>
      </c>
      <c r="B17" t="s">
        <v>153</v>
      </c>
      <c r="C17" t="s">
        <v>152</v>
      </c>
      <c r="D17" t="s">
        <v>152</v>
      </c>
      <c r="E17" t="s">
        <v>152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153</v>
      </c>
      <c r="C21" t="s">
        <v>152</v>
      </c>
      <c r="D21" t="s">
        <v>152</v>
      </c>
      <c r="E21" t="s">
        <v>152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147</v>
      </c>
      <c r="C26">
        <v>20.5</v>
      </c>
      <c r="D26" t="s">
        <v>146</v>
      </c>
      <c r="E26">
        <v>29.75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147</v>
      </c>
      <c r="C28">
        <v>20.5</v>
      </c>
      <c r="D28" t="s">
        <v>146</v>
      </c>
      <c r="E28">
        <v>29.75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</v>
      </c>
      <c r="C30" t="s">
        <v>152</v>
      </c>
      <c r="D30" t="s">
        <v>152</v>
      </c>
      <c r="E30" t="s">
        <v>152</v>
      </c>
    </row>
    <row r="31" spans="1:5">
      <c r="A31" t="s">
        <v>1266</v>
      </c>
      <c r="B31" t="s">
        <v>153</v>
      </c>
      <c r="C31" t="s">
        <v>152</v>
      </c>
      <c r="D31" t="s">
        <v>152</v>
      </c>
      <c r="E31" t="s">
        <v>152</v>
      </c>
    </row>
    <row r="32" spans="1:5">
      <c r="A32" t="s">
        <v>264</v>
      </c>
      <c r="B32" t="s">
        <v>153</v>
      </c>
      <c r="C32" t="s">
        <v>152</v>
      </c>
      <c r="D32" t="s">
        <v>152</v>
      </c>
      <c r="E32" t="s">
        <v>152</v>
      </c>
    </row>
    <row r="33" spans="1:5">
      <c r="A33" t="s">
        <v>1265</v>
      </c>
      <c r="B33" t="s">
        <v>153</v>
      </c>
      <c r="C33" t="s">
        <v>152</v>
      </c>
      <c r="D33" t="s">
        <v>152</v>
      </c>
      <c r="E33" t="s">
        <v>152</v>
      </c>
    </row>
    <row r="34" spans="1:5">
      <c r="A34" t="s">
        <v>265</v>
      </c>
      <c r="B34" t="s">
        <v>147</v>
      </c>
      <c r="C34">
        <v>8</v>
      </c>
      <c r="D34" t="s">
        <v>156</v>
      </c>
      <c r="E34">
        <v>10.75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153</v>
      </c>
      <c r="C41" t="s">
        <v>152</v>
      </c>
      <c r="D41" t="s">
        <v>152</v>
      </c>
      <c r="E41" t="s">
        <v>152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153</v>
      </c>
      <c r="C43" t="s">
        <v>152</v>
      </c>
      <c r="D43" t="s">
        <v>152</v>
      </c>
      <c r="E43" t="s">
        <v>152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153</v>
      </c>
      <c r="C45" t="s">
        <v>152</v>
      </c>
      <c r="D45" t="s">
        <v>152</v>
      </c>
      <c r="E45" t="s">
        <v>152</v>
      </c>
    </row>
    <row r="46" spans="1:5">
      <c r="A46" t="s">
        <v>267</v>
      </c>
      <c r="B46" t="s">
        <v>153</v>
      </c>
      <c r="C46" t="s">
        <v>152</v>
      </c>
      <c r="D46" t="s">
        <v>152</v>
      </c>
      <c r="E46" t="s">
        <v>152</v>
      </c>
    </row>
    <row r="47" spans="1:5">
      <c r="A47" t="s">
        <v>268</v>
      </c>
      <c r="B47" t="s">
        <v>153</v>
      </c>
      <c r="C47" t="s">
        <v>152</v>
      </c>
      <c r="D47" t="s">
        <v>152</v>
      </c>
      <c r="E47" t="s">
        <v>152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147</v>
      </c>
      <c r="C50">
        <v>20.5</v>
      </c>
      <c r="D50" t="s">
        <v>146</v>
      </c>
      <c r="E50">
        <v>29.75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</v>
      </c>
      <c r="C52" t="s">
        <v>152</v>
      </c>
      <c r="D52" t="s">
        <v>152</v>
      </c>
      <c r="E52" t="s">
        <v>152</v>
      </c>
    </row>
    <row r="53" spans="1:5">
      <c r="A53" t="s">
        <v>1252</v>
      </c>
      <c r="B53" t="s">
        <v>153</v>
      </c>
      <c r="C53" t="s">
        <v>152</v>
      </c>
      <c r="D53" t="s">
        <v>152</v>
      </c>
      <c r="E53" t="s">
        <v>152</v>
      </c>
    </row>
    <row r="54" spans="1:5">
      <c r="A54" t="s">
        <v>272</v>
      </c>
      <c r="B54" t="s">
        <v>147</v>
      </c>
      <c r="C54">
        <v>20.5</v>
      </c>
      <c r="D54" t="s">
        <v>146</v>
      </c>
      <c r="E54">
        <v>29.75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</v>
      </c>
      <c r="C56" t="s">
        <v>152</v>
      </c>
      <c r="D56" t="s">
        <v>152</v>
      </c>
      <c r="E56" t="s">
        <v>152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</v>
      </c>
      <c r="C58" t="s">
        <v>152</v>
      </c>
      <c r="D58" t="s">
        <v>152</v>
      </c>
      <c r="E58" t="s">
        <v>152</v>
      </c>
    </row>
    <row r="59" spans="1:5">
      <c r="A59" t="s">
        <v>1248</v>
      </c>
      <c r="B59" t="s">
        <v>153</v>
      </c>
      <c r="C59" t="s">
        <v>152</v>
      </c>
      <c r="D59" t="s">
        <v>152</v>
      </c>
      <c r="E59" t="s">
        <v>152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153</v>
      </c>
      <c r="C61" t="s">
        <v>152</v>
      </c>
      <c r="D61" t="s">
        <v>152</v>
      </c>
      <c r="E61" t="s">
        <v>152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153</v>
      </c>
      <c r="C63" t="s">
        <v>152</v>
      </c>
      <c r="D63" t="s">
        <v>152</v>
      </c>
      <c r="E63" t="s">
        <v>152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153</v>
      </c>
      <c r="C65" t="s">
        <v>152</v>
      </c>
      <c r="D65" t="s">
        <v>152</v>
      </c>
      <c r="E65" t="s">
        <v>152</v>
      </c>
    </row>
    <row r="66" spans="1:5">
      <c r="A66" t="s">
        <v>1241</v>
      </c>
      <c r="B66" t="s">
        <v>153</v>
      </c>
      <c r="C66" t="s">
        <v>152</v>
      </c>
      <c r="D66" t="s">
        <v>152</v>
      </c>
      <c r="E66" t="s">
        <v>152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153</v>
      </c>
      <c r="C69" t="s">
        <v>152</v>
      </c>
      <c r="D69" t="s">
        <v>152</v>
      </c>
      <c r="E69" t="s">
        <v>152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153</v>
      </c>
      <c r="C71" t="s">
        <v>152</v>
      </c>
      <c r="D71" t="s">
        <v>152</v>
      </c>
      <c r="E71" t="s">
        <v>152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</v>
      </c>
      <c r="C74" t="s">
        <v>152</v>
      </c>
      <c r="D74" t="s">
        <v>152</v>
      </c>
      <c r="E74" t="s">
        <v>152</v>
      </c>
    </row>
    <row r="75" spans="1:5">
      <c r="A75" t="s">
        <v>277</v>
      </c>
      <c r="B75" t="s">
        <v>153</v>
      </c>
      <c r="C75" t="s">
        <v>152</v>
      </c>
      <c r="D75" t="s">
        <v>152</v>
      </c>
      <c r="E75" t="s">
        <v>152</v>
      </c>
    </row>
    <row r="76" spans="1:5">
      <c r="A76" t="s">
        <v>278</v>
      </c>
      <c r="B76" t="s">
        <v>147</v>
      </c>
      <c r="C76">
        <v>20.5</v>
      </c>
      <c r="D76" t="s">
        <v>146</v>
      </c>
      <c r="E76">
        <v>29.75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</v>
      </c>
      <c r="C78" t="s">
        <v>152</v>
      </c>
      <c r="D78" t="s">
        <v>152</v>
      </c>
      <c r="E78" t="s">
        <v>152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</v>
      </c>
      <c r="C80" t="s">
        <v>152</v>
      </c>
      <c r="D80" t="s">
        <v>152</v>
      </c>
      <c r="E80" t="s">
        <v>152</v>
      </c>
    </row>
    <row r="81" spans="1:5">
      <c r="A81" t="s">
        <v>1233</v>
      </c>
      <c r="B81" t="s">
        <v>153</v>
      </c>
      <c r="C81" t="s">
        <v>152</v>
      </c>
      <c r="D81" t="s">
        <v>152</v>
      </c>
      <c r="E81" t="s">
        <v>152</v>
      </c>
    </row>
    <row r="82" spans="1:5">
      <c r="A82" t="s">
        <v>1232</v>
      </c>
      <c r="B82" t="s">
        <v>153</v>
      </c>
      <c r="C82" t="s">
        <v>152</v>
      </c>
      <c r="D82" t="s">
        <v>152</v>
      </c>
      <c r="E82" t="s">
        <v>152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153</v>
      </c>
      <c r="C87" t="s">
        <v>152</v>
      </c>
      <c r="D87" t="s">
        <v>152</v>
      </c>
      <c r="E87" t="s">
        <v>152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153</v>
      </c>
      <c r="C90" t="s">
        <v>152</v>
      </c>
      <c r="D90" t="s">
        <v>152</v>
      </c>
      <c r="E90" t="s">
        <v>152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153</v>
      </c>
      <c r="C93" t="s">
        <v>152</v>
      </c>
      <c r="D93" t="s">
        <v>152</v>
      </c>
      <c r="E93" t="s">
        <v>152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153</v>
      </c>
      <c r="C95" t="s">
        <v>152</v>
      </c>
      <c r="D95" t="s">
        <v>152</v>
      </c>
      <c r="E95" t="s">
        <v>152</v>
      </c>
    </row>
    <row r="96" spans="1:5">
      <c r="A96" t="s">
        <v>1219</v>
      </c>
      <c r="B96" t="s">
        <v>153</v>
      </c>
      <c r="C96" t="s">
        <v>152</v>
      </c>
      <c r="D96" t="s">
        <v>152</v>
      </c>
      <c r="E96" t="s">
        <v>152</v>
      </c>
    </row>
    <row r="97" spans="1:5">
      <c r="A97" t="s">
        <v>1218</v>
      </c>
      <c r="B97" t="s">
        <v>153</v>
      </c>
      <c r="C97" t="s">
        <v>152</v>
      </c>
      <c r="D97" t="s">
        <v>152</v>
      </c>
      <c r="E97" t="s">
        <v>152</v>
      </c>
    </row>
    <row r="98" spans="1:5">
      <c r="A98" t="s">
        <v>1217</v>
      </c>
      <c r="B98" t="s">
        <v>153</v>
      </c>
      <c r="C98" t="s">
        <v>152</v>
      </c>
      <c r="D98" t="s">
        <v>152</v>
      </c>
      <c r="E98" t="s">
        <v>152</v>
      </c>
    </row>
    <row r="99" spans="1:5">
      <c r="A99" t="s">
        <v>1216</v>
      </c>
      <c r="B99" t="s">
        <v>153</v>
      </c>
      <c r="C99" t="s">
        <v>152</v>
      </c>
      <c r="D99" t="s">
        <v>152</v>
      </c>
      <c r="E99" t="s">
        <v>152</v>
      </c>
    </row>
    <row r="100" spans="1:5">
      <c r="A100" t="s">
        <v>1215</v>
      </c>
      <c r="B100" t="s">
        <v>153</v>
      </c>
      <c r="C100" t="s">
        <v>152</v>
      </c>
      <c r="D100" t="s">
        <v>152</v>
      </c>
      <c r="E100" t="s">
        <v>152</v>
      </c>
    </row>
    <row r="101" spans="1:5">
      <c r="A101" t="s">
        <v>1214</v>
      </c>
      <c r="B101" t="s">
        <v>153</v>
      </c>
      <c r="C101" t="s">
        <v>152</v>
      </c>
      <c r="D101" t="s">
        <v>152</v>
      </c>
      <c r="E101" t="s">
        <v>152</v>
      </c>
    </row>
    <row r="102" spans="1:5">
      <c r="A102" t="s">
        <v>1213</v>
      </c>
      <c r="B102" t="s">
        <v>147</v>
      </c>
      <c r="C102">
        <v>20.5</v>
      </c>
      <c r="D102" t="s">
        <v>146</v>
      </c>
      <c r="E102">
        <v>29.75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</v>
      </c>
      <c r="C104" t="s">
        <v>152</v>
      </c>
      <c r="D104" t="s">
        <v>152</v>
      </c>
      <c r="E104" t="s">
        <v>152</v>
      </c>
    </row>
    <row r="105" spans="1:5">
      <c r="A105" t="s">
        <v>1210</v>
      </c>
      <c r="B105" t="s">
        <v>153</v>
      </c>
      <c r="C105" t="s">
        <v>152</v>
      </c>
      <c r="D105" t="s">
        <v>152</v>
      </c>
      <c r="E105" t="s">
        <v>152</v>
      </c>
    </row>
    <row r="106" spans="1:5">
      <c r="A106" t="s">
        <v>282</v>
      </c>
      <c r="B106" t="s">
        <v>153</v>
      </c>
      <c r="C106" t="s">
        <v>152</v>
      </c>
      <c r="D106" t="s">
        <v>152</v>
      </c>
      <c r="E106" t="s">
        <v>152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153</v>
      </c>
      <c r="C109" t="s">
        <v>152</v>
      </c>
      <c r="D109" t="s">
        <v>152</v>
      </c>
      <c r="E109" t="s">
        <v>152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153</v>
      </c>
      <c r="C115" t="s">
        <v>152</v>
      </c>
      <c r="D115" t="s">
        <v>152</v>
      </c>
      <c r="E115" t="s">
        <v>152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153</v>
      </c>
      <c r="C117" t="s">
        <v>152</v>
      </c>
      <c r="D117" t="s">
        <v>152</v>
      </c>
      <c r="E117" t="s">
        <v>152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153</v>
      </c>
      <c r="C119" t="s">
        <v>152</v>
      </c>
      <c r="D119" t="s">
        <v>152</v>
      </c>
      <c r="E119" t="s">
        <v>152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153</v>
      </c>
      <c r="C121" t="s">
        <v>152</v>
      </c>
      <c r="D121" t="s">
        <v>152</v>
      </c>
      <c r="E121" t="s">
        <v>152</v>
      </c>
    </row>
    <row r="122" spans="1:5">
      <c r="A122" t="s">
        <v>1195</v>
      </c>
      <c r="B122" t="s">
        <v>153</v>
      </c>
      <c r="C122" t="s">
        <v>152</v>
      </c>
      <c r="D122" t="s">
        <v>152</v>
      </c>
      <c r="E122" t="s">
        <v>152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153</v>
      </c>
      <c r="C124" t="s">
        <v>152</v>
      </c>
      <c r="D124" t="s">
        <v>152</v>
      </c>
      <c r="E124" t="s">
        <v>152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153</v>
      </c>
      <c r="C126" t="s">
        <v>152</v>
      </c>
      <c r="D126" t="s">
        <v>152</v>
      </c>
      <c r="E126" t="s">
        <v>152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153</v>
      </c>
      <c r="C128" t="s">
        <v>152</v>
      </c>
      <c r="D128" t="s">
        <v>152</v>
      </c>
      <c r="E128" t="s">
        <v>152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153</v>
      </c>
      <c r="C130" t="s">
        <v>152</v>
      </c>
      <c r="D130" t="s">
        <v>152</v>
      </c>
      <c r="E130" t="s">
        <v>152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153</v>
      </c>
      <c r="C132" t="s">
        <v>152</v>
      </c>
      <c r="D132" t="s">
        <v>152</v>
      </c>
      <c r="E132" t="s">
        <v>152</v>
      </c>
    </row>
    <row r="133" spans="1:5">
      <c r="A133" t="s">
        <v>1185</v>
      </c>
      <c r="B133" t="s">
        <v>153</v>
      </c>
      <c r="C133" t="s">
        <v>152</v>
      </c>
      <c r="D133" t="s">
        <v>152</v>
      </c>
      <c r="E133" t="s">
        <v>152</v>
      </c>
    </row>
    <row r="134" spans="1:5">
      <c r="A134" t="s">
        <v>1184</v>
      </c>
      <c r="B134" t="s">
        <v>153</v>
      </c>
      <c r="C134" t="s">
        <v>152</v>
      </c>
      <c r="D134" t="s">
        <v>152</v>
      </c>
      <c r="E134" t="s">
        <v>152</v>
      </c>
    </row>
    <row r="135" spans="1:5">
      <c r="A135" t="s">
        <v>1183</v>
      </c>
      <c r="B135" t="s">
        <v>153</v>
      </c>
      <c r="C135" t="s">
        <v>152</v>
      </c>
      <c r="D135" t="s">
        <v>152</v>
      </c>
      <c r="E135" t="s">
        <v>152</v>
      </c>
    </row>
    <row r="136" spans="1:5">
      <c r="A136" t="s">
        <v>1182</v>
      </c>
      <c r="B136" t="s">
        <v>153</v>
      </c>
      <c r="C136" t="s">
        <v>152</v>
      </c>
      <c r="D136" t="s">
        <v>152</v>
      </c>
      <c r="E136" t="s">
        <v>152</v>
      </c>
    </row>
    <row r="137" spans="1:5">
      <c r="A137" t="s">
        <v>1181</v>
      </c>
      <c r="B137" t="s">
        <v>153</v>
      </c>
      <c r="C137" t="s">
        <v>152</v>
      </c>
      <c r="D137" t="s">
        <v>152</v>
      </c>
      <c r="E137" t="s">
        <v>152</v>
      </c>
    </row>
    <row r="138" spans="1:5">
      <c r="A138" t="s">
        <v>1180</v>
      </c>
      <c r="B138" t="s">
        <v>153</v>
      </c>
      <c r="C138" t="s">
        <v>152</v>
      </c>
      <c r="D138" t="s">
        <v>152</v>
      </c>
      <c r="E138" t="s">
        <v>152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153</v>
      </c>
      <c r="C140" t="s">
        <v>152</v>
      </c>
      <c r="D140" t="s">
        <v>152</v>
      </c>
      <c r="E140" t="s">
        <v>152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153</v>
      </c>
      <c r="C148" t="s">
        <v>152</v>
      </c>
      <c r="D148" t="s">
        <v>152</v>
      </c>
      <c r="E148" t="s">
        <v>152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153</v>
      </c>
      <c r="C150" t="s">
        <v>152</v>
      </c>
      <c r="D150" t="s">
        <v>152</v>
      </c>
      <c r="E150" t="s">
        <v>152</v>
      </c>
    </row>
    <row r="151" spans="1:5">
      <c r="A151" t="s">
        <v>1169</v>
      </c>
      <c r="B151" t="s">
        <v>153</v>
      </c>
      <c r="C151" t="s">
        <v>152</v>
      </c>
      <c r="D151" t="s">
        <v>152</v>
      </c>
      <c r="E151" t="s">
        <v>152</v>
      </c>
    </row>
    <row r="152" spans="1:5">
      <c r="A152" t="s">
        <v>1168</v>
      </c>
      <c r="B152" t="s">
        <v>153</v>
      </c>
      <c r="C152" t="s">
        <v>152</v>
      </c>
      <c r="D152" t="s">
        <v>152</v>
      </c>
      <c r="E152" t="s">
        <v>152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153</v>
      </c>
      <c r="C154" t="s">
        <v>152</v>
      </c>
      <c r="D154" t="s">
        <v>152</v>
      </c>
      <c r="E154" t="s">
        <v>152</v>
      </c>
    </row>
    <row r="155" spans="1:5">
      <c r="A155" t="s">
        <v>1165</v>
      </c>
      <c r="B155" t="s">
        <v>153</v>
      </c>
      <c r="C155" t="s">
        <v>152</v>
      </c>
      <c r="D155" t="s">
        <v>152</v>
      </c>
      <c r="E155" t="s">
        <v>152</v>
      </c>
    </row>
    <row r="156" spans="1:5">
      <c r="A156" t="s">
        <v>287</v>
      </c>
      <c r="B156" t="s">
        <v>153</v>
      </c>
      <c r="C156" t="s">
        <v>152</v>
      </c>
      <c r="D156" t="s">
        <v>152</v>
      </c>
      <c r="E156" t="s">
        <v>152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153</v>
      </c>
      <c r="C158" t="s">
        <v>152</v>
      </c>
      <c r="D158" t="s">
        <v>152</v>
      </c>
      <c r="E158" t="s">
        <v>152</v>
      </c>
    </row>
    <row r="159" spans="1:5">
      <c r="A159" t="s">
        <v>1164</v>
      </c>
      <c r="B159" t="s">
        <v>153</v>
      </c>
      <c r="C159" t="s">
        <v>152</v>
      </c>
      <c r="D159" t="s">
        <v>152</v>
      </c>
      <c r="E159" t="s">
        <v>152</v>
      </c>
    </row>
    <row r="160" spans="1:5">
      <c r="A160" t="s">
        <v>1163</v>
      </c>
      <c r="B160" t="s">
        <v>153</v>
      </c>
      <c r="C160" t="s">
        <v>152</v>
      </c>
      <c r="D160" t="s">
        <v>152</v>
      </c>
      <c r="E160" t="s">
        <v>152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153</v>
      </c>
      <c r="C162" t="s">
        <v>152</v>
      </c>
      <c r="D162" t="s">
        <v>152</v>
      </c>
      <c r="E162" t="s">
        <v>152</v>
      </c>
    </row>
    <row r="163" spans="1:5">
      <c r="A163" t="s">
        <v>1160</v>
      </c>
      <c r="B163" t="s">
        <v>153</v>
      </c>
      <c r="C163" t="s">
        <v>152</v>
      </c>
      <c r="D163" t="s">
        <v>152</v>
      </c>
      <c r="E163" t="s">
        <v>152</v>
      </c>
    </row>
    <row r="164" spans="1:5">
      <c r="A164" t="s">
        <v>290</v>
      </c>
      <c r="B164" t="s">
        <v>153</v>
      </c>
      <c r="C164" t="s">
        <v>152</v>
      </c>
      <c r="D164" t="s">
        <v>152</v>
      </c>
      <c r="E164" t="s">
        <v>152</v>
      </c>
    </row>
    <row r="165" spans="1:5">
      <c r="A165" t="s">
        <v>1159</v>
      </c>
      <c r="B165" t="s">
        <v>153</v>
      </c>
      <c r="C165" t="s">
        <v>152</v>
      </c>
      <c r="D165" t="s">
        <v>152</v>
      </c>
      <c r="E165" t="s">
        <v>152</v>
      </c>
    </row>
    <row r="166" spans="1:5">
      <c r="A166" t="s">
        <v>1158</v>
      </c>
      <c r="B166" t="s">
        <v>153</v>
      </c>
      <c r="C166" t="s">
        <v>152</v>
      </c>
      <c r="D166" t="s">
        <v>152</v>
      </c>
      <c r="E166" t="s">
        <v>152</v>
      </c>
    </row>
    <row r="167" spans="1:5">
      <c r="A167" t="s">
        <v>1157</v>
      </c>
      <c r="B167" t="s">
        <v>153</v>
      </c>
      <c r="C167" t="s">
        <v>152</v>
      </c>
      <c r="D167" t="s">
        <v>152</v>
      </c>
      <c r="E167" t="s">
        <v>152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153</v>
      </c>
      <c r="C169" t="s">
        <v>152</v>
      </c>
      <c r="D169" t="s">
        <v>152</v>
      </c>
      <c r="E169" t="s">
        <v>152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153</v>
      </c>
      <c r="C173" t="s">
        <v>152</v>
      </c>
      <c r="D173" t="s">
        <v>152</v>
      </c>
      <c r="E173" t="s">
        <v>152</v>
      </c>
    </row>
    <row r="174" spans="1:5">
      <c r="A174" t="s">
        <v>1151</v>
      </c>
      <c r="B174" t="s">
        <v>153</v>
      </c>
      <c r="C174" t="s">
        <v>152</v>
      </c>
      <c r="D174" t="s">
        <v>152</v>
      </c>
      <c r="E174" t="s">
        <v>152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153</v>
      </c>
      <c r="C176" t="s">
        <v>152</v>
      </c>
      <c r="D176" t="s">
        <v>152</v>
      </c>
      <c r="E176" t="s">
        <v>152</v>
      </c>
    </row>
    <row r="177" spans="1:5">
      <c r="A177" t="s">
        <v>1149</v>
      </c>
      <c r="B177" t="s">
        <v>153</v>
      </c>
      <c r="C177" t="s">
        <v>152</v>
      </c>
      <c r="D177" t="s">
        <v>152</v>
      </c>
      <c r="E177" t="s">
        <v>152</v>
      </c>
    </row>
    <row r="178" spans="1:5">
      <c r="A178" t="s">
        <v>293</v>
      </c>
      <c r="B178" t="s">
        <v>153</v>
      </c>
      <c r="C178" t="s">
        <v>152</v>
      </c>
      <c r="D178" t="s">
        <v>152</v>
      </c>
      <c r="E178" t="s">
        <v>152</v>
      </c>
    </row>
    <row r="179" spans="1:5">
      <c r="A179" t="s">
        <v>1148</v>
      </c>
      <c r="B179" t="s">
        <v>153</v>
      </c>
      <c r="C179" t="s">
        <v>152</v>
      </c>
      <c r="D179" t="s">
        <v>152</v>
      </c>
      <c r="E179" t="s">
        <v>152</v>
      </c>
    </row>
    <row r="180" spans="1:5">
      <c r="A180" t="s">
        <v>1147</v>
      </c>
      <c r="B180" t="s">
        <v>153</v>
      </c>
      <c r="C180" t="s">
        <v>152</v>
      </c>
      <c r="D180" t="s">
        <v>152</v>
      </c>
      <c r="E180" t="s">
        <v>152</v>
      </c>
    </row>
    <row r="181" spans="1:5">
      <c r="A181" t="s">
        <v>1146</v>
      </c>
      <c r="B181" t="s">
        <v>153</v>
      </c>
      <c r="C181" t="s">
        <v>152</v>
      </c>
      <c r="D181" t="s">
        <v>152</v>
      </c>
      <c r="E181" t="s">
        <v>152</v>
      </c>
    </row>
    <row r="182" spans="1:5">
      <c r="A182" t="s">
        <v>1145</v>
      </c>
      <c r="B182" t="s">
        <v>153</v>
      </c>
      <c r="C182" t="s">
        <v>152</v>
      </c>
      <c r="D182" t="s">
        <v>152</v>
      </c>
      <c r="E182" t="s">
        <v>152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153</v>
      </c>
      <c r="C184" t="s">
        <v>152</v>
      </c>
      <c r="D184" t="s">
        <v>152</v>
      </c>
      <c r="E184" t="s">
        <v>152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153</v>
      </c>
      <c r="C186" t="s">
        <v>152</v>
      </c>
      <c r="D186" t="s">
        <v>152</v>
      </c>
      <c r="E186" t="s">
        <v>152</v>
      </c>
    </row>
    <row r="187" spans="1:5">
      <c r="A187" t="s">
        <v>1141</v>
      </c>
      <c r="B187" t="s">
        <v>153</v>
      </c>
      <c r="C187" t="s">
        <v>152</v>
      </c>
      <c r="D187" t="s">
        <v>152</v>
      </c>
      <c r="E187" t="s">
        <v>152</v>
      </c>
    </row>
    <row r="188" spans="1:5">
      <c r="A188" t="s">
        <v>1140</v>
      </c>
      <c r="B188" t="s">
        <v>153</v>
      </c>
      <c r="C188" t="s">
        <v>152</v>
      </c>
      <c r="D188" t="s">
        <v>152</v>
      </c>
      <c r="E188" t="s">
        <v>152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153</v>
      </c>
      <c r="C190" t="s">
        <v>152</v>
      </c>
      <c r="D190" t="s">
        <v>152</v>
      </c>
      <c r="E190" t="s">
        <v>152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153</v>
      </c>
      <c r="C192" t="s">
        <v>152</v>
      </c>
      <c r="D192" t="s">
        <v>152</v>
      </c>
      <c r="E192" t="s">
        <v>152</v>
      </c>
    </row>
    <row r="193" spans="1:5">
      <c r="A193" t="s">
        <v>1137</v>
      </c>
      <c r="B193" t="s">
        <v>153</v>
      </c>
      <c r="C193" t="s">
        <v>152</v>
      </c>
      <c r="D193" t="s">
        <v>152</v>
      </c>
      <c r="E193" t="s">
        <v>152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153</v>
      </c>
      <c r="C195" t="s">
        <v>152</v>
      </c>
      <c r="D195" t="s">
        <v>152</v>
      </c>
      <c r="E195" t="s">
        <v>152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153</v>
      </c>
      <c r="C197" t="s">
        <v>152</v>
      </c>
      <c r="D197" t="s">
        <v>152</v>
      </c>
      <c r="E197" t="s">
        <v>152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153</v>
      </c>
      <c r="C200" t="s">
        <v>152</v>
      </c>
      <c r="D200" t="s">
        <v>152</v>
      </c>
      <c r="E200" t="s">
        <v>152</v>
      </c>
    </row>
    <row r="201" spans="1:5">
      <c r="A201" t="s">
        <v>1129</v>
      </c>
      <c r="B201" t="s">
        <v>153</v>
      </c>
      <c r="C201" t="s">
        <v>152</v>
      </c>
      <c r="D201" t="s">
        <v>152</v>
      </c>
      <c r="E201" t="s">
        <v>152</v>
      </c>
    </row>
    <row r="202" spans="1:5">
      <c r="A202" t="s">
        <v>1128</v>
      </c>
      <c r="B202" t="s">
        <v>153</v>
      </c>
      <c r="C202" t="s">
        <v>152</v>
      </c>
      <c r="D202" t="s">
        <v>152</v>
      </c>
      <c r="E202" t="s">
        <v>152</v>
      </c>
    </row>
    <row r="203" spans="1:5">
      <c r="A203" t="s">
        <v>1127</v>
      </c>
      <c r="B203" t="s">
        <v>153</v>
      </c>
      <c r="C203" t="s">
        <v>152</v>
      </c>
      <c r="D203" t="s">
        <v>152</v>
      </c>
      <c r="E203" t="s">
        <v>152</v>
      </c>
    </row>
    <row r="204" spans="1:5">
      <c r="A204" t="s">
        <v>1126</v>
      </c>
      <c r="B204" t="s">
        <v>153</v>
      </c>
      <c r="C204" t="s">
        <v>152</v>
      </c>
      <c r="D204" t="s">
        <v>152</v>
      </c>
      <c r="E204" t="s">
        <v>152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153</v>
      </c>
      <c r="C206" t="s">
        <v>152</v>
      </c>
      <c r="D206" t="s">
        <v>152</v>
      </c>
      <c r="E206" t="s">
        <v>152</v>
      </c>
    </row>
    <row r="207" spans="1:5">
      <c r="A207" t="s">
        <v>1123</v>
      </c>
      <c r="B207" t="s">
        <v>153</v>
      </c>
      <c r="C207" t="s">
        <v>152</v>
      </c>
      <c r="D207" t="s">
        <v>152</v>
      </c>
      <c r="E207" t="s">
        <v>152</v>
      </c>
    </row>
    <row r="208" spans="1:5">
      <c r="A208" t="s">
        <v>297</v>
      </c>
      <c r="B208" t="s">
        <v>153</v>
      </c>
      <c r="C208" t="s">
        <v>152</v>
      </c>
      <c r="D208" t="s">
        <v>152</v>
      </c>
      <c r="E208" t="s">
        <v>152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153</v>
      </c>
      <c r="C210" t="s">
        <v>152</v>
      </c>
      <c r="D210" t="s">
        <v>152</v>
      </c>
      <c r="E210" t="s">
        <v>152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153</v>
      </c>
      <c r="C212" t="s">
        <v>152</v>
      </c>
      <c r="D212" t="s">
        <v>152</v>
      </c>
      <c r="E212" t="s">
        <v>152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153</v>
      </c>
      <c r="C214" t="s">
        <v>152</v>
      </c>
      <c r="D214" t="s">
        <v>152</v>
      </c>
      <c r="E214" t="s">
        <v>152</v>
      </c>
    </row>
    <row r="215" spans="1:5">
      <c r="A215" t="s">
        <v>1119</v>
      </c>
      <c r="B215" t="s">
        <v>153</v>
      </c>
      <c r="C215" t="s">
        <v>152</v>
      </c>
      <c r="D215" t="s">
        <v>152</v>
      </c>
      <c r="E215" t="s">
        <v>152</v>
      </c>
    </row>
    <row r="216" spans="1:5">
      <c r="A216" t="s">
        <v>1118</v>
      </c>
      <c r="B216" t="s">
        <v>153</v>
      </c>
      <c r="C216" t="s">
        <v>152</v>
      </c>
      <c r="D216" t="s">
        <v>152</v>
      </c>
      <c r="E216" t="s">
        <v>152</v>
      </c>
    </row>
    <row r="217" spans="1:5">
      <c r="A217" t="s">
        <v>1117</v>
      </c>
      <c r="B217" t="s">
        <v>153</v>
      </c>
      <c r="C217" t="s">
        <v>152</v>
      </c>
      <c r="D217" t="s">
        <v>152</v>
      </c>
      <c r="E217" t="s">
        <v>152</v>
      </c>
    </row>
    <row r="218" spans="1:5">
      <c r="A218" t="s">
        <v>301</v>
      </c>
      <c r="B218" t="s">
        <v>153</v>
      </c>
      <c r="C218" t="s">
        <v>152</v>
      </c>
      <c r="D218" t="s">
        <v>152</v>
      </c>
      <c r="E218" t="s">
        <v>152</v>
      </c>
    </row>
    <row r="219" spans="1:5">
      <c r="A219" t="s">
        <v>302</v>
      </c>
      <c r="B219" t="s">
        <v>153</v>
      </c>
      <c r="C219" t="s">
        <v>152</v>
      </c>
      <c r="D219" t="s">
        <v>152</v>
      </c>
      <c r="E219" t="s">
        <v>152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153</v>
      </c>
      <c r="C221" t="s">
        <v>152</v>
      </c>
      <c r="D221" t="s">
        <v>152</v>
      </c>
      <c r="E221" t="s">
        <v>152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153</v>
      </c>
      <c r="C225" t="s">
        <v>152</v>
      </c>
      <c r="D225" t="s">
        <v>152</v>
      </c>
      <c r="E225" t="s">
        <v>152</v>
      </c>
    </row>
    <row r="226" spans="1:5">
      <c r="A226" t="s">
        <v>303</v>
      </c>
      <c r="B226" t="s">
        <v>153</v>
      </c>
      <c r="C226" t="s">
        <v>152</v>
      </c>
      <c r="D226" t="s">
        <v>152</v>
      </c>
      <c r="E226" t="s">
        <v>152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153</v>
      </c>
      <c r="C228" t="s">
        <v>152</v>
      </c>
      <c r="D228" t="s">
        <v>152</v>
      </c>
      <c r="E228" t="s">
        <v>152</v>
      </c>
    </row>
    <row r="229" spans="1:5">
      <c r="A229" t="s">
        <v>1109</v>
      </c>
      <c r="B229" t="s">
        <v>153</v>
      </c>
      <c r="C229" t="s">
        <v>152</v>
      </c>
      <c r="D229" t="s">
        <v>152</v>
      </c>
      <c r="E229" t="s">
        <v>152</v>
      </c>
    </row>
    <row r="230" spans="1:5">
      <c r="A230" t="s">
        <v>305</v>
      </c>
      <c r="B230" t="s">
        <v>153</v>
      </c>
      <c r="C230" t="s">
        <v>152</v>
      </c>
      <c r="D230" t="s">
        <v>152</v>
      </c>
      <c r="E230" t="s">
        <v>152</v>
      </c>
    </row>
    <row r="231" spans="1:5">
      <c r="A231" t="s">
        <v>1108</v>
      </c>
      <c r="B231" t="s">
        <v>153</v>
      </c>
      <c r="C231" t="s">
        <v>152</v>
      </c>
      <c r="D231" t="s">
        <v>152</v>
      </c>
      <c r="E231" t="s">
        <v>152</v>
      </c>
    </row>
    <row r="232" spans="1:5">
      <c r="A232" t="s">
        <v>1107</v>
      </c>
      <c r="B232" t="s">
        <v>153</v>
      </c>
      <c r="C232" t="s">
        <v>152</v>
      </c>
      <c r="D232" t="s">
        <v>152</v>
      </c>
      <c r="E232" t="s">
        <v>152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153</v>
      </c>
      <c r="C234" t="s">
        <v>152</v>
      </c>
      <c r="D234" t="s">
        <v>152</v>
      </c>
      <c r="E234" t="s">
        <v>152</v>
      </c>
    </row>
    <row r="235" spans="1:5">
      <c r="A235" t="s">
        <v>307</v>
      </c>
      <c r="B235" t="s">
        <v>153</v>
      </c>
      <c r="C235" t="s">
        <v>152</v>
      </c>
      <c r="D235" t="s">
        <v>152</v>
      </c>
      <c r="E235" t="s">
        <v>152</v>
      </c>
    </row>
    <row r="236" spans="1:5">
      <c r="A236" t="s">
        <v>308</v>
      </c>
      <c r="B236" t="s">
        <v>153</v>
      </c>
      <c r="C236" t="s">
        <v>152</v>
      </c>
      <c r="D236" t="s">
        <v>152</v>
      </c>
      <c r="E236" t="s">
        <v>152</v>
      </c>
    </row>
    <row r="237" spans="1:5">
      <c r="A237" t="s">
        <v>309</v>
      </c>
      <c r="B237" t="s">
        <v>153</v>
      </c>
      <c r="C237" t="s">
        <v>152</v>
      </c>
      <c r="D237" t="s">
        <v>152</v>
      </c>
      <c r="E237" t="s">
        <v>152</v>
      </c>
    </row>
    <row r="238" spans="1:5">
      <c r="A238" t="s">
        <v>310</v>
      </c>
      <c r="B238" t="s">
        <v>153</v>
      </c>
      <c r="C238" t="s">
        <v>152</v>
      </c>
      <c r="D238" t="s">
        <v>152</v>
      </c>
      <c r="E238" t="s">
        <v>152</v>
      </c>
    </row>
    <row r="239" spans="1:5">
      <c r="A239" t="s">
        <v>311</v>
      </c>
      <c r="B239" t="s">
        <v>153</v>
      </c>
      <c r="C239" t="s">
        <v>152</v>
      </c>
      <c r="D239" t="s">
        <v>152</v>
      </c>
      <c r="E239" t="s">
        <v>152</v>
      </c>
    </row>
    <row r="240" spans="1:5">
      <c r="A240" t="s">
        <v>312</v>
      </c>
      <c r="B240" t="s">
        <v>153</v>
      </c>
      <c r="C240" t="s">
        <v>152</v>
      </c>
      <c r="D240" t="s">
        <v>152</v>
      </c>
      <c r="E240" t="s">
        <v>152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153</v>
      </c>
      <c r="C242" t="s">
        <v>152</v>
      </c>
      <c r="D242" t="s">
        <v>152</v>
      </c>
      <c r="E242" t="s">
        <v>152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153</v>
      </c>
      <c r="C244" t="s">
        <v>152</v>
      </c>
      <c r="D244" t="s">
        <v>152</v>
      </c>
      <c r="E244" t="s">
        <v>152</v>
      </c>
    </row>
    <row r="245" spans="1:5">
      <c r="A245" t="s">
        <v>1102</v>
      </c>
      <c r="B245" t="s">
        <v>153</v>
      </c>
      <c r="C245" t="s">
        <v>152</v>
      </c>
      <c r="D245" t="s">
        <v>152</v>
      </c>
      <c r="E245" t="s">
        <v>152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153</v>
      </c>
      <c r="C249" t="s">
        <v>152</v>
      </c>
      <c r="D249" t="s">
        <v>152</v>
      </c>
      <c r="E249" t="s">
        <v>152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153</v>
      </c>
      <c r="C253" t="s">
        <v>152</v>
      </c>
      <c r="D253" t="s">
        <v>152</v>
      </c>
      <c r="E253" t="s">
        <v>152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153</v>
      </c>
      <c r="C263" t="s">
        <v>152</v>
      </c>
      <c r="D263" t="s">
        <v>152</v>
      </c>
      <c r="E263" t="s">
        <v>152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153</v>
      </c>
      <c r="C267" t="s">
        <v>152</v>
      </c>
      <c r="D267" t="s">
        <v>152</v>
      </c>
      <c r="E267" t="s">
        <v>152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153</v>
      </c>
      <c r="C269" t="s">
        <v>152</v>
      </c>
      <c r="D269" t="s">
        <v>152</v>
      </c>
      <c r="E269" t="s">
        <v>152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153</v>
      </c>
      <c r="C271" t="s">
        <v>152</v>
      </c>
      <c r="D271" t="s">
        <v>152</v>
      </c>
      <c r="E271" t="s">
        <v>152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153</v>
      </c>
      <c r="C273" t="s">
        <v>152</v>
      </c>
      <c r="D273" t="s">
        <v>152</v>
      </c>
      <c r="E273" t="s">
        <v>152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153</v>
      </c>
      <c r="C275" t="s">
        <v>152</v>
      </c>
      <c r="D275" t="s">
        <v>152</v>
      </c>
      <c r="E275" t="s">
        <v>152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153</v>
      </c>
      <c r="C279" t="s">
        <v>152</v>
      </c>
      <c r="D279" t="s">
        <v>152</v>
      </c>
      <c r="E279" t="s">
        <v>152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153</v>
      </c>
      <c r="C283" t="s">
        <v>152</v>
      </c>
      <c r="D283" t="s">
        <v>152</v>
      </c>
      <c r="E283" t="s">
        <v>152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153</v>
      </c>
      <c r="C287" t="s">
        <v>152</v>
      </c>
      <c r="D287" t="s">
        <v>152</v>
      </c>
      <c r="E287" t="s">
        <v>152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153</v>
      </c>
      <c r="C295" t="s">
        <v>152</v>
      </c>
      <c r="D295" t="s">
        <v>152</v>
      </c>
      <c r="E295" t="s">
        <v>152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153</v>
      </c>
      <c r="C297" t="s">
        <v>152</v>
      </c>
      <c r="D297" t="s">
        <v>152</v>
      </c>
      <c r="E297" t="s">
        <v>152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153</v>
      </c>
      <c r="C299" t="s">
        <v>152</v>
      </c>
      <c r="D299" t="s">
        <v>152</v>
      </c>
      <c r="E299" t="s">
        <v>152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153</v>
      </c>
      <c r="C303" t="s">
        <v>152</v>
      </c>
      <c r="D303" t="s">
        <v>152</v>
      </c>
      <c r="E303" t="s">
        <v>152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153</v>
      </c>
      <c r="C307" t="s">
        <v>152</v>
      </c>
      <c r="D307" t="s">
        <v>152</v>
      </c>
      <c r="E307" t="s">
        <v>152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153</v>
      </c>
      <c r="C309" t="s">
        <v>152</v>
      </c>
      <c r="D309" t="s">
        <v>152</v>
      </c>
      <c r="E309" t="s">
        <v>152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153</v>
      </c>
      <c r="C313" t="s">
        <v>152</v>
      </c>
      <c r="D313" t="s">
        <v>152</v>
      </c>
      <c r="E313" t="s">
        <v>152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153</v>
      </c>
      <c r="C317" t="s">
        <v>152</v>
      </c>
      <c r="D317" t="s">
        <v>152</v>
      </c>
      <c r="E317" t="s">
        <v>152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153</v>
      </c>
      <c r="C321" t="s">
        <v>152</v>
      </c>
      <c r="D321" t="s">
        <v>152</v>
      </c>
      <c r="E321" t="s">
        <v>152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153</v>
      </c>
      <c r="C329" t="s">
        <v>152</v>
      </c>
      <c r="D329" t="s">
        <v>152</v>
      </c>
      <c r="E329" t="s">
        <v>152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153</v>
      </c>
      <c r="C331" t="s">
        <v>152</v>
      </c>
      <c r="D331" t="s">
        <v>152</v>
      </c>
      <c r="E331" t="s">
        <v>152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153</v>
      </c>
      <c r="C339" t="s">
        <v>152</v>
      </c>
      <c r="D339" t="s">
        <v>152</v>
      </c>
      <c r="E339" t="s">
        <v>152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153</v>
      </c>
      <c r="C341" t="s">
        <v>152</v>
      </c>
      <c r="D341" t="s">
        <v>152</v>
      </c>
      <c r="E341" t="s">
        <v>152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153</v>
      </c>
      <c r="C343" t="s">
        <v>152</v>
      </c>
      <c r="D343" t="s">
        <v>152</v>
      </c>
      <c r="E343" t="s">
        <v>152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153</v>
      </c>
      <c r="C349" t="s">
        <v>152</v>
      </c>
      <c r="D349" t="s">
        <v>152</v>
      </c>
      <c r="E349" t="s">
        <v>152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153</v>
      </c>
      <c r="C353" t="s">
        <v>152</v>
      </c>
      <c r="D353" t="s">
        <v>152</v>
      </c>
      <c r="E353" t="s">
        <v>152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153</v>
      </c>
      <c r="C357" t="s">
        <v>152</v>
      </c>
      <c r="D357" t="s">
        <v>152</v>
      </c>
      <c r="E357" t="s">
        <v>152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153</v>
      </c>
      <c r="C361" t="s">
        <v>152</v>
      </c>
      <c r="D361" t="s">
        <v>152</v>
      </c>
      <c r="E361" t="s">
        <v>152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153</v>
      </c>
      <c r="C365" t="s">
        <v>152</v>
      </c>
      <c r="D365" t="s">
        <v>152</v>
      </c>
      <c r="E365" t="s">
        <v>152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153</v>
      </c>
      <c r="C371" t="s">
        <v>152</v>
      </c>
      <c r="D371" t="s">
        <v>152</v>
      </c>
      <c r="E371" t="s">
        <v>152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153</v>
      </c>
      <c r="C387" t="s">
        <v>152</v>
      </c>
      <c r="D387" t="s">
        <v>152</v>
      </c>
      <c r="E387" t="s">
        <v>152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153</v>
      </c>
      <c r="C391" t="s">
        <v>152</v>
      </c>
      <c r="D391" t="s">
        <v>152</v>
      </c>
      <c r="E391" t="s">
        <v>152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153</v>
      </c>
      <c r="C393" t="s">
        <v>152</v>
      </c>
      <c r="D393" t="s">
        <v>152</v>
      </c>
      <c r="E393" t="s">
        <v>152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153</v>
      </c>
      <c r="C395" t="s">
        <v>152</v>
      </c>
      <c r="D395" t="s">
        <v>152</v>
      </c>
      <c r="E395" t="s">
        <v>152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153</v>
      </c>
      <c r="C397" t="s">
        <v>152</v>
      </c>
      <c r="D397" t="s">
        <v>152</v>
      </c>
      <c r="E397" t="s">
        <v>152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153</v>
      </c>
      <c r="C399" t="s">
        <v>152</v>
      </c>
      <c r="D399" t="s">
        <v>152</v>
      </c>
      <c r="E399" t="s">
        <v>152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153</v>
      </c>
      <c r="C403" t="s">
        <v>152</v>
      </c>
      <c r="D403" t="s">
        <v>152</v>
      </c>
      <c r="E403" t="s">
        <v>152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153</v>
      </c>
      <c r="C411" t="s">
        <v>152</v>
      </c>
      <c r="D411" t="s">
        <v>152</v>
      </c>
      <c r="E411" t="s">
        <v>152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153</v>
      </c>
      <c r="C417" t="s">
        <v>152</v>
      </c>
      <c r="D417" t="s">
        <v>152</v>
      </c>
      <c r="E417" t="s">
        <v>152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153</v>
      </c>
      <c r="C419" t="s">
        <v>152</v>
      </c>
      <c r="D419" t="s">
        <v>152</v>
      </c>
      <c r="E419" t="s">
        <v>152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153</v>
      </c>
      <c r="C421" t="s">
        <v>152</v>
      </c>
      <c r="D421" t="s">
        <v>152</v>
      </c>
      <c r="E421" t="s">
        <v>152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153</v>
      </c>
      <c r="C429" t="s">
        <v>152</v>
      </c>
      <c r="D429" t="s">
        <v>152</v>
      </c>
      <c r="E429" t="s">
        <v>152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153</v>
      </c>
      <c r="C433" t="s">
        <v>152</v>
      </c>
      <c r="D433" t="s">
        <v>152</v>
      </c>
      <c r="E433" t="s">
        <v>152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153</v>
      </c>
      <c r="C437" t="s">
        <v>152</v>
      </c>
      <c r="D437" t="s">
        <v>152</v>
      </c>
      <c r="E437" t="s">
        <v>152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153</v>
      </c>
      <c r="C443" t="s">
        <v>152</v>
      </c>
      <c r="D443" t="s">
        <v>152</v>
      </c>
      <c r="E443" t="s">
        <v>152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153</v>
      </c>
      <c r="C449" t="s">
        <v>152</v>
      </c>
      <c r="D449" t="s">
        <v>152</v>
      </c>
      <c r="E449" t="s">
        <v>152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153</v>
      </c>
      <c r="C451" t="s">
        <v>152</v>
      </c>
      <c r="D451" t="s">
        <v>152</v>
      </c>
      <c r="E451" t="s">
        <v>152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153</v>
      </c>
      <c r="C453" t="s">
        <v>152</v>
      </c>
      <c r="D453" t="s">
        <v>152</v>
      </c>
      <c r="E453" t="s">
        <v>152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153</v>
      </c>
      <c r="C457" t="s">
        <v>152</v>
      </c>
      <c r="D457" t="s">
        <v>152</v>
      </c>
      <c r="E457" t="s">
        <v>152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153</v>
      </c>
      <c r="C459" t="s">
        <v>152</v>
      </c>
      <c r="D459" t="s">
        <v>152</v>
      </c>
      <c r="E459" t="s">
        <v>152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153</v>
      </c>
      <c r="C461" t="s">
        <v>152</v>
      </c>
      <c r="D461" t="s">
        <v>152</v>
      </c>
      <c r="E461" t="s">
        <v>152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153</v>
      </c>
      <c r="C463" t="s">
        <v>152</v>
      </c>
      <c r="D463" t="s">
        <v>152</v>
      </c>
      <c r="E463" t="s">
        <v>152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153</v>
      </c>
      <c r="C465" t="s">
        <v>152</v>
      </c>
      <c r="D465" t="s">
        <v>152</v>
      </c>
      <c r="E465" t="s">
        <v>152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153</v>
      </c>
      <c r="C467" t="s">
        <v>152</v>
      </c>
      <c r="D467" t="s">
        <v>152</v>
      </c>
      <c r="E467" t="s">
        <v>152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153</v>
      </c>
      <c r="C469" t="s">
        <v>152</v>
      </c>
      <c r="D469" t="s">
        <v>152</v>
      </c>
      <c r="E469" t="s">
        <v>152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153</v>
      </c>
      <c r="C477" t="s">
        <v>152</v>
      </c>
      <c r="D477" t="s">
        <v>152</v>
      </c>
      <c r="E477" t="s">
        <v>152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153</v>
      </c>
      <c r="C479" t="s">
        <v>152</v>
      </c>
      <c r="D479" t="s">
        <v>152</v>
      </c>
      <c r="E479" t="s">
        <v>152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153</v>
      </c>
      <c r="C483" t="s">
        <v>152</v>
      </c>
      <c r="D483" t="s">
        <v>152</v>
      </c>
      <c r="E483" t="s">
        <v>152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153</v>
      </c>
      <c r="C485" t="s">
        <v>152</v>
      </c>
      <c r="D485" t="s">
        <v>152</v>
      </c>
      <c r="E485" t="s">
        <v>152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153</v>
      </c>
      <c r="C487" t="s">
        <v>152</v>
      </c>
      <c r="D487" t="s">
        <v>152</v>
      </c>
      <c r="E487" t="s">
        <v>152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153</v>
      </c>
      <c r="C489" t="s">
        <v>152</v>
      </c>
      <c r="D489" t="s">
        <v>152</v>
      </c>
      <c r="E489" t="s">
        <v>152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153</v>
      </c>
      <c r="C493" t="s">
        <v>152</v>
      </c>
      <c r="D493" t="s">
        <v>152</v>
      </c>
      <c r="E493" t="s">
        <v>152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153</v>
      </c>
      <c r="C497" t="s">
        <v>152</v>
      </c>
      <c r="D497" t="s">
        <v>152</v>
      </c>
      <c r="E497" t="s">
        <v>152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153</v>
      </c>
      <c r="C499" t="s">
        <v>152</v>
      </c>
      <c r="D499" t="s">
        <v>152</v>
      </c>
      <c r="E499" t="s">
        <v>152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153</v>
      </c>
      <c r="C503" t="s">
        <v>152</v>
      </c>
      <c r="D503" t="s">
        <v>152</v>
      </c>
      <c r="E503" t="s">
        <v>152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153</v>
      </c>
      <c r="C509" t="s">
        <v>152</v>
      </c>
      <c r="D509" t="s">
        <v>152</v>
      </c>
      <c r="E509" t="s">
        <v>152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153</v>
      </c>
      <c r="C513" t="s">
        <v>152</v>
      </c>
      <c r="D513" t="s">
        <v>152</v>
      </c>
      <c r="E513" t="s">
        <v>152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153</v>
      </c>
      <c r="C517" t="s">
        <v>152</v>
      </c>
      <c r="D517" t="s">
        <v>152</v>
      </c>
      <c r="E517" t="s">
        <v>152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153</v>
      </c>
      <c r="C521" t="s">
        <v>152</v>
      </c>
      <c r="D521" t="s">
        <v>152</v>
      </c>
      <c r="E521" t="s">
        <v>152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153</v>
      </c>
      <c r="C525" t="s">
        <v>152</v>
      </c>
      <c r="D525" t="s">
        <v>152</v>
      </c>
      <c r="E525" t="s">
        <v>152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153</v>
      </c>
      <c r="C531" t="s">
        <v>152</v>
      </c>
      <c r="D531" t="s">
        <v>152</v>
      </c>
      <c r="E531" t="s">
        <v>152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153</v>
      </c>
      <c r="C535" t="s">
        <v>152</v>
      </c>
      <c r="D535" t="s">
        <v>152</v>
      </c>
      <c r="E535" t="s">
        <v>152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153</v>
      </c>
      <c r="C545" t="s">
        <v>152</v>
      </c>
      <c r="D545" t="s">
        <v>152</v>
      </c>
      <c r="E545" t="s">
        <v>152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153</v>
      </c>
      <c r="C547" t="s">
        <v>152</v>
      </c>
      <c r="D547" t="s">
        <v>152</v>
      </c>
      <c r="E547" t="s">
        <v>152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153</v>
      </c>
      <c r="C551" t="s">
        <v>152</v>
      </c>
      <c r="D551" t="s">
        <v>152</v>
      </c>
      <c r="E551" t="s">
        <v>152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153</v>
      </c>
      <c r="C553" t="s">
        <v>152</v>
      </c>
      <c r="D553" t="s">
        <v>152</v>
      </c>
      <c r="E553" t="s">
        <v>152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153</v>
      </c>
      <c r="C567" t="s">
        <v>152</v>
      </c>
      <c r="D567" t="s">
        <v>152</v>
      </c>
      <c r="E567" t="s">
        <v>152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153</v>
      </c>
      <c r="C571" t="s">
        <v>152</v>
      </c>
      <c r="D571" t="s">
        <v>152</v>
      </c>
      <c r="E571" t="s">
        <v>152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153</v>
      </c>
      <c r="C573" t="s">
        <v>152</v>
      </c>
      <c r="D573" t="s">
        <v>152</v>
      </c>
      <c r="E573" t="s">
        <v>152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153</v>
      </c>
      <c r="C579" t="s">
        <v>152</v>
      </c>
      <c r="D579" t="s">
        <v>152</v>
      </c>
      <c r="E579" t="s">
        <v>152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153</v>
      </c>
      <c r="C583" t="s">
        <v>152</v>
      </c>
      <c r="D583" t="s">
        <v>152</v>
      </c>
      <c r="E583" t="s">
        <v>152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153</v>
      </c>
      <c r="C591" t="s">
        <v>152</v>
      </c>
      <c r="D591" t="s">
        <v>152</v>
      </c>
      <c r="E591" t="s">
        <v>152</v>
      </c>
    </row>
    <row r="592" spans="1:5">
      <c r="A592" t="s">
        <v>776</v>
      </c>
      <c r="B592" t="s">
        <v>153</v>
      </c>
      <c r="C592" t="s">
        <v>152</v>
      </c>
      <c r="D592" t="s">
        <v>152</v>
      </c>
      <c r="E592" t="s">
        <v>152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153</v>
      </c>
      <c r="C595" t="s">
        <v>152</v>
      </c>
      <c r="D595" t="s">
        <v>152</v>
      </c>
      <c r="E595" t="s">
        <v>152</v>
      </c>
    </row>
    <row r="596" spans="1:5">
      <c r="A596" t="s">
        <v>335</v>
      </c>
      <c r="B596" t="s">
        <v>153</v>
      </c>
      <c r="C596" t="s">
        <v>152</v>
      </c>
      <c r="D596" t="s">
        <v>152</v>
      </c>
      <c r="E596" t="s">
        <v>152</v>
      </c>
    </row>
    <row r="597" spans="1:5">
      <c r="A597" t="s">
        <v>772</v>
      </c>
      <c r="B597" t="s">
        <v>153</v>
      </c>
      <c r="C597" t="s">
        <v>152</v>
      </c>
      <c r="D597" t="s">
        <v>152</v>
      </c>
      <c r="E597" t="s">
        <v>152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153</v>
      </c>
      <c r="C599" t="s">
        <v>152</v>
      </c>
      <c r="D599" t="s">
        <v>152</v>
      </c>
      <c r="E599" t="s">
        <v>152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153</v>
      </c>
      <c r="C603" t="s">
        <v>152</v>
      </c>
      <c r="D603" t="s">
        <v>152</v>
      </c>
      <c r="E603" t="s">
        <v>152</v>
      </c>
    </row>
    <row r="604" spans="1:5">
      <c r="A604" t="s">
        <v>765</v>
      </c>
      <c r="B604" t="s">
        <v>153</v>
      </c>
      <c r="C604" t="s">
        <v>152</v>
      </c>
      <c r="D604" t="s">
        <v>152</v>
      </c>
      <c r="E604" t="s">
        <v>152</v>
      </c>
    </row>
    <row r="605" spans="1:5">
      <c r="A605" t="s">
        <v>764</v>
      </c>
      <c r="B605" t="s">
        <v>153</v>
      </c>
      <c r="C605" t="s">
        <v>152</v>
      </c>
      <c r="D605" t="s">
        <v>152</v>
      </c>
      <c r="E605" t="s">
        <v>152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153</v>
      </c>
      <c r="C607" t="s">
        <v>152</v>
      </c>
      <c r="D607" t="s">
        <v>152</v>
      </c>
      <c r="E607" t="s">
        <v>152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153</v>
      </c>
      <c r="C613" t="s">
        <v>152</v>
      </c>
      <c r="D613" t="s">
        <v>152</v>
      </c>
      <c r="E613" t="s">
        <v>152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153</v>
      </c>
      <c r="C615" t="s">
        <v>152</v>
      </c>
      <c r="D615" t="s">
        <v>152</v>
      </c>
      <c r="E615" t="s">
        <v>152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153</v>
      </c>
      <c r="C617" t="s">
        <v>152</v>
      </c>
      <c r="D617" t="s">
        <v>152</v>
      </c>
      <c r="E617" t="s">
        <v>152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153</v>
      </c>
      <c r="C628" t="s">
        <v>152</v>
      </c>
      <c r="D628" t="s">
        <v>152</v>
      </c>
      <c r="E628" t="s">
        <v>152</v>
      </c>
    </row>
    <row r="629" spans="1:5">
      <c r="A629" t="s">
        <v>749</v>
      </c>
      <c r="B629" t="s">
        <v>153</v>
      </c>
      <c r="C629" t="s">
        <v>152</v>
      </c>
      <c r="D629" t="s">
        <v>152</v>
      </c>
      <c r="E629" t="s">
        <v>152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153</v>
      </c>
      <c r="C631" t="s">
        <v>152</v>
      </c>
      <c r="D631" t="s">
        <v>152</v>
      </c>
      <c r="E631" t="s">
        <v>152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153</v>
      </c>
      <c r="C634" t="s">
        <v>152</v>
      </c>
      <c r="D634" t="s">
        <v>152</v>
      </c>
      <c r="E634" t="s">
        <v>152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153</v>
      </c>
      <c r="C639" t="s">
        <v>152</v>
      </c>
      <c r="D639" t="s">
        <v>152</v>
      </c>
      <c r="E639" t="s">
        <v>152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153</v>
      </c>
      <c r="C645" t="s">
        <v>152</v>
      </c>
      <c r="D645" t="s">
        <v>152</v>
      </c>
      <c r="E645" t="s">
        <v>152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153</v>
      </c>
      <c r="C651" t="s">
        <v>152</v>
      </c>
      <c r="D651" t="s">
        <v>152</v>
      </c>
      <c r="E651" t="s">
        <v>152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153</v>
      </c>
      <c r="C653" t="s">
        <v>152</v>
      </c>
      <c r="D653" t="s">
        <v>152</v>
      </c>
      <c r="E653" t="s">
        <v>152</v>
      </c>
    </row>
    <row r="654" spans="1:5">
      <c r="A654" t="s">
        <v>349</v>
      </c>
      <c r="B654" t="s">
        <v>153</v>
      </c>
      <c r="C654" t="s">
        <v>152</v>
      </c>
      <c r="D654" t="s">
        <v>152</v>
      </c>
      <c r="E654" t="s">
        <v>152</v>
      </c>
    </row>
    <row r="655" spans="1:5">
      <c r="A655" t="s">
        <v>350</v>
      </c>
      <c r="B655" t="s">
        <v>153</v>
      </c>
      <c r="C655" t="s">
        <v>152</v>
      </c>
      <c r="D655" t="s">
        <v>152</v>
      </c>
      <c r="E655" t="s">
        <v>152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153</v>
      </c>
      <c r="C660" t="s">
        <v>152</v>
      </c>
      <c r="D660" t="s">
        <v>152</v>
      </c>
      <c r="E660" t="s">
        <v>152</v>
      </c>
    </row>
    <row r="661" spans="1:5">
      <c r="A661" t="s">
        <v>354</v>
      </c>
      <c r="B661" t="s">
        <v>153</v>
      </c>
      <c r="C661" t="s">
        <v>152</v>
      </c>
      <c r="D661" t="s">
        <v>152</v>
      </c>
      <c r="E661" t="s">
        <v>152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153</v>
      </c>
      <c r="C665" t="s">
        <v>152</v>
      </c>
      <c r="D665" t="s">
        <v>152</v>
      </c>
      <c r="E665" t="s">
        <v>152</v>
      </c>
    </row>
    <row r="666" spans="1:5">
      <c r="A666" t="s">
        <v>357</v>
      </c>
      <c r="B666" t="s">
        <v>153</v>
      </c>
      <c r="C666" t="s">
        <v>152</v>
      </c>
      <c r="D666" t="s">
        <v>152</v>
      </c>
      <c r="E666" t="s">
        <v>152</v>
      </c>
    </row>
    <row r="667" spans="1:5">
      <c r="A667" t="s">
        <v>358</v>
      </c>
      <c r="B667" t="s">
        <v>153</v>
      </c>
      <c r="C667" t="s">
        <v>152</v>
      </c>
      <c r="D667" t="s">
        <v>152</v>
      </c>
      <c r="E667" t="s">
        <v>152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153</v>
      </c>
      <c r="C669" t="s">
        <v>152</v>
      </c>
      <c r="D669" t="s">
        <v>152</v>
      </c>
      <c r="E669" t="s">
        <v>152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153</v>
      </c>
      <c r="C671" t="s">
        <v>152</v>
      </c>
      <c r="D671" t="s">
        <v>152</v>
      </c>
      <c r="E671" t="s">
        <v>152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153</v>
      </c>
      <c r="C676" t="s">
        <v>152</v>
      </c>
      <c r="D676" t="s">
        <v>152</v>
      </c>
      <c r="E676" t="s">
        <v>152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153</v>
      </c>
      <c r="C679" t="s">
        <v>152</v>
      </c>
      <c r="D679" t="s">
        <v>152</v>
      </c>
      <c r="E679" t="s">
        <v>152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153</v>
      </c>
      <c r="C682" t="s">
        <v>152</v>
      </c>
      <c r="D682" t="s">
        <v>152</v>
      </c>
      <c r="E682" t="s">
        <v>152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153</v>
      </c>
      <c r="C687" t="s">
        <v>152</v>
      </c>
      <c r="D687" t="s">
        <v>152</v>
      </c>
      <c r="E687" t="s">
        <v>152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153</v>
      </c>
      <c r="C694" t="s">
        <v>152</v>
      </c>
      <c r="D694" t="s">
        <v>152</v>
      </c>
      <c r="E694" t="s">
        <v>152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153</v>
      </c>
      <c r="C697" t="s">
        <v>152</v>
      </c>
      <c r="D697" t="s">
        <v>152</v>
      </c>
      <c r="E697" t="s">
        <v>152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153</v>
      </c>
      <c r="C699" t="s">
        <v>152</v>
      </c>
      <c r="D699" t="s">
        <v>152</v>
      </c>
      <c r="E699" t="s">
        <v>152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153</v>
      </c>
      <c r="C703" t="s">
        <v>152</v>
      </c>
      <c r="D703" t="s">
        <v>152</v>
      </c>
      <c r="E703" t="s">
        <v>152</v>
      </c>
    </row>
    <row r="704" spans="1:5">
      <c r="A704" t="s">
        <v>371</v>
      </c>
      <c r="B704" t="s">
        <v>153</v>
      </c>
      <c r="C704" t="s">
        <v>152</v>
      </c>
      <c r="D704" t="s">
        <v>152</v>
      </c>
      <c r="E704" t="s">
        <v>152</v>
      </c>
    </row>
    <row r="705" spans="1:5">
      <c r="A705" t="s">
        <v>372</v>
      </c>
      <c r="B705" t="s">
        <v>153</v>
      </c>
      <c r="C705" t="s">
        <v>152</v>
      </c>
      <c r="D705" t="s">
        <v>152</v>
      </c>
      <c r="E705" t="s">
        <v>152</v>
      </c>
    </row>
    <row r="706" spans="1:5">
      <c r="A706" t="s">
        <v>700</v>
      </c>
      <c r="B706" t="s">
        <v>153</v>
      </c>
      <c r="C706" t="s">
        <v>152</v>
      </c>
      <c r="D706" t="s">
        <v>152</v>
      </c>
      <c r="E706" t="s">
        <v>152</v>
      </c>
    </row>
    <row r="707" spans="1:5">
      <c r="A707" t="s">
        <v>699</v>
      </c>
      <c r="B707" t="s">
        <v>153</v>
      </c>
      <c r="C707" t="s">
        <v>152</v>
      </c>
      <c r="D707" t="s">
        <v>152</v>
      </c>
      <c r="E707" t="s">
        <v>152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153</v>
      </c>
      <c r="C711" t="s">
        <v>152</v>
      </c>
      <c r="D711" t="s">
        <v>152</v>
      </c>
      <c r="E711" t="s">
        <v>152</v>
      </c>
    </row>
    <row r="712" spans="1:5">
      <c r="A712" t="s">
        <v>695</v>
      </c>
      <c r="B712" t="s">
        <v>153</v>
      </c>
      <c r="C712" t="s">
        <v>152</v>
      </c>
      <c r="D712" t="s">
        <v>152</v>
      </c>
      <c r="E712" t="s">
        <v>152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153</v>
      </c>
      <c r="C715" t="s">
        <v>152</v>
      </c>
      <c r="D715" t="s">
        <v>152</v>
      </c>
      <c r="E715" t="s">
        <v>152</v>
      </c>
    </row>
    <row r="716" spans="1:5">
      <c r="A716" t="s">
        <v>691</v>
      </c>
      <c r="B716" t="s">
        <v>153</v>
      </c>
      <c r="C716" t="s">
        <v>152</v>
      </c>
      <c r="D716" t="s">
        <v>152</v>
      </c>
      <c r="E716" t="s">
        <v>152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153</v>
      </c>
      <c r="C719" t="s">
        <v>152</v>
      </c>
      <c r="D719" t="s">
        <v>152</v>
      </c>
      <c r="E719" t="s">
        <v>152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153</v>
      </c>
      <c r="C721" t="s">
        <v>152</v>
      </c>
      <c r="D721" t="s">
        <v>152</v>
      </c>
      <c r="E721" t="s">
        <v>152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153</v>
      </c>
      <c r="C731" t="s">
        <v>152</v>
      </c>
      <c r="D731" t="s">
        <v>152</v>
      </c>
      <c r="E731" t="s">
        <v>152</v>
      </c>
    </row>
    <row r="732" spans="1:5">
      <c r="A732" t="s">
        <v>378</v>
      </c>
      <c r="B732" t="s">
        <v>153</v>
      </c>
      <c r="C732" t="s">
        <v>152</v>
      </c>
      <c r="D732" t="s">
        <v>152</v>
      </c>
      <c r="E732" t="s">
        <v>152</v>
      </c>
    </row>
    <row r="733" spans="1:5">
      <c r="A733" t="s">
        <v>379</v>
      </c>
      <c r="B733" t="s">
        <v>153</v>
      </c>
      <c r="C733" t="s">
        <v>152</v>
      </c>
      <c r="D733" t="s">
        <v>152</v>
      </c>
      <c r="E733" t="s">
        <v>152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153</v>
      </c>
      <c r="C735" t="s">
        <v>152</v>
      </c>
      <c r="D735" t="s">
        <v>152</v>
      </c>
      <c r="E735" t="s">
        <v>152</v>
      </c>
    </row>
    <row r="736" spans="1:5">
      <c r="A736" t="s">
        <v>380</v>
      </c>
      <c r="B736" t="s">
        <v>153</v>
      </c>
      <c r="C736" t="s">
        <v>152</v>
      </c>
      <c r="D736" t="s">
        <v>152</v>
      </c>
      <c r="E736" t="s">
        <v>152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153</v>
      </c>
      <c r="C739" t="s">
        <v>152</v>
      </c>
      <c r="D739" t="s">
        <v>152</v>
      </c>
      <c r="E739" t="s">
        <v>152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153</v>
      </c>
      <c r="C741" t="s">
        <v>152</v>
      </c>
      <c r="D741" t="s">
        <v>152</v>
      </c>
      <c r="E741" t="s">
        <v>152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153</v>
      </c>
      <c r="C743" t="s">
        <v>152</v>
      </c>
      <c r="D743" t="s">
        <v>152</v>
      </c>
      <c r="E743" t="s">
        <v>152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153</v>
      </c>
      <c r="C745" t="s">
        <v>152</v>
      </c>
      <c r="D745" t="s">
        <v>152</v>
      </c>
      <c r="E745" t="s">
        <v>152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153</v>
      </c>
      <c r="C747" t="s">
        <v>152</v>
      </c>
      <c r="D747" t="s">
        <v>152</v>
      </c>
      <c r="E747" t="s">
        <v>152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153</v>
      </c>
      <c r="C749" t="s">
        <v>152</v>
      </c>
      <c r="D749" t="s">
        <v>152</v>
      </c>
      <c r="E749" t="s">
        <v>152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153</v>
      </c>
      <c r="C751" t="s">
        <v>152</v>
      </c>
      <c r="D751" t="s">
        <v>152</v>
      </c>
      <c r="E751" t="s">
        <v>152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153</v>
      </c>
      <c r="C755" t="s">
        <v>152</v>
      </c>
      <c r="D755" t="s">
        <v>152</v>
      </c>
      <c r="E755" t="s">
        <v>152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153</v>
      </c>
      <c r="C759" t="s">
        <v>152</v>
      </c>
      <c r="D759" t="s">
        <v>152</v>
      </c>
      <c r="E759" t="s">
        <v>152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153</v>
      </c>
      <c r="C761" t="s">
        <v>152</v>
      </c>
      <c r="D761" t="s">
        <v>152</v>
      </c>
      <c r="E761" t="s">
        <v>152</v>
      </c>
    </row>
    <row r="762" spans="1:5">
      <c r="A762" t="s">
        <v>387</v>
      </c>
      <c r="B762" t="s">
        <v>153</v>
      </c>
      <c r="C762" t="s">
        <v>152</v>
      </c>
      <c r="D762" t="s">
        <v>152</v>
      </c>
      <c r="E762" t="s">
        <v>152</v>
      </c>
    </row>
    <row r="763" spans="1:5">
      <c r="A763" t="s">
        <v>658</v>
      </c>
      <c r="B763" t="s">
        <v>153</v>
      </c>
      <c r="C763" t="s">
        <v>152</v>
      </c>
      <c r="D763" t="s">
        <v>152</v>
      </c>
      <c r="E763" t="s">
        <v>152</v>
      </c>
    </row>
    <row r="764" spans="1:5">
      <c r="A764" t="s">
        <v>657</v>
      </c>
      <c r="B764" t="s">
        <v>153</v>
      </c>
      <c r="C764" t="s">
        <v>152</v>
      </c>
      <c r="D764" t="s">
        <v>152</v>
      </c>
      <c r="E764" t="s">
        <v>152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153</v>
      </c>
      <c r="C769" t="s">
        <v>152</v>
      </c>
      <c r="D769" t="s">
        <v>152</v>
      </c>
      <c r="E769" t="s">
        <v>152</v>
      </c>
    </row>
    <row r="770" spans="1:5">
      <c r="A770" t="s">
        <v>389</v>
      </c>
      <c r="B770" t="s">
        <v>153</v>
      </c>
      <c r="C770" t="s">
        <v>152</v>
      </c>
      <c r="D770" t="s">
        <v>152</v>
      </c>
      <c r="E770" t="s">
        <v>152</v>
      </c>
    </row>
    <row r="771" spans="1:5">
      <c r="A771" t="s">
        <v>652</v>
      </c>
      <c r="B771" t="s">
        <v>153</v>
      </c>
      <c r="C771" t="s">
        <v>152</v>
      </c>
      <c r="D771" t="s">
        <v>152</v>
      </c>
      <c r="E771" t="s">
        <v>152</v>
      </c>
    </row>
    <row r="772" spans="1:5">
      <c r="A772" t="s">
        <v>651</v>
      </c>
      <c r="B772" t="s">
        <v>153</v>
      </c>
      <c r="C772" t="s">
        <v>152</v>
      </c>
      <c r="D772" t="s">
        <v>152</v>
      </c>
      <c r="E772" t="s">
        <v>152</v>
      </c>
    </row>
    <row r="773" spans="1:5">
      <c r="A773" t="s">
        <v>650</v>
      </c>
      <c r="B773" t="s">
        <v>153</v>
      </c>
      <c r="C773" t="s">
        <v>152</v>
      </c>
      <c r="D773" t="s">
        <v>152</v>
      </c>
      <c r="E773" t="s">
        <v>152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153</v>
      </c>
      <c r="C775" t="s">
        <v>152</v>
      </c>
      <c r="D775" t="s">
        <v>152</v>
      </c>
      <c r="E775" t="s">
        <v>152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153</v>
      </c>
      <c r="C779" t="s">
        <v>152</v>
      </c>
      <c r="D779" t="s">
        <v>152</v>
      </c>
      <c r="E779" t="s">
        <v>152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153</v>
      </c>
      <c r="C797" t="s">
        <v>152</v>
      </c>
      <c r="D797" t="s">
        <v>152</v>
      </c>
      <c r="E797" t="s">
        <v>152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153</v>
      </c>
      <c r="C799" t="s">
        <v>152</v>
      </c>
      <c r="D799" t="s">
        <v>152</v>
      </c>
      <c r="E799" t="s">
        <v>152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153</v>
      </c>
      <c r="C801" t="s">
        <v>152</v>
      </c>
      <c r="D801" t="s">
        <v>152</v>
      </c>
      <c r="E801" t="s">
        <v>152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153</v>
      </c>
      <c r="C803" t="s">
        <v>152</v>
      </c>
      <c r="D803" t="s">
        <v>152</v>
      </c>
      <c r="E803" t="s">
        <v>152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153</v>
      </c>
      <c r="C807" t="s">
        <v>152</v>
      </c>
      <c r="D807" t="s">
        <v>152</v>
      </c>
      <c r="E807" t="s">
        <v>152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153</v>
      </c>
      <c r="C811" t="s">
        <v>152</v>
      </c>
      <c r="D811" t="s">
        <v>152</v>
      </c>
      <c r="E811" t="s">
        <v>152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153</v>
      </c>
      <c r="C819" t="s">
        <v>152</v>
      </c>
      <c r="D819" t="s">
        <v>152</v>
      </c>
      <c r="E819" t="s">
        <v>152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153</v>
      </c>
      <c r="C821" t="s">
        <v>152</v>
      </c>
      <c r="D821" t="s">
        <v>152</v>
      </c>
      <c r="E821" t="s">
        <v>152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153</v>
      </c>
      <c r="C823" t="s">
        <v>152</v>
      </c>
      <c r="D823" t="s">
        <v>152</v>
      </c>
      <c r="E823" t="s">
        <v>152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153</v>
      </c>
      <c r="C827" t="s">
        <v>152</v>
      </c>
      <c r="D827" t="s">
        <v>152</v>
      </c>
      <c r="E827" t="s">
        <v>152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153</v>
      </c>
      <c r="C831" t="s">
        <v>152</v>
      </c>
      <c r="D831" t="s">
        <v>152</v>
      </c>
      <c r="E831" t="s">
        <v>152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153</v>
      </c>
      <c r="C833" t="s">
        <v>152</v>
      </c>
      <c r="D833" t="s">
        <v>152</v>
      </c>
      <c r="E833" t="s">
        <v>152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153</v>
      </c>
      <c r="C835" t="s">
        <v>152</v>
      </c>
      <c r="D835" t="s">
        <v>152</v>
      </c>
      <c r="E835" t="s">
        <v>152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153</v>
      </c>
      <c r="C837" t="s">
        <v>152</v>
      </c>
      <c r="D837" t="s">
        <v>152</v>
      </c>
      <c r="E837" t="s">
        <v>152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153</v>
      </c>
      <c r="C839" t="s">
        <v>152</v>
      </c>
      <c r="D839" t="s">
        <v>152</v>
      </c>
      <c r="E839" t="s">
        <v>152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153</v>
      </c>
      <c r="C849" t="s">
        <v>152</v>
      </c>
      <c r="D849" t="s">
        <v>152</v>
      </c>
      <c r="E849" t="s">
        <v>152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153</v>
      </c>
      <c r="C851" t="s">
        <v>152</v>
      </c>
      <c r="D851" t="s">
        <v>152</v>
      </c>
      <c r="E851" t="s">
        <v>152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153</v>
      </c>
      <c r="C853" t="s">
        <v>152</v>
      </c>
      <c r="D853" t="s">
        <v>152</v>
      </c>
      <c r="E853" t="s">
        <v>152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153</v>
      </c>
      <c r="C857" t="s">
        <v>152</v>
      </c>
      <c r="D857" t="s">
        <v>152</v>
      </c>
      <c r="E857" t="s">
        <v>152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153</v>
      </c>
      <c r="C859" t="s">
        <v>152</v>
      </c>
      <c r="D859" t="s">
        <v>152</v>
      </c>
      <c r="E859" t="s">
        <v>152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143</v>
      </c>
      <c r="C862">
        <v>20.5</v>
      </c>
      <c r="D862" t="s">
        <v>567</v>
      </c>
      <c r="E862">
        <v>33.75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153</v>
      </c>
      <c r="C864" t="s">
        <v>152</v>
      </c>
      <c r="D864" t="s">
        <v>152</v>
      </c>
      <c r="E864" t="s">
        <v>152</v>
      </c>
    </row>
    <row r="865" spans="1:5">
      <c r="A865" t="s">
        <v>398</v>
      </c>
      <c r="B865" t="s">
        <v>153</v>
      </c>
      <c r="C865" t="s">
        <v>152</v>
      </c>
      <c r="D865" t="s">
        <v>152</v>
      </c>
      <c r="E865" t="s">
        <v>152</v>
      </c>
    </row>
    <row r="866" spans="1:5">
      <c r="A866" t="s">
        <v>399</v>
      </c>
      <c r="B866" t="s">
        <v>153</v>
      </c>
      <c r="C866" t="s">
        <v>152</v>
      </c>
      <c r="D866" t="s">
        <v>152</v>
      </c>
      <c r="E866" t="s">
        <v>152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</v>
      </c>
      <c r="C868" t="s">
        <v>152</v>
      </c>
      <c r="D868" t="s">
        <v>152</v>
      </c>
      <c r="E868" t="s">
        <v>152</v>
      </c>
    </row>
    <row r="869" spans="1:5">
      <c r="A869" t="s">
        <v>564</v>
      </c>
      <c r="B869" t="s">
        <v>153</v>
      </c>
      <c r="C869" t="s">
        <v>152</v>
      </c>
      <c r="D869" t="s">
        <v>152</v>
      </c>
      <c r="E869" t="s">
        <v>152</v>
      </c>
    </row>
    <row r="870" spans="1:5">
      <c r="A870" t="s">
        <v>563</v>
      </c>
      <c r="B870" t="s">
        <v>153</v>
      </c>
      <c r="C870" t="s">
        <v>152</v>
      </c>
      <c r="D870" t="s">
        <v>152</v>
      </c>
      <c r="E870" t="s">
        <v>152</v>
      </c>
    </row>
    <row r="871" spans="1:5">
      <c r="A871" t="s">
        <v>562</v>
      </c>
      <c r="B871" t="s">
        <v>153</v>
      </c>
      <c r="C871" t="s">
        <v>152</v>
      </c>
      <c r="D871" t="s">
        <v>152</v>
      </c>
      <c r="E871" t="s">
        <v>152</v>
      </c>
    </row>
    <row r="872" spans="1:5">
      <c r="A872" t="s">
        <v>561</v>
      </c>
      <c r="B872" t="s">
        <v>153</v>
      </c>
      <c r="C872" t="s">
        <v>152</v>
      </c>
      <c r="D872" t="s">
        <v>152</v>
      </c>
      <c r="E872" t="s">
        <v>152</v>
      </c>
    </row>
    <row r="873" spans="1:5">
      <c r="A873" t="s">
        <v>560</v>
      </c>
      <c r="B873" t="s">
        <v>153</v>
      </c>
      <c r="C873" t="s">
        <v>152</v>
      </c>
      <c r="D873" t="s">
        <v>152</v>
      </c>
      <c r="E873" t="s">
        <v>152</v>
      </c>
    </row>
    <row r="874" spans="1:5">
      <c r="A874" t="s">
        <v>401</v>
      </c>
      <c r="B874" t="s">
        <v>153</v>
      </c>
      <c r="C874" t="s">
        <v>152</v>
      </c>
      <c r="D874" t="s">
        <v>152</v>
      </c>
      <c r="E874" t="s">
        <v>152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153</v>
      </c>
      <c r="C876" t="s">
        <v>152</v>
      </c>
      <c r="D876" t="s">
        <v>152</v>
      </c>
      <c r="E876" t="s">
        <v>152</v>
      </c>
    </row>
    <row r="877" spans="1:5">
      <c r="A877" t="s">
        <v>558</v>
      </c>
      <c r="B877" t="s">
        <v>153</v>
      </c>
      <c r="C877" t="s">
        <v>152</v>
      </c>
      <c r="D877" t="s">
        <v>152</v>
      </c>
      <c r="E877" t="s">
        <v>152</v>
      </c>
    </row>
    <row r="878" spans="1:5">
      <c r="A878" t="s">
        <v>557</v>
      </c>
      <c r="B878" t="s">
        <v>153</v>
      </c>
      <c r="C878" t="s">
        <v>152</v>
      </c>
      <c r="D878" t="s">
        <v>152</v>
      </c>
      <c r="E878" t="s">
        <v>152</v>
      </c>
    </row>
    <row r="879" spans="1:5">
      <c r="A879" t="s">
        <v>556</v>
      </c>
      <c r="B879" t="s">
        <v>153</v>
      </c>
      <c r="C879" t="s">
        <v>152</v>
      </c>
      <c r="D879" t="s">
        <v>152</v>
      </c>
      <c r="E879" t="s">
        <v>152</v>
      </c>
    </row>
    <row r="880" spans="1:5">
      <c r="A880" t="s">
        <v>403</v>
      </c>
      <c r="B880" t="s">
        <v>153</v>
      </c>
      <c r="C880" t="s">
        <v>152</v>
      </c>
      <c r="D880" t="s">
        <v>152</v>
      </c>
      <c r="E880" t="s">
        <v>152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153</v>
      </c>
      <c r="C882" t="s">
        <v>152</v>
      </c>
      <c r="D882" t="s">
        <v>152</v>
      </c>
      <c r="E882" t="s">
        <v>152</v>
      </c>
    </row>
    <row r="883" spans="1:5">
      <c r="A883" t="s">
        <v>553</v>
      </c>
      <c r="B883" t="s">
        <v>153</v>
      </c>
      <c r="C883" t="s">
        <v>152</v>
      </c>
      <c r="D883" t="s">
        <v>152</v>
      </c>
      <c r="E883" t="s">
        <v>152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153</v>
      </c>
      <c r="C885" t="s">
        <v>152</v>
      </c>
      <c r="D885" t="s">
        <v>152</v>
      </c>
      <c r="E885" t="s">
        <v>152</v>
      </c>
    </row>
    <row r="886" spans="1:5">
      <c r="A886" t="s">
        <v>404</v>
      </c>
      <c r="B886" t="s">
        <v>153</v>
      </c>
      <c r="C886" t="s">
        <v>152</v>
      </c>
      <c r="D886" t="s">
        <v>152</v>
      </c>
      <c r="E886" t="s">
        <v>152</v>
      </c>
    </row>
    <row r="887" spans="1:5">
      <c r="A887" t="s">
        <v>405</v>
      </c>
      <c r="B887" t="s">
        <v>153</v>
      </c>
      <c r="C887" t="s">
        <v>152</v>
      </c>
      <c r="D887" t="s">
        <v>152</v>
      </c>
      <c r="E887" t="s">
        <v>152</v>
      </c>
    </row>
    <row r="888" spans="1:5">
      <c r="A888" t="s">
        <v>406</v>
      </c>
      <c r="B888" t="s">
        <v>153</v>
      </c>
      <c r="C888" t="s">
        <v>152</v>
      </c>
      <c r="D888" t="s">
        <v>152</v>
      </c>
      <c r="E888" t="s">
        <v>152</v>
      </c>
    </row>
    <row r="889" spans="1:5">
      <c r="A889" t="s">
        <v>407</v>
      </c>
      <c r="B889" t="s">
        <v>153</v>
      </c>
      <c r="C889" t="s">
        <v>152</v>
      </c>
      <c r="D889" t="s">
        <v>152</v>
      </c>
      <c r="E889" t="s">
        <v>152</v>
      </c>
    </row>
    <row r="890" spans="1:5">
      <c r="A890" t="s">
        <v>408</v>
      </c>
      <c r="B890" t="s">
        <v>153</v>
      </c>
      <c r="C890" t="s">
        <v>152</v>
      </c>
      <c r="D890" t="s">
        <v>152</v>
      </c>
      <c r="E890" t="s">
        <v>152</v>
      </c>
    </row>
    <row r="891" spans="1:5">
      <c r="A891" t="s">
        <v>409</v>
      </c>
      <c r="B891" t="s">
        <v>153</v>
      </c>
      <c r="C891" t="s">
        <v>152</v>
      </c>
      <c r="D891" t="s">
        <v>152</v>
      </c>
      <c r="E891" t="s">
        <v>152</v>
      </c>
    </row>
    <row r="892" spans="1:5">
      <c r="A892" t="s">
        <v>550</v>
      </c>
      <c r="B892" t="s">
        <v>153</v>
      </c>
      <c r="C892" t="s">
        <v>152</v>
      </c>
      <c r="D892" t="s">
        <v>152</v>
      </c>
      <c r="E892" t="s">
        <v>152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153</v>
      </c>
      <c r="C894" t="s">
        <v>152</v>
      </c>
      <c r="D894" t="s">
        <v>152</v>
      </c>
      <c r="E894" t="s">
        <v>152</v>
      </c>
    </row>
    <row r="895" spans="1:5">
      <c r="A895" t="s">
        <v>547</v>
      </c>
      <c r="B895" t="s">
        <v>153</v>
      </c>
      <c r="C895" t="s">
        <v>152</v>
      </c>
      <c r="D895" t="s">
        <v>152</v>
      </c>
      <c r="E895" t="s">
        <v>152</v>
      </c>
    </row>
    <row r="896" spans="1:5">
      <c r="A896" t="s">
        <v>410</v>
      </c>
      <c r="B896" t="s">
        <v>153</v>
      </c>
      <c r="C896" t="s">
        <v>152</v>
      </c>
      <c r="D896" t="s">
        <v>152</v>
      </c>
      <c r="E896" t="s">
        <v>152</v>
      </c>
    </row>
    <row r="897" spans="1:5">
      <c r="A897" t="s">
        <v>546</v>
      </c>
      <c r="B897" t="s">
        <v>153</v>
      </c>
      <c r="C897" t="s">
        <v>152</v>
      </c>
      <c r="D897" t="s">
        <v>152</v>
      </c>
      <c r="E897" t="s">
        <v>152</v>
      </c>
    </row>
    <row r="898" spans="1:5">
      <c r="A898" t="s">
        <v>545</v>
      </c>
      <c r="B898" t="s">
        <v>153</v>
      </c>
      <c r="C898" t="s">
        <v>152</v>
      </c>
      <c r="D898" t="s">
        <v>152</v>
      </c>
      <c r="E898" t="s">
        <v>152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153</v>
      </c>
      <c r="C900" t="s">
        <v>152</v>
      </c>
      <c r="D900" t="s">
        <v>152</v>
      </c>
      <c r="E900" t="s">
        <v>152</v>
      </c>
    </row>
    <row r="901" spans="1:5">
      <c r="A901" t="s">
        <v>412</v>
      </c>
      <c r="B901" t="s">
        <v>153</v>
      </c>
      <c r="C901" t="s">
        <v>152</v>
      </c>
      <c r="D901" t="s">
        <v>152</v>
      </c>
      <c r="E901" t="s">
        <v>152</v>
      </c>
    </row>
    <row r="902" spans="1:5">
      <c r="A902" t="s">
        <v>543</v>
      </c>
      <c r="B902" t="s">
        <v>153</v>
      </c>
      <c r="C902" t="s">
        <v>152</v>
      </c>
      <c r="D902" t="s">
        <v>152</v>
      </c>
      <c r="E902" t="s">
        <v>152</v>
      </c>
    </row>
    <row r="903" spans="1:5">
      <c r="A903" t="s">
        <v>542</v>
      </c>
      <c r="B903" t="s">
        <v>153</v>
      </c>
      <c r="C903" t="s">
        <v>152</v>
      </c>
      <c r="D903" t="s">
        <v>152</v>
      </c>
      <c r="E903" t="s">
        <v>152</v>
      </c>
    </row>
    <row r="904" spans="1:5">
      <c r="A904" t="s">
        <v>541</v>
      </c>
      <c r="B904" t="s">
        <v>153</v>
      </c>
      <c r="C904" t="s">
        <v>152</v>
      </c>
      <c r="D904" t="s">
        <v>152</v>
      </c>
      <c r="E904" t="s">
        <v>152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153</v>
      </c>
      <c r="C906" t="s">
        <v>152</v>
      </c>
      <c r="D906" t="s">
        <v>152</v>
      </c>
      <c r="E906" t="s">
        <v>152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153</v>
      </c>
      <c r="C910" t="s">
        <v>152</v>
      </c>
      <c r="D910" t="s">
        <v>152</v>
      </c>
      <c r="E910" t="s">
        <v>152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153</v>
      </c>
      <c r="C912" t="s">
        <v>152</v>
      </c>
      <c r="D912" t="s">
        <v>152</v>
      </c>
      <c r="E912" t="s">
        <v>152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153</v>
      </c>
      <c r="C914" t="s">
        <v>152</v>
      </c>
      <c r="D914" t="s">
        <v>152</v>
      </c>
      <c r="E914" t="s">
        <v>152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153</v>
      </c>
      <c r="C916" t="s">
        <v>152</v>
      </c>
      <c r="D916" t="s">
        <v>152</v>
      </c>
      <c r="E916" t="s">
        <v>152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143</v>
      </c>
      <c r="C918">
        <v>20.5</v>
      </c>
      <c r="D918" t="s">
        <v>233</v>
      </c>
      <c r="E918">
        <v>39.25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153</v>
      </c>
      <c r="C920" t="s">
        <v>152</v>
      </c>
      <c r="D920" t="s">
        <v>152</v>
      </c>
      <c r="E920" t="s">
        <v>152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153</v>
      </c>
      <c r="C922" t="s">
        <v>152</v>
      </c>
      <c r="D922" t="s">
        <v>152</v>
      </c>
      <c r="E922" t="s">
        <v>152</v>
      </c>
    </row>
    <row r="923" spans="1:5">
      <c r="A923" t="s">
        <v>525</v>
      </c>
      <c r="B923" t="s">
        <v>153</v>
      </c>
      <c r="C923" t="s">
        <v>152</v>
      </c>
      <c r="D923" t="s">
        <v>152</v>
      </c>
      <c r="E923" t="s">
        <v>152</v>
      </c>
    </row>
    <row r="924" spans="1:5">
      <c r="A924" t="s">
        <v>416</v>
      </c>
      <c r="B924" t="s">
        <v>153</v>
      </c>
      <c r="C924" t="s">
        <v>152</v>
      </c>
      <c r="D924" t="s">
        <v>152</v>
      </c>
      <c r="E924" t="s">
        <v>152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</v>
      </c>
      <c r="C926" t="s">
        <v>152</v>
      </c>
      <c r="D926" t="s">
        <v>152</v>
      </c>
      <c r="E926" t="s">
        <v>152</v>
      </c>
    </row>
    <row r="927" spans="1:5">
      <c r="A927" t="s">
        <v>418</v>
      </c>
      <c r="B927" t="s">
        <v>153</v>
      </c>
      <c r="C927" t="s">
        <v>152</v>
      </c>
      <c r="D927" t="s">
        <v>152</v>
      </c>
      <c r="E927" t="s">
        <v>152</v>
      </c>
    </row>
    <row r="928" spans="1:5">
      <c r="A928" t="s">
        <v>419</v>
      </c>
      <c r="B928" t="s">
        <v>143</v>
      </c>
      <c r="C928">
        <v>20.5</v>
      </c>
      <c r="D928" t="s">
        <v>144</v>
      </c>
      <c r="E928">
        <v>34.75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153</v>
      </c>
      <c r="C930" t="s">
        <v>152</v>
      </c>
      <c r="D930" t="s">
        <v>152</v>
      </c>
      <c r="E930" t="s">
        <v>152</v>
      </c>
    </row>
    <row r="931" spans="1:5">
      <c r="A931" t="s">
        <v>421</v>
      </c>
      <c r="B931" t="s">
        <v>153</v>
      </c>
      <c r="C931" t="s">
        <v>152</v>
      </c>
      <c r="D931" t="s">
        <v>152</v>
      </c>
      <c r="E931" t="s">
        <v>152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153</v>
      </c>
      <c r="C933" t="s">
        <v>152</v>
      </c>
      <c r="D933" t="s">
        <v>152</v>
      </c>
      <c r="E933" t="s">
        <v>152</v>
      </c>
    </row>
    <row r="934" spans="1:5">
      <c r="A934" t="s">
        <v>422</v>
      </c>
      <c r="B934" t="s">
        <v>153</v>
      </c>
      <c r="C934" t="s">
        <v>152</v>
      </c>
      <c r="D934" t="s">
        <v>152</v>
      </c>
      <c r="E934" t="s">
        <v>152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153</v>
      </c>
      <c r="C938" t="s">
        <v>152</v>
      </c>
      <c r="D938" t="s">
        <v>152</v>
      </c>
      <c r="E938" t="s">
        <v>152</v>
      </c>
    </row>
    <row r="939" spans="1:5">
      <c r="A939" t="s">
        <v>424</v>
      </c>
      <c r="B939" t="s">
        <v>153</v>
      </c>
      <c r="C939" t="s">
        <v>152</v>
      </c>
      <c r="D939" t="s">
        <v>152</v>
      </c>
      <c r="E939" t="s">
        <v>152</v>
      </c>
    </row>
    <row r="940" spans="1:5">
      <c r="A940" t="s">
        <v>517</v>
      </c>
      <c r="B940" t="s">
        <v>153</v>
      </c>
      <c r="C940" t="s">
        <v>152</v>
      </c>
      <c r="D940" t="s">
        <v>152</v>
      </c>
      <c r="E940" t="s">
        <v>152</v>
      </c>
    </row>
    <row r="941" spans="1:5">
      <c r="A941" t="s">
        <v>516</v>
      </c>
      <c r="B941" t="s">
        <v>153</v>
      </c>
      <c r="C941" t="s">
        <v>152</v>
      </c>
      <c r="D941" t="s">
        <v>152</v>
      </c>
      <c r="E941" t="s">
        <v>152</v>
      </c>
    </row>
    <row r="942" spans="1:5">
      <c r="A942" t="s">
        <v>425</v>
      </c>
      <c r="B942" t="s">
        <v>153</v>
      </c>
      <c r="C942" t="s">
        <v>152</v>
      </c>
      <c r="D942" t="s">
        <v>152</v>
      </c>
      <c r="E942" t="s">
        <v>152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153</v>
      </c>
      <c r="C944" t="s">
        <v>152</v>
      </c>
      <c r="D944" t="s">
        <v>152</v>
      </c>
      <c r="E944" t="s">
        <v>152</v>
      </c>
    </row>
    <row r="945" spans="1:5">
      <c r="A945" t="s">
        <v>515</v>
      </c>
      <c r="B945" t="s">
        <v>153</v>
      </c>
      <c r="C945" t="s">
        <v>152</v>
      </c>
      <c r="D945" t="s">
        <v>152</v>
      </c>
      <c r="E945" t="s">
        <v>152</v>
      </c>
    </row>
    <row r="946" spans="1:5">
      <c r="A946" t="s">
        <v>514</v>
      </c>
      <c r="B946" t="s">
        <v>153</v>
      </c>
      <c r="C946" t="s">
        <v>152</v>
      </c>
      <c r="D946" t="s">
        <v>152</v>
      </c>
      <c r="E946" t="s">
        <v>152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153</v>
      </c>
      <c r="C948" t="s">
        <v>152</v>
      </c>
      <c r="D948" t="s">
        <v>152</v>
      </c>
      <c r="E948" t="s">
        <v>152</v>
      </c>
    </row>
    <row r="949" spans="1:5">
      <c r="A949" t="s">
        <v>512</v>
      </c>
      <c r="B949" t="s">
        <v>153</v>
      </c>
      <c r="C949" t="s">
        <v>152</v>
      </c>
      <c r="D949" t="s">
        <v>152</v>
      </c>
      <c r="E949" t="s">
        <v>152</v>
      </c>
    </row>
    <row r="950" spans="1:5">
      <c r="A950" t="s">
        <v>429</v>
      </c>
      <c r="B950" t="s">
        <v>153</v>
      </c>
      <c r="C950" t="s">
        <v>152</v>
      </c>
      <c r="D950" t="s">
        <v>152</v>
      </c>
      <c r="E950" t="s">
        <v>152</v>
      </c>
    </row>
    <row r="951" spans="1:5">
      <c r="A951" t="s">
        <v>511</v>
      </c>
      <c r="B951" t="s">
        <v>153</v>
      </c>
      <c r="C951" t="s">
        <v>152</v>
      </c>
      <c r="D951" t="s">
        <v>152</v>
      </c>
      <c r="E951" t="s">
        <v>152</v>
      </c>
    </row>
    <row r="952" spans="1:5">
      <c r="A952" t="s">
        <v>430</v>
      </c>
      <c r="B952" t="s">
        <v>153</v>
      </c>
      <c r="C952" t="s">
        <v>152</v>
      </c>
      <c r="D952" t="s">
        <v>152</v>
      </c>
      <c r="E952" t="s">
        <v>152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153</v>
      </c>
      <c r="C954" t="s">
        <v>152</v>
      </c>
      <c r="D954" t="s">
        <v>152</v>
      </c>
      <c r="E954" t="s">
        <v>152</v>
      </c>
    </row>
    <row r="955" spans="1:5">
      <c r="A955" t="s">
        <v>508</v>
      </c>
      <c r="B955" t="s">
        <v>153</v>
      </c>
      <c r="C955" t="s">
        <v>152</v>
      </c>
      <c r="D955" t="s">
        <v>152</v>
      </c>
      <c r="E955" t="s">
        <v>152</v>
      </c>
    </row>
    <row r="956" spans="1:5">
      <c r="A956" t="s">
        <v>431</v>
      </c>
      <c r="B956" t="s">
        <v>153</v>
      </c>
      <c r="C956" t="s">
        <v>152</v>
      </c>
      <c r="D956" t="s">
        <v>152</v>
      </c>
      <c r="E956" t="s">
        <v>152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153</v>
      </c>
      <c r="C961" t="s">
        <v>152</v>
      </c>
      <c r="D961" t="s">
        <v>152</v>
      </c>
      <c r="E961" t="s">
        <v>152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153</v>
      </c>
      <c r="C963" t="s">
        <v>152</v>
      </c>
      <c r="D963" t="s">
        <v>152</v>
      </c>
      <c r="E963" t="s">
        <v>152</v>
      </c>
    </row>
    <row r="964" spans="1:5">
      <c r="A964" t="s">
        <v>432</v>
      </c>
      <c r="B964" t="s">
        <v>153</v>
      </c>
      <c r="C964" t="s">
        <v>152</v>
      </c>
      <c r="D964" t="s">
        <v>152</v>
      </c>
      <c r="E964" t="s">
        <v>152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153</v>
      </c>
      <c r="C966" t="s">
        <v>152</v>
      </c>
      <c r="D966" t="s">
        <v>152</v>
      </c>
      <c r="E966" t="s">
        <v>152</v>
      </c>
    </row>
    <row r="967" spans="1:5">
      <c r="A967" t="s">
        <v>499</v>
      </c>
      <c r="B967" t="s">
        <v>153</v>
      </c>
      <c r="C967" t="s">
        <v>152</v>
      </c>
      <c r="D967" t="s">
        <v>152</v>
      </c>
      <c r="E967" t="s">
        <v>152</v>
      </c>
    </row>
    <row r="968" spans="1:5">
      <c r="A968" t="s">
        <v>498</v>
      </c>
      <c r="B968" t="s">
        <v>153</v>
      </c>
      <c r="C968" t="s">
        <v>152</v>
      </c>
      <c r="D968" t="s">
        <v>152</v>
      </c>
      <c r="E968" t="s">
        <v>152</v>
      </c>
    </row>
    <row r="969" spans="1:5">
      <c r="A969" t="s">
        <v>497</v>
      </c>
      <c r="B969" t="s">
        <v>153</v>
      </c>
      <c r="C969" t="s">
        <v>152</v>
      </c>
      <c r="D969" t="s">
        <v>152</v>
      </c>
      <c r="E969" t="s">
        <v>152</v>
      </c>
    </row>
    <row r="970" spans="1:5">
      <c r="A970" t="s">
        <v>434</v>
      </c>
      <c r="B970" t="s">
        <v>153</v>
      </c>
      <c r="C970" t="s">
        <v>152</v>
      </c>
      <c r="D970" t="s">
        <v>152</v>
      </c>
      <c r="E970" t="s">
        <v>152</v>
      </c>
    </row>
    <row r="971" spans="1:5">
      <c r="A971" t="s">
        <v>435</v>
      </c>
      <c r="B971" t="s">
        <v>153</v>
      </c>
      <c r="C971" t="s">
        <v>152</v>
      </c>
      <c r="D971" t="s">
        <v>152</v>
      </c>
      <c r="E971" t="s">
        <v>152</v>
      </c>
    </row>
    <row r="972" spans="1:5">
      <c r="A972" t="s">
        <v>436</v>
      </c>
      <c r="B972" t="s">
        <v>153</v>
      </c>
      <c r="C972" t="s">
        <v>152</v>
      </c>
      <c r="D972" t="s">
        <v>152</v>
      </c>
      <c r="E972" t="s">
        <v>152</v>
      </c>
    </row>
    <row r="973" spans="1:5">
      <c r="A973" t="s">
        <v>496</v>
      </c>
      <c r="B973" t="s">
        <v>153</v>
      </c>
      <c r="C973" t="s">
        <v>152</v>
      </c>
      <c r="D973" t="s">
        <v>152</v>
      </c>
      <c r="E973" t="s">
        <v>152</v>
      </c>
    </row>
    <row r="974" spans="1:5">
      <c r="A974" t="s">
        <v>437</v>
      </c>
      <c r="B974" t="s">
        <v>153</v>
      </c>
      <c r="C974" t="s">
        <v>152</v>
      </c>
      <c r="D974" t="s">
        <v>152</v>
      </c>
      <c r="E974" t="s">
        <v>152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143</v>
      </c>
      <c r="C976">
        <v>20.5</v>
      </c>
      <c r="D976" t="s">
        <v>172</v>
      </c>
      <c r="E976">
        <v>34.75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</v>
      </c>
      <c r="C978" t="s">
        <v>152</v>
      </c>
      <c r="D978" t="s">
        <v>152</v>
      </c>
      <c r="E978" t="s">
        <v>152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153</v>
      </c>
      <c r="C980" t="s">
        <v>152</v>
      </c>
      <c r="D980" t="s">
        <v>152</v>
      </c>
      <c r="E980" t="s">
        <v>152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153</v>
      </c>
      <c r="C983" t="s">
        <v>152</v>
      </c>
      <c r="D983" t="s">
        <v>152</v>
      </c>
      <c r="E983" t="s">
        <v>152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153</v>
      </c>
      <c r="C986" t="s">
        <v>152</v>
      </c>
      <c r="D986" t="s">
        <v>152</v>
      </c>
      <c r="E986" t="s">
        <v>152</v>
      </c>
    </row>
    <row r="987" spans="1:5">
      <c r="A987" t="s">
        <v>487</v>
      </c>
      <c r="B987" t="s">
        <v>153</v>
      </c>
      <c r="C987" t="s">
        <v>152</v>
      </c>
      <c r="D987" t="s">
        <v>152</v>
      </c>
      <c r="E987" t="s">
        <v>152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153</v>
      </c>
      <c r="C990" t="s">
        <v>152</v>
      </c>
      <c r="D990" t="s">
        <v>152</v>
      </c>
      <c r="E990" t="s">
        <v>152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153</v>
      </c>
      <c r="C992" t="s">
        <v>152</v>
      </c>
      <c r="D992" t="s">
        <v>152</v>
      </c>
      <c r="E992" t="s">
        <v>152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153</v>
      </c>
      <c r="C994" t="s">
        <v>152</v>
      </c>
      <c r="D994" t="s">
        <v>152</v>
      </c>
      <c r="E994" t="s">
        <v>152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153</v>
      </c>
      <c r="C996" t="s">
        <v>152</v>
      </c>
      <c r="D996" t="s">
        <v>152</v>
      </c>
      <c r="E996" t="s">
        <v>152</v>
      </c>
    </row>
    <row r="997" spans="1:5">
      <c r="A997" t="s">
        <v>479</v>
      </c>
      <c r="B997" t="s">
        <v>153</v>
      </c>
      <c r="C997" t="s">
        <v>152</v>
      </c>
      <c r="D997" t="s">
        <v>152</v>
      </c>
      <c r="E997" t="s">
        <v>152</v>
      </c>
    </row>
    <row r="998" spans="1:5">
      <c r="A998" t="s">
        <v>478</v>
      </c>
      <c r="B998" t="s">
        <v>153</v>
      </c>
      <c r="C998" t="s">
        <v>152</v>
      </c>
      <c r="D998" t="s">
        <v>152</v>
      </c>
      <c r="E998" t="s">
        <v>152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153</v>
      </c>
      <c r="C1000" t="s">
        <v>152</v>
      </c>
      <c r="D1000" t="s">
        <v>152</v>
      </c>
      <c r="E1000" t="s">
        <v>152</v>
      </c>
    </row>
    <row r="1001" spans="1:5">
      <c r="A1001" t="s">
        <v>475</v>
      </c>
      <c r="B1001" t="s">
        <v>153</v>
      </c>
      <c r="C1001" t="s">
        <v>152</v>
      </c>
      <c r="D1001" t="s">
        <v>152</v>
      </c>
      <c r="E1001" t="s">
        <v>152</v>
      </c>
    </row>
    <row r="1002" spans="1:5">
      <c r="A1002" t="s">
        <v>474</v>
      </c>
      <c r="B1002" t="s">
        <v>153</v>
      </c>
      <c r="C1002" t="s">
        <v>152</v>
      </c>
      <c r="D1002" t="s">
        <v>152</v>
      </c>
      <c r="E1002" t="s">
        <v>152</v>
      </c>
    </row>
    <row r="1003" spans="1:5">
      <c r="A1003" t="s">
        <v>473</v>
      </c>
      <c r="B1003" t="s">
        <v>153</v>
      </c>
      <c r="C1003" t="s">
        <v>152</v>
      </c>
      <c r="D1003" t="s">
        <v>152</v>
      </c>
      <c r="E1003" t="s">
        <v>152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153</v>
      </c>
      <c r="C1005" t="s">
        <v>152</v>
      </c>
      <c r="D1005" t="s">
        <v>152</v>
      </c>
      <c r="E1005" t="s">
        <v>152</v>
      </c>
    </row>
    <row r="1006" spans="1:5">
      <c r="A1006" t="s">
        <v>471</v>
      </c>
      <c r="B1006" t="s">
        <v>153</v>
      </c>
      <c r="C1006" t="s">
        <v>152</v>
      </c>
      <c r="D1006" t="s">
        <v>152</v>
      </c>
      <c r="E1006" t="s">
        <v>152</v>
      </c>
    </row>
    <row r="1007" spans="1:5">
      <c r="A1007" t="s">
        <v>470</v>
      </c>
      <c r="B1007" t="s">
        <v>153</v>
      </c>
      <c r="C1007" t="s">
        <v>152</v>
      </c>
      <c r="D1007" t="s">
        <v>152</v>
      </c>
      <c r="E1007" t="s">
        <v>152</v>
      </c>
    </row>
    <row r="1008" spans="1:5">
      <c r="A1008" t="s">
        <v>469</v>
      </c>
      <c r="B1008" t="s">
        <v>153</v>
      </c>
      <c r="C1008" t="s">
        <v>152</v>
      </c>
      <c r="D1008" t="s">
        <v>152</v>
      </c>
      <c r="E1008" t="s">
        <v>152</v>
      </c>
    </row>
    <row r="1009" spans="1:5">
      <c r="A1009" t="s">
        <v>468</v>
      </c>
      <c r="B1009" t="s">
        <v>153</v>
      </c>
      <c r="C1009" t="s">
        <v>152</v>
      </c>
      <c r="D1009" t="s">
        <v>152</v>
      </c>
      <c r="E1009" t="s">
        <v>152</v>
      </c>
    </row>
    <row r="1010" spans="1:5">
      <c r="A1010" t="s">
        <v>445</v>
      </c>
      <c r="B1010" t="s">
        <v>153</v>
      </c>
      <c r="C1010" t="s">
        <v>152</v>
      </c>
      <c r="D1010" t="s">
        <v>152</v>
      </c>
      <c r="E1010" t="s">
        <v>152</v>
      </c>
    </row>
    <row r="1011" spans="1:5">
      <c r="A1011" t="s">
        <v>467</v>
      </c>
      <c r="B1011" t="s">
        <v>153</v>
      </c>
      <c r="C1011" t="s">
        <v>152</v>
      </c>
      <c r="D1011" t="s">
        <v>152</v>
      </c>
      <c r="E1011" t="s">
        <v>152</v>
      </c>
    </row>
    <row r="1012" spans="1:5">
      <c r="A1012" t="s">
        <v>446</v>
      </c>
      <c r="B1012" t="s">
        <v>143</v>
      </c>
      <c r="C1012">
        <v>20.5</v>
      </c>
      <c r="D1012" t="s">
        <v>158</v>
      </c>
      <c r="E1012">
        <v>56.5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153</v>
      </c>
      <c r="C1014" t="s">
        <v>152</v>
      </c>
      <c r="D1014" t="s">
        <v>152</v>
      </c>
      <c r="E1014" t="s">
        <v>152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153</v>
      </c>
      <c r="C1018" t="s">
        <v>152</v>
      </c>
      <c r="D1018" t="s">
        <v>152</v>
      </c>
      <c r="E1018" t="s">
        <v>152</v>
      </c>
    </row>
    <row r="1019" spans="1:5">
      <c r="A1019" t="s">
        <v>450</v>
      </c>
      <c r="B1019" t="s">
        <v>153</v>
      </c>
      <c r="C1019" t="s">
        <v>152</v>
      </c>
      <c r="D1019" t="s">
        <v>152</v>
      </c>
      <c r="E1019" t="s">
        <v>152</v>
      </c>
    </row>
    <row r="1020" spans="1:5">
      <c r="A1020" t="s">
        <v>451</v>
      </c>
      <c r="B1020" t="s">
        <v>153</v>
      </c>
      <c r="C1020" t="s">
        <v>152</v>
      </c>
      <c r="D1020" t="s">
        <v>152</v>
      </c>
      <c r="E1020" t="s">
        <v>152</v>
      </c>
    </row>
    <row r="1021" spans="1:5">
      <c r="A1021" t="s">
        <v>452</v>
      </c>
      <c r="B1021" t="s">
        <v>153</v>
      </c>
      <c r="C1021" t="s">
        <v>152</v>
      </c>
      <c r="D1021" t="s">
        <v>152</v>
      </c>
      <c r="E1021" t="s">
        <v>152</v>
      </c>
    </row>
    <row r="1022" spans="1:5">
      <c r="A1022" t="s">
        <v>463</v>
      </c>
      <c r="B1022" t="s">
        <v>153</v>
      </c>
      <c r="C1022" t="s">
        <v>152</v>
      </c>
      <c r="D1022" t="s">
        <v>152</v>
      </c>
      <c r="E1022" t="s">
        <v>152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153</v>
      </c>
      <c r="C1024" t="s">
        <v>152</v>
      </c>
      <c r="D1024" t="s">
        <v>152</v>
      </c>
      <c r="E1024" t="s">
        <v>152</v>
      </c>
    </row>
    <row r="1025" spans="1:5">
      <c r="A1025" t="s">
        <v>461</v>
      </c>
      <c r="B1025" t="s">
        <v>153</v>
      </c>
      <c r="C1025" t="s">
        <v>152</v>
      </c>
      <c r="D1025" t="s">
        <v>152</v>
      </c>
      <c r="E1025" t="s">
        <v>152</v>
      </c>
    </row>
    <row r="1026" spans="1:5">
      <c r="A1026" t="s">
        <v>460</v>
      </c>
      <c r="B1026" t="s">
        <v>153</v>
      </c>
      <c r="C1026" t="s">
        <v>152</v>
      </c>
      <c r="D1026" t="s">
        <v>152</v>
      </c>
      <c r="E1026" t="s">
        <v>152</v>
      </c>
    </row>
    <row r="1027" spans="1:5">
      <c r="A1027" t="s">
        <v>459</v>
      </c>
      <c r="B1027" t="s">
        <v>153</v>
      </c>
      <c r="C1027" t="s">
        <v>152</v>
      </c>
      <c r="D1027" t="s">
        <v>152</v>
      </c>
      <c r="E1027" t="s">
        <v>152</v>
      </c>
    </row>
    <row r="1028" spans="1:5">
      <c r="A1028" t="s">
        <v>458</v>
      </c>
      <c r="B1028" t="s">
        <v>153</v>
      </c>
      <c r="C1028" t="s">
        <v>152</v>
      </c>
      <c r="D1028" t="s">
        <v>152</v>
      </c>
      <c r="E1028" t="s">
        <v>152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153</v>
      </c>
      <c r="C1030" t="s">
        <v>152</v>
      </c>
      <c r="D1030" t="s">
        <v>152</v>
      </c>
      <c r="E1030" t="s">
        <v>152</v>
      </c>
    </row>
    <row r="1031" spans="1:5">
      <c r="A1031" t="s">
        <v>455</v>
      </c>
      <c r="B1031" t="s">
        <v>153</v>
      </c>
      <c r="C1031" t="s">
        <v>152</v>
      </c>
      <c r="D1031" t="s">
        <v>152</v>
      </c>
      <c r="E1031" t="s">
        <v>152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1"/>
  <sheetViews>
    <sheetView topLeftCell="A705" workbookViewId="0">
      <selection activeCell="E2" sqref="E2"/>
    </sheetView>
  </sheetViews>
  <sheetFormatPr baseColWidth="10" defaultColWidth="8.83203125" defaultRowHeight="14" x14ac:dyDescent="0"/>
  <cols>
    <col min="1" max="1" width="27.6640625" customWidth="1"/>
  </cols>
  <sheetData>
    <row r="1" spans="1:5">
      <c r="A1" t="s">
        <v>0</v>
      </c>
      <c r="B1" t="s">
        <v>151</v>
      </c>
      <c r="C1" t="s">
        <v>150</v>
      </c>
      <c r="D1" t="s">
        <v>149</v>
      </c>
      <c r="E1" t="s">
        <v>148</v>
      </c>
    </row>
    <row r="2" spans="1:5">
      <c r="A2" t="s">
        <v>260</v>
      </c>
      <c r="B2" t="s">
        <v>1538</v>
      </c>
      <c r="C2">
        <v>15.5</v>
      </c>
      <c r="D2" t="s">
        <v>1539</v>
      </c>
      <c r="E2">
        <v>28</v>
      </c>
    </row>
    <row r="3" spans="1:5">
      <c r="A3" t="s">
        <v>1291</v>
      </c>
      <c r="B3" t="s">
        <v>153</v>
      </c>
      <c r="C3" t="s">
        <v>152</v>
      </c>
      <c r="D3" t="s">
        <v>152</v>
      </c>
      <c r="E3" t="s">
        <v>152</v>
      </c>
    </row>
    <row r="4" spans="1:5">
      <c r="A4" t="s">
        <v>1290</v>
      </c>
      <c r="B4" t="s">
        <v>1538</v>
      </c>
      <c r="C4">
        <v>15.5</v>
      </c>
      <c r="D4" t="s">
        <v>1540</v>
      </c>
      <c r="E4">
        <v>29</v>
      </c>
    </row>
    <row r="5" spans="1:5">
      <c r="A5" t="s">
        <v>1289</v>
      </c>
      <c r="B5" t="s">
        <v>153</v>
      </c>
      <c r="C5" t="s">
        <v>152</v>
      </c>
      <c r="D5" t="s">
        <v>152</v>
      </c>
      <c r="E5" t="s">
        <v>152</v>
      </c>
    </row>
    <row r="6" spans="1:5">
      <c r="A6" t="s">
        <v>261</v>
      </c>
      <c r="B6" t="s">
        <v>1538</v>
      </c>
      <c r="C6">
        <v>15.5</v>
      </c>
      <c r="D6" t="s">
        <v>1541</v>
      </c>
      <c r="E6">
        <v>27</v>
      </c>
    </row>
    <row r="7" spans="1:5">
      <c r="A7" t="s">
        <v>1288</v>
      </c>
      <c r="B7" t="s">
        <v>153</v>
      </c>
      <c r="C7" t="s">
        <v>152</v>
      </c>
      <c r="D7" t="s">
        <v>152</v>
      </c>
      <c r="E7" t="s">
        <v>152</v>
      </c>
    </row>
    <row r="8" spans="1:5">
      <c r="A8" t="s">
        <v>1287</v>
      </c>
      <c r="B8" t="s">
        <v>1538</v>
      </c>
      <c r="C8">
        <v>15.5</v>
      </c>
      <c r="D8" t="s">
        <v>1542</v>
      </c>
      <c r="E8">
        <v>22</v>
      </c>
    </row>
    <row r="9" spans="1:5">
      <c r="A9" t="s">
        <v>1286</v>
      </c>
      <c r="B9" t="s">
        <v>1538</v>
      </c>
      <c r="C9">
        <v>15.5</v>
      </c>
      <c r="D9" t="s">
        <v>1542</v>
      </c>
      <c r="E9">
        <v>22</v>
      </c>
    </row>
    <row r="10" spans="1:5">
      <c r="A10" t="s">
        <v>1285</v>
      </c>
      <c r="B10" t="s">
        <v>1538</v>
      </c>
      <c r="C10">
        <v>10.7</v>
      </c>
      <c r="D10" t="s">
        <v>1543</v>
      </c>
      <c r="E10">
        <v>21</v>
      </c>
    </row>
    <row r="11" spans="1:5">
      <c r="A11" t="s">
        <v>1284</v>
      </c>
      <c r="B11" t="s">
        <v>153</v>
      </c>
      <c r="C11" t="s">
        <v>152</v>
      </c>
      <c r="D11" t="s">
        <v>152</v>
      </c>
      <c r="E11" t="s">
        <v>152</v>
      </c>
    </row>
    <row r="12" spans="1:5">
      <c r="A12" t="s">
        <v>1283</v>
      </c>
      <c r="B12" t="s">
        <v>153</v>
      </c>
      <c r="C12" t="s">
        <v>152</v>
      </c>
      <c r="D12" t="s">
        <v>152</v>
      </c>
      <c r="E12" t="s">
        <v>152</v>
      </c>
    </row>
    <row r="13" spans="1:5">
      <c r="A13" t="s">
        <v>1282</v>
      </c>
      <c r="B13" t="s">
        <v>153</v>
      </c>
      <c r="C13" t="s">
        <v>152</v>
      </c>
      <c r="D13" t="s">
        <v>152</v>
      </c>
      <c r="E13" t="s">
        <v>152</v>
      </c>
    </row>
    <row r="14" spans="1:5">
      <c r="A14" t="s">
        <v>1281</v>
      </c>
      <c r="B14" t="s">
        <v>153</v>
      </c>
      <c r="C14" t="s">
        <v>152</v>
      </c>
      <c r="D14" t="s">
        <v>152</v>
      </c>
      <c r="E14" t="s">
        <v>152</v>
      </c>
    </row>
    <row r="15" spans="1:5">
      <c r="A15" t="s">
        <v>1280</v>
      </c>
      <c r="B15" t="s">
        <v>1544</v>
      </c>
      <c r="C15">
        <v>12.4</v>
      </c>
      <c r="D15" t="s">
        <v>1545</v>
      </c>
      <c r="E15">
        <v>26</v>
      </c>
    </row>
    <row r="16" spans="1:5">
      <c r="A16" t="s">
        <v>1279</v>
      </c>
      <c r="B16" t="s">
        <v>1544</v>
      </c>
      <c r="C16">
        <v>12.4</v>
      </c>
      <c r="D16" t="s">
        <v>1546</v>
      </c>
      <c r="E16">
        <v>16</v>
      </c>
    </row>
    <row r="17" spans="1:5">
      <c r="A17" t="s">
        <v>1278</v>
      </c>
      <c r="B17" t="s">
        <v>1544</v>
      </c>
      <c r="C17">
        <v>12.4</v>
      </c>
      <c r="D17" t="s">
        <v>1546</v>
      </c>
      <c r="E17">
        <v>16</v>
      </c>
    </row>
    <row r="18" spans="1:5">
      <c r="A18" t="s">
        <v>1277</v>
      </c>
      <c r="B18" t="s">
        <v>153</v>
      </c>
      <c r="C18" t="s">
        <v>152</v>
      </c>
      <c r="D18" t="s">
        <v>152</v>
      </c>
      <c r="E18" t="s">
        <v>152</v>
      </c>
    </row>
    <row r="19" spans="1:5">
      <c r="A19" t="s">
        <v>1276</v>
      </c>
      <c r="B19" t="s">
        <v>153</v>
      </c>
      <c r="C19" t="s">
        <v>152</v>
      </c>
      <c r="D19" t="s">
        <v>152</v>
      </c>
      <c r="E19" t="s">
        <v>152</v>
      </c>
    </row>
    <row r="20" spans="1:5">
      <c r="A20" t="s">
        <v>1275</v>
      </c>
      <c r="B20" t="s">
        <v>153</v>
      </c>
      <c r="C20" t="s">
        <v>152</v>
      </c>
      <c r="D20" t="s">
        <v>152</v>
      </c>
      <c r="E20" t="s">
        <v>152</v>
      </c>
    </row>
    <row r="21" spans="1:5">
      <c r="A21" t="s">
        <v>1274</v>
      </c>
      <c r="B21" t="s">
        <v>1544</v>
      </c>
      <c r="C21">
        <v>12.4</v>
      </c>
      <c r="D21" t="s">
        <v>1547</v>
      </c>
      <c r="E21">
        <v>25</v>
      </c>
    </row>
    <row r="22" spans="1:5">
      <c r="A22" t="s">
        <v>1273</v>
      </c>
      <c r="B22" t="s">
        <v>153</v>
      </c>
      <c r="C22" t="s">
        <v>152</v>
      </c>
      <c r="D22" t="s">
        <v>152</v>
      </c>
      <c r="E22" t="s">
        <v>152</v>
      </c>
    </row>
    <row r="23" spans="1:5">
      <c r="A23" t="s">
        <v>1272</v>
      </c>
      <c r="B23" t="s">
        <v>153</v>
      </c>
      <c r="C23" t="s">
        <v>152</v>
      </c>
      <c r="D23" t="s">
        <v>152</v>
      </c>
      <c r="E23" t="s">
        <v>152</v>
      </c>
    </row>
    <row r="24" spans="1:5">
      <c r="A24" t="s">
        <v>1271</v>
      </c>
      <c r="B24" t="s">
        <v>153</v>
      </c>
      <c r="C24" t="s">
        <v>152</v>
      </c>
      <c r="D24" t="s">
        <v>152</v>
      </c>
      <c r="E24" t="s">
        <v>152</v>
      </c>
    </row>
    <row r="25" spans="1:5">
      <c r="A25" t="s">
        <v>1270</v>
      </c>
      <c r="B25" t="s">
        <v>153</v>
      </c>
      <c r="C25" t="s">
        <v>152</v>
      </c>
      <c r="D25" t="s">
        <v>152</v>
      </c>
      <c r="E25" t="s">
        <v>152</v>
      </c>
    </row>
    <row r="26" spans="1:5">
      <c r="A26" t="s">
        <v>262</v>
      </c>
      <c r="B26" t="s">
        <v>1538</v>
      </c>
      <c r="C26">
        <v>15.5</v>
      </c>
      <c r="D26" t="s">
        <v>1548</v>
      </c>
      <c r="E26">
        <v>27</v>
      </c>
    </row>
    <row r="27" spans="1:5">
      <c r="A27" t="s">
        <v>1269</v>
      </c>
      <c r="B27" t="s">
        <v>153</v>
      </c>
      <c r="C27" t="s">
        <v>152</v>
      </c>
      <c r="D27" t="s">
        <v>152</v>
      </c>
      <c r="E27" t="s">
        <v>152</v>
      </c>
    </row>
    <row r="28" spans="1:5">
      <c r="A28" t="s">
        <v>1268</v>
      </c>
      <c r="B28" t="s">
        <v>1538</v>
      </c>
      <c r="C28">
        <v>15.5</v>
      </c>
      <c r="D28" t="s">
        <v>1549</v>
      </c>
      <c r="E28">
        <v>28</v>
      </c>
    </row>
    <row r="29" spans="1:5">
      <c r="A29" t="s">
        <v>1267</v>
      </c>
      <c r="B29" t="s">
        <v>153</v>
      </c>
      <c r="C29" t="s">
        <v>152</v>
      </c>
      <c r="D29" t="s">
        <v>152</v>
      </c>
      <c r="E29" t="s">
        <v>152</v>
      </c>
    </row>
    <row r="30" spans="1:5">
      <c r="A30" t="s">
        <v>263</v>
      </c>
      <c r="B30" t="s">
        <v>1538</v>
      </c>
      <c r="C30">
        <v>15.5</v>
      </c>
      <c r="D30" t="s">
        <v>1550</v>
      </c>
      <c r="E30">
        <v>27</v>
      </c>
    </row>
    <row r="31" spans="1:5">
      <c r="A31" t="s">
        <v>1266</v>
      </c>
      <c r="B31" t="s">
        <v>1538</v>
      </c>
      <c r="C31">
        <v>15.5</v>
      </c>
      <c r="D31" t="s">
        <v>1550</v>
      </c>
      <c r="E31">
        <v>27</v>
      </c>
    </row>
    <row r="32" spans="1:5">
      <c r="A32" t="s">
        <v>264</v>
      </c>
      <c r="B32" t="s">
        <v>1538</v>
      </c>
      <c r="C32">
        <v>15.5</v>
      </c>
      <c r="D32" t="s">
        <v>1551</v>
      </c>
      <c r="E32">
        <v>29</v>
      </c>
    </row>
    <row r="33" spans="1:5">
      <c r="A33" t="s">
        <v>1265</v>
      </c>
      <c r="B33" t="s">
        <v>1538</v>
      </c>
      <c r="C33">
        <v>15.5</v>
      </c>
      <c r="D33" t="s">
        <v>1551</v>
      </c>
      <c r="E33">
        <v>29</v>
      </c>
    </row>
    <row r="34" spans="1:5">
      <c r="A34" t="s">
        <v>265</v>
      </c>
      <c r="B34" t="s">
        <v>1538</v>
      </c>
      <c r="C34">
        <v>10.7</v>
      </c>
      <c r="D34" t="s">
        <v>1552</v>
      </c>
      <c r="E34">
        <v>18</v>
      </c>
    </row>
    <row r="35" spans="1:5">
      <c r="A35" t="s">
        <v>266</v>
      </c>
      <c r="B35" t="s">
        <v>153</v>
      </c>
      <c r="C35" t="s">
        <v>152</v>
      </c>
      <c r="D35" t="s">
        <v>152</v>
      </c>
      <c r="E35" t="s">
        <v>152</v>
      </c>
    </row>
    <row r="36" spans="1:5">
      <c r="A36" t="s">
        <v>1264</v>
      </c>
      <c r="B36" t="s">
        <v>153</v>
      </c>
      <c r="C36" t="s">
        <v>152</v>
      </c>
      <c r="D36" t="s">
        <v>152</v>
      </c>
      <c r="E36" t="s">
        <v>152</v>
      </c>
    </row>
    <row r="37" spans="1:5">
      <c r="A37" t="s">
        <v>1263</v>
      </c>
      <c r="B37" t="s">
        <v>153</v>
      </c>
      <c r="C37" t="s">
        <v>152</v>
      </c>
      <c r="D37" t="s">
        <v>152</v>
      </c>
      <c r="E37" t="s">
        <v>152</v>
      </c>
    </row>
    <row r="38" spans="1:5">
      <c r="A38" t="s">
        <v>1262</v>
      </c>
      <c r="B38" t="s">
        <v>153</v>
      </c>
      <c r="C38" t="s">
        <v>152</v>
      </c>
      <c r="D38" t="s">
        <v>152</v>
      </c>
      <c r="E38" t="s">
        <v>152</v>
      </c>
    </row>
    <row r="39" spans="1:5">
      <c r="A39" t="s">
        <v>1261</v>
      </c>
      <c r="B39" t="s">
        <v>153</v>
      </c>
      <c r="C39" t="s">
        <v>152</v>
      </c>
      <c r="D39" t="s">
        <v>152</v>
      </c>
      <c r="E39" t="s">
        <v>152</v>
      </c>
    </row>
    <row r="40" spans="1:5">
      <c r="A40" t="s">
        <v>1260</v>
      </c>
      <c r="B40" t="s">
        <v>153</v>
      </c>
      <c r="C40" t="s">
        <v>152</v>
      </c>
      <c r="D40" t="s">
        <v>152</v>
      </c>
      <c r="E40" t="s">
        <v>152</v>
      </c>
    </row>
    <row r="41" spans="1:5">
      <c r="A41" t="s">
        <v>1259</v>
      </c>
      <c r="B41" t="s">
        <v>1544</v>
      </c>
      <c r="C41">
        <v>12.4</v>
      </c>
      <c r="D41" t="s">
        <v>1553</v>
      </c>
      <c r="E41">
        <v>26</v>
      </c>
    </row>
    <row r="42" spans="1:5">
      <c r="A42" t="s">
        <v>1258</v>
      </c>
      <c r="B42" t="s">
        <v>153</v>
      </c>
      <c r="C42" t="s">
        <v>152</v>
      </c>
      <c r="D42" t="s">
        <v>152</v>
      </c>
      <c r="E42" t="s">
        <v>152</v>
      </c>
    </row>
    <row r="43" spans="1:5">
      <c r="A43" t="s">
        <v>1257</v>
      </c>
      <c r="B43" t="s">
        <v>1544</v>
      </c>
      <c r="C43">
        <v>12.4</v>
      </c>
      <c r="D43" t="s">
        <v>1554</v>
      </c>
      <c r="E43">
        <v>21</v>
      </c>
    </row>
    <row r="44" spans="1:5">
      <c r="A44" t="s">
        <v>1256</v>
      </c>
      <c r="B44" t="s">
        <v>153</v>
      </c>
      <c r="C44" t="s">
        <v>152</v>
      </c>
      <c r="D44" t="s">
        <v>152</v>
      </c>
      <c r="E44" t="s">
        <v>152</v>
      </c>
    </row>
    <row r="45" spans="1:5">
      <c r="A45" t="s">
        <v>1255</v>
      </c>
      <c r="B45" t="s">
        <v>1544</v>
      </c>
      <c r="C45">
        <v>12.4</v>
      </c>
      <c r="D45" t="s">
        <v>1547</v>
      </c>
      <c r="E45">
        <v>26</v>
      </c>
    </row>
    <row r="46" spans="1:5">
      <c r="A46" t="s">
        <v>267</v>
      </c>
      <c r="B46" t="s">
        <v>1544</v>
      </c>
      <c r="C46">
        <v>12.4</v>
      </c>
      <c r="D46" t="s">
        <v>1555</v>
      </c>
      <c r="E46">
        <v>18</v>
      </c>
    </row>
    <row r="47" spans="1:5">
      <c r="A47" t="s">
        <v>268</v>
      </c>
      <c r="B47" t="s">
        <v>1544</v>
      </c>
      <c r="C47">
        <v>12.4</v>
      </c>
      <c r="D47" t="s">
        <v>1555</v>
      </c>
      <c r="E47">
        <v>18</v>
      </c>
    </row>
    <row r="48" spans="1:5">
      <c r="A48" t="s">
        <v>1254</v>
      </c>
      <c r="B48" t="s">
        <v>153</v>
      </c>
      <c r="C48" t="s">
        <v>152</v>
      </c>
      <c r="D48" t="s">
        <v>152</v>
      </c>
      <c r="E48" t="s">
        <v>152</v>
      </c>
    </row>
    <row r="49" spans="1:5">
      <c r="A49" t="s">
        <v>1253</v>
      </c>
      <c r="B49" t="s">
        <v>153</v>
      </c>
      <c r="C49" t="s">
        <v>152</v>
      </c>
      <c r="D49" t="s">
        <v>152</v>
      </c>
      <c r="E49" t="s">
        <v>152</v>
      </c>
    </row>
    <row r="50" spans="1:5">
      <c r="A50" t="s">
        <v>269</v>
      </c>
      <c r="B50" t="s">
        <v>1538</v>
      </c>
      <c r="C50">
        <v>15.5</v>
      </c>
      <c r="D50" t="s">
        <v>1556</v>
      </c>
      <c r="E50">
        <v>29</v>
      </c>
    </row>
    <row r="51" spans="1:5">
      <c r="A51" t="s">
        <v>270</v>
      </c>
      <c r="B51" t="s">
        <v>153</v>
      </c>
      <c r="C51" t="s">
        <v>152</v>
      </c>
      <c r="D51" t="s">
        <v>152</v>
      </c>
      <c r="E51" t="s">
        <v>152</v>
      </c>
    </row>
    <row r="52" spans="1:5">
      <c r="A52" t="s">
        <v>271</v>
      </c>
      <c r="B52" t="s">
        <v>1538</v>
      </c>
      <c r="C52">
        <v>15.5</v>
      </c>
      <c r="D52" t="s">
        <v>1556</v>
      </c>
      <c r="E52">
        <v>29</v>
      </c>
    </row>
    <row r="53" spans="1:5">
      <c r="A53" t="s">
        <v>1252</v>
      </c>
      <c r="B53" t="s">
        <v>1538</v>
      </c>
      <c r="C53">
        <v>15.5</v>
      </c>
      <c r="D53" t="s">
        <v>1556</v>
      </c>
      <c r="E53">
        <v>29</v>
      </c>
    </row>
    <row r="54" spans="1:5">
      <c r="A54" t="s">
        <v>272</v>
      </c>
      <c r="B54" t="s">
        <v>1538</v>
      </c>
      <c r="C54">
        <v>15.5</v>
      </c>
      <c r="D54" t="s">
        <v>1549</v>
      </c>
      <c r="E54">
        <v>28</v>
      </c>
    </row>
    <row r="55" spans="1:5">
      <c r="A55" t="s">
        <v>1251</v>
      </c>
      <c r="B55" t="s">
        <v>153</v>
      </c>
      <c r="C55" t="s">
        <v>152</v>
      </c>
      <c r="D55" t="s">
        <v>152</v>
      </c>
      <c r="E55" t="s">
        <v>152</v>
      </c>
    </row>
    <row r="56" spans="1:5">
      <c r="A56" t="s">
        <v>1250</v>
      </c>
      <c r="B56" t="s">
        <v>1538</v>
      </c>
      <c r="C56">
        <v>15.5</v>
      </c>
      <c r="D56" t="s">
        <v>1556</v>
      </c>
      <c r="E56">
        <v>29</v>
      </c>
    </row>
    <row r="57" spans="1:5">
      <c r="A57" t="s">
        <v>1249</v>
      </c>
      <c r="B57" t="s">
        <v>153</v>
      </c>
      <c r="C57" t="s">
        <v>152</v>
      </c>
      <c r="D57" t="s">
        <v>152</v>
      </c>
      <c r="E57" t="s">
        <v>152</v>
      </c>
    </row>
    <row r="58" spans="1:5">
      <c r="A58" t="s">
        <v>273</v>
      </c>
      <c r="B58" t="s">
        <v>1538</v>
      </c>
      <c r="C58">
        <v>10.7</v>
      </c>
      <c r="D58" t="s">
        <v>1557</v>
      </c>
      <c r="E58">
        <v>16</v>
      </c>
    </row>
    <row r="59" spans="1:5">
      <c r="A59" t="s">
        <v>1248</v>
      </c>
      <c r="B59" t="s">
        <v>1538</v>
      </c>
      <c r="C59">
        <v>10.7</v>
      </c>
      <c r="D59" t="s">
        <v>1557</v>
      </c>
      <c r="E59">
        <v>16</v>
      </c>
    </row>
    <row r="60" spans="1:5">
      <c r="A60" t="s">
        <v>1247</v>
      </c>
      <c r="B60" t="s">
        <v>153</v>
      </c>
      <c r="C60" t="s">
        <v>152</v>
      </c>
      <c r="D60" t="s">
        <v>152</v>
      </c>
      <c r="E60" t="s">
        <v>152</v>
      </c>
    </row>
    <row r="61" spans="1:5">
      <c r="A61" t="s">
        <v>1246</v>
      </c>
      <c r="B61" t="s">
        <v>1544</v>
      </c>
      <c r="C61">
        <v>12.4</v>
      </c>
      <c r="D61" t="s">
        <v>1553</v>
      </c>
      <c r="E61">
        <v>26</v>
      </c>
    </row>
    <row r="62" spans="1:5">
      <c r="A62" t="s">
        <v>1245</v>
      </c>
      <c r="B62" t="s">
        <v>153</v>
      </c>
      <c r="C62" t="s">
        <v>152</v>
      </c>
      <c r="D62" t="s">
        <v>152</v>
      </c>
      <c r="E62" t="s">
        <v>152</v>
      </c>
    </row>
    <row r="63" spans="1:5">
      <c r="A63" t="s">
        <v>1244</v>
      </c>
      <c r="B63" t="s">
        <v>1544</v>
      </c>
      <c r="C63">
        <v>12.4</v>
      </c>
      <c r="D63" t="s">
        <v>1558</v>
      </c>
      <c r="E63">
        <v>24</v>
      </c>
    </row>
    <row r="64" spans="1:5">
      <c r="A64" t="s">
        <v>1243</v>
      </c>
      <c r="B64" t="s">
        <v>153</v>
      </c>
      <c r="C64" t="s">
        <v>152</v>
      </c>
      <c r="D64" t="s">
        <v>152</v>
      </c>
      <c r="E64" t="s">
        <v>152</v>
      </c>
    </row>
    <row r="65" spans="1:5">
      <c r="A65" t="s">
        <v>1242</v>
      </c>
      <c r="B65" t="s">
        <v>1544</v>
      </c>
      <c r="C65">
        <v>12.4</v>
      </c>
      <c r="D65" t="s">
        <v>1559</v>
      </c>
      <c r="E65">
        <v>23</v>
      </c>
    </row>
    <row r="66" spans="1:5">
      <c r="A66" t="s">
        <v>1241</v>
      </c>
      <c r="B66" t="s">
        <v>1544</v>
      </c>
      <c r="C66">
        <v>12.4</v>
      </c>
      <c r="D66" t="s">
        <v>1560</v>
      </c>
      <c r="E66">
        <v>24</v>
      </c>
    </row>
    <row r="67" spans="1:5">
      <c r="A67" t="s">
        <v>1240</v>
      </c>
      <c r="B67" t="s">
        <v>153</v>
      </c>
      <c r="C67" t="s">
        <v>152</v>
      </c>
      <c r="D67" t="s">
        <v>152</v>
      </c>
      <c r="E67" t="s">
        <v>152</v>
      </c>
    </row>
    <row r="68" spans="1:5">
      <c r="A68" t="s">
        <v>1239</v>
      </c>
      <c r="B68" t="s">
        <v>153</v>
      </c>
      <c r="C68" t="s">
        <v>152</v>
      </c>
      <c r="D68" t="s">
        <v>152</v>
      </c>
      <c r="E68" t="s">
        <v>152</v>
      </c>
    </row>
    <row r="69" spans="1:5">
      <c r="A69" t="s">
        <v>1238</v>
      </c>
      <c r="B69" t="s">
        <v>1544</v>
      </c>
      <c r="C69">
        <v>12.4</v>
      </c>
      <c r="D69" t="s">
        <v>1561</v>
      </c>
      <c r="E69">
        <v>26</v>
      </c>
    </row>
    <row r="70" spans="1:5">
      <c r="A70" t="s">
        <v>274</v>
      </c>
      <c r="B70" t="s">
        <v>153</v>
      </c>
      <c r="C70" t="s">
        <v>152</v>
      </c>
      <c r="D70" t="s">
        <v>152</v>
      </c>
      <c r="E70" t="s">
        <v>152</v>
      </c>
    </row>
    <row r="71" spans="1:5">
      <c r="A71" t="s">
        <v>275</v>
      </c>
      <c r="B71" t="s">
        <v>1544</v>
      </c>
      <c r="C71">
        <v>12.4</v>
      </c>
      <c r="D71" t="s">
        <v>1562</v>
      </c>
      <c r="E71">
        <v>20</v>
      </c>
    </row>
    <row r="72" spans="1:5">
      <c r="A72" t="s">
        <v>1237</v>
      </c>
      <c r="B72" t="s">
        <v>153</v>
      </c>
      <c r="C72" t="s">
        <v>152</v>
      </c>
      <c r="D72" t="s">
        <v>152</v>
      </c>
      <c r="E72" t="s">
        <v>152</v>
      </c>
    </row>
    <row r="73" spans="1:5">
      <c r="A73" t="s">
        <v>1236</v>
      </c>
      <c r="B73" t="s">
        <v>153</v>
      </c>
      <c r="C73" t="s">
        <v>152</v>
      </c>
      <c r="D73" t="s">
        <v>152</v>
      </c>
      <c r="E73" t="s">
        <v>152</v>
      </c>
    </row>
    <row r="74" spans="1:5">
      <c r="A74" t="s">
        <v>276</v>
      </c>
      <c r="B74" t="s">
        <v>1538</v>
      </c>
      <c r="C74">
        <v>15.5</v>
      </c>
      <c r="D74" t="s">
        <v>1563</v>
      </c>
      <c r="E74">
        <v>24</v>
      </c>
    </row>
    <row r="75" spans="1:5">
      <c r="A75" t="s">
        <v>277</v>
      </c>
      <c r="B75" t="s">
        <v>1538</v>
      </c>
      <c r="C75">
        <v>15.5</v>
      </c>
      <c r="D75" t="s">
        <v>1563</v>
      </c>
      <c r="E75">
        <v>24</v>
      </c>
    </row>
    <row r="76" spans="1:5">
      <c r="A76" t="s">
        <v>278</v>
      </c>
      <c r="B76" t="s">
        <v>1538</v>
      </c>
      <c r="C76">
        <v>15.5</v>
      </c>
      <c r="D76" t="s">
        <v>1564</v>
      </c>
      <c r="E76">
        <v>24</v>
      </c>
    </row>
    <row r="77" spans="1:5">
      <c r="A77" t="s">
        <v>1235</v>
      </c>
      <c r="B77" t="s">
        <v>153</v>
      </c>
      <c r="C77" t="s">
        <v>152</v>
      </c>
      <c r="D77" t="s">
        <v>152</v>
      </c>
      <c r="E77" t="s">
        <v>152</v>
      </c>
    </row>
    <row r="78" spans="1:5">
      <c r="A78" t="s">
        <v>279</v>
      </c>
      <c r="B78" t="s">
        <v>1538</v>
      </c>
      <c r="C78">
        <v>15.5</v>
      </c>
      <c r="D78" t="s">
        <v>1565</v>
      </c>
      <c r="E78">
        <v>28</v>
      </c>
    </row>
    <row r="79" spans="1:5">
      <c r="A79" t="s">
        <v>280</v>
      </c>
      <c r="B79" t="s">
        <v>153</v>
      </c>
      <c r="C79" t="s">
        <v>152</v>
      </c>
      <c r="D79" t="s">
        <v>152</v>
      </c>
      <c r="E79" t="s">
        <v>152</v>
      </c>
    </row>
    <row r="80" spans="1:5">
      <c r="A80" t="s">
        <v>1234</v>
      </c>
      <c r="B80" t="s">
        <v>1538</v>
      </c>
      <c r="C80">
        <v>15.5</v>
      </c>
      <c r="D80" t="s">
        <v>1556</v>
      </c>
      <c r="E80">
        <v>28</v>
      </c>
    </row>
    <row r="81" spans="1:5">
      <c r="A81" t="s">
        <v>1233</v>
      </c>
      <c r="B81" t="s">
        <v>1538</v>
      </c>
      <c r="C81">
        <v>15.5</v>
      </c>
      <c r="D81" t="s">
        <v>1556</v>
      </c>
      <c r="E81">
        <v>28</v>
      </c>
    </row>
    <row r="82" spans="1:5">
      <c r="A82" t="s">
        <v>1232</v>
      </c>
      <c r="B82" t="s">
        <v>1538</v>
      </c>
      <c r="C82">
        <v>11.8</v>
      </c>
      <c r="D82" t="s">
        <v>1566</v>
      </c>
      <c r="E82">
        <v>23</v>
      </c>
    </row>
    <row r="83" spans="1:5">
      <c r="A83" t="s">
        <v>1231</v>
      </c>
      <c r="B83" t="s">
        <v>153</v>
      </c>
      <c r="C83" t="s">
        <v>152</v>
      </c>
      <c r="D83" t="s">
        <v>152</v>
      </c>
      <c r="E83" t="s">
        <v>152</v>
      </c>
    </row>
    <row r="84" spans="1:5">
      <c r="A84" t="s">
        <v>1230</v>
      </c>
      <c r="B84" t="s">
        <v>153</v>
      </c>
      <c r="C84" t="s">
        <v>152</v>
      </c>
      <c r="D84" t="s">
        <v>152</v>
      </c>
      <c r="E84" t="s">
        <v>152</v>
      </c>
    </row>
    <row r="85" spans="1:5">
      <c r="A85" t="s">
        <v>1229</v>
      </c>
      <c r="B85" t="s">
        <v>153</v>
      </c>
      <c r="C85" t="s">
        <v>152</v>
      </c>
      <c r="D85" t="s">
        <v>152</v>
      </c>
      <c r="E85" t="s">
        <v>152</v>
      </c>
    </row>
    <row r="86" spans="1:5">
      <c r="A86" t="s">
        <v>1228</v>
      </c>
      <c r="B86" t="s">
        <v>153</v>
      </c>
      <c r="C86" t="s">
        <v>152</v>
      </c>
      <c r="D86" t="s">
        <v>152</v>
      </c>
      <c r="E86" t="s">
        <v>152</v>
      </c>
    </row>
    <row r="87" spans="1:5">
      <c r="A87" t="s">
        <v>1227</v>
      </c>
      <c r="B87" t="s">
        <v>1544</v>
      </c>
      <c r="C87">
        <v>12.4</v>
      </c>
      <c r="D87" t="s">
        <v>1567</v>
      </c>
      <c r="E87">
        <v>25</v>
      </c>
    </row>
    <row r="88" spans="1:5">
      <c r="A88" t="s">
        <v>1226</v>
      </c>
      <c r="B88" t="s">
        <v>153</v>
      </c>
      <c r="C88" t="s">
        <v>152</v>
      </c>
      <c r="D88" t="s">
        <v>152</v>
      </c>
      <c r="E88" t="s">
        <v>152</v>
      </c>
    </row>
    <row r="89" spans="1:5">
      <c r="A89" t="s">
        <v>1225</v>
      </c>
      <c r="B89" t="s">
        <v>153</v>
      </c>
      <c r="C89" t="s">
        <v>152</v>
      </c>
      <c r="D89" t="s">
        <v>152</v>
      </c>
      <c r="E89" t="s">
        <v>152</v>
      </c>
    </row>
    <row r="90" spans="1:5">
      <c r="A90" t="s">
        <v>281</v>
      </c>
      <c r="B90" t="s">
        <v>1544</v>
      </c>
      <c r="C90">
        <v>12.4</v>
      </c>
      <c r="D90" t="s">
        <v>1568</v>
      </c>
      <c r="E90">
        <v>19</v>
      </c>
    </row>
    <row r="91" spans="1:5">
      <c r="A91" t="s">
        <v>1224</v>
      </c>
      <c r="B91" t="s">
        <v>153</v>
      </c>
      <c r="C91" t="s">
        <v>152</v>
      </c>
      <c r="D91" t="s">
        <v>152</v>
      </c>
      <c r="E91" t="s">
        <v>152</v>
      </c>
    </row>
    <row r="92" spans="1:5">
      <c r="A92" t="s">
        <v>1223</v>
      </c>
      <c r="B92" t="s">
        <v>153</v>
      </c>
      <c r="C92" t="s">
        <v>152</v>
      </c>
      <c r="D92" t="s">
        <v>152</v>
      </c>
      <c r="E92" t="s">
        <v>152</v>
      </c>
    </row>
    <row r="93" spans="1:5">
      <c r="A93" t="s">
        <v>1222</v>
      </c>
      <c r="B93" t="s">
        <v>1544</v>
      </c>
      <c r="C93">
        <v>12.4</v>
      </c>
      <c r="D93" t="s">
        <v>1569</v>
      </c>
      <c r="E93">
        <v>18</v>
      </c>
    </row>
    <row r="94" spans="1:5">
      <c r="A94" t="s">
        <v>1221</v>
      </c>
      <c r="B94" t="s">
        <v>153</v>
      </c>
      <c r="C94" t="s">
        <v>152</v>
      </c>
      <c r="D94" t="s">
        <v>152</v>
      </c>
      <c r="E94" t="s">
        <v>152</v>
      </c>
    </row>
    <row r="95" spans="1:5">
      <c r="A95" t="s">
        <v>1220</v>
      </c>
      <c r="B95" t="s">
        <v>1544</v>
      </c>
      <c r="C95">
        <v>12.4</v>
      </c>
      <c r="D95" t="s">
        <v>1547</v>
      </c>
      <c r="E95">
        <v>26</v>
      </c>
    </row>
    <row r="96" spans="1:5">
      <c r="A96" t="s">
        <v>1219</v>
      </c>
      <c r="B96" t="s">
        <v>1544</v>
      </c>
      <c r="C96">
        <v>12.4</v>
      </c>
      <c r="D96" t="s">
        <v>1570</v>
      </c>
      <c r="E96">
        <v>21</v>
      </c>
    </row>
    <row r="97" spans="1:5">
      <c r="A97" t="s">
        <v>1218</v>
      </c>
      <c r="B97" t="s">
        <v>1544</v>
      </c>
      <c r="C97">
        <v>12.4</v>
      </c>
      <c r="D97" t="s">
        <v>1570</v>
      </c>
      <c r="E97">
        <v>21</v>
      </c>
    </row>
    <row r="98" spans="1:5">
      <c r="A98" t="s">
        <v>1217</v>
      </c>
      <c r="B98" t="s">
        <v>1538</v>
      </c>
      <c r="C98">
        <v>15.5</v>
      </c>
      <c r="D98" t="s">
        <v>1548</v>
      </c>
      <c r="E98">
        <v>27</v>
      </c>
    </row>
    <row r="99" spans="1:5">
      <c r="A99" t="s">
        <v>1216</v>
      </c>
      <c r="B99" t="s">
        <v>1538</v>
      </c>
      <c r="C99">
        <v>15.5</v>
      </c>
      <c r="D99" t="s">
        <v>1548</v>
      </c>
      <c r="E99">
        <v>27</v>
      </c>
    </row>
    <row r="100" spans="1:5">
      <c r="A100" t="s">
        <v>1215</v>
      </c>
      <c r="B100" t="s">
        <v>1538</v>
      </c>
      <c r="C100">
        <v>15.5</v>
      </c>
      <c r="D100" t="s">
        <v>1571</v>
      </c>
      <c r="E100">
        <v>29</v>
      </c>
    </row>
    <row r="101" spans="1:5">
      <c r="A101" t="s">
        <v>1214</v>
      </c>
      <c r="B101" t="s">
        <v>1538</v>
      </c>
      <c r="C101">
        <v>15.5</v>
      </c>
      <c r="D101" t="s">
        <v>1571</v>
      </c>
      <c r="E101">
        <v>29</v>
      </c>
    </row>
    <row r="102" spans="1:5">
      <c r="A102" t="s">
        <v>1213</v>
      </c>
      <c r="B102" t="s">
        <v>1538</v>
      </c>
      <c r="C102">
        <v>15.5</v>
      </c>
      <c r="D102" t="s">
        <v>1571</v>
      </c>
      <c r="E102">
        <v>29</v>
      </c>
    </row>
    <row r="103" spans="1:5">
      <c r="A103" t="s">
        <v>1212</v>
      </c>
      <c r="B103" t="s">
        <v>153</v>
      </c>
      <c r="C103" t="s">
        <v>152</v>
      </c>
      <c r="D103" t="s">
        <v>152</v>
      </c>
      <c r="E103" t="s">
        <v>152</v>
      </c>
    </row>
    <row r="104" spans="1:5">
      <c r="A104" t="s">
        <v>1211</v>
      </c>
      <c r="B104" t="s">
        <v>1538</v>
      </c>
      <c r="C104">
        <v>15.5</v>
      </c>
      <c r="D104" t="s">
        <v>1572</v>
      </c>
      <c r="E104">
        <v>26</v>
      </c>
    </row>
    <row r="105" spans="1:5">
      <c r="A105" t="s">
        <v>1210</v>
      </c>
      <c r="B105" t="s">
        <v>1538</v>
      </c>
      <c r="C105">
        <v>15.5</v>
      </c>
      <c r="D105" t="s">
        <v>1572</v>
      </c>
      <c r="E105">
        <v>26</v>
      </c>
    </row>
    <row r="106" spans="1:5">
      <c r="A106" t="s">
        <v>282</v>
      </c>
      <c r="B106" t="s">
        <v>1538</v>
      </c>
      <c r="C106">
        <v>10.7</v>
      </c>
      <c r="D106" t="s">
        <v>1573</v>
      </c>
      <c r="E106">
        <v>19</v>
      </c>
    </row>
    <row r="107" spans="1:5">
      <c r="A107" t="s">
        <v>283</v>
      </c>
      <c r="B107" t="s">
        <v>153</v>
      </c>
      <c r="C107" t="s">
        <v>152</v>
      </c>
      <c r="D107" t="s">
        <v>152</v>
      </c>
      <c r="E107" t="s">
        <v>152</v>
      </c>
    </row>
    <row r="108" spans="1:5">
      <c r="A108" t="s">
        <v>1209</v>
      </c>
      <c r="B108" t="s">
        <v>153</v>
      </c>
      <c r="C108" t="s">
        <v>152</v>
      </c>
      <c r="D108" t="s">
        <v>152</v>
      </c>
      <c r="E108" t="s">
        <v>152</v>
      </c>
    </row>
    <row r="109" spans="1:5">
      <c r="A109" t="s">
        <v>1208</v>
      </c>
      <c r="B109" t="s">
        <v>1544</v>
      </c>
      <c r="C109">
        <v>12.4</v>
      </c>
      <c r="D109" t="s">
        <v>1574</v>
      </c>
      <c r="E109">
        <v>24</v>
      </c>
    </row>
    <row r="110" spans="1:5">
      <c r="A110" t="s">
        <v>1207</v>
      </c>
      <c r="B110" t="s">
        <v>153</v>
      </c>
      <c r="C110" t="s">
        <v>152</v>
      </c>
      <c r="D110" t="s">
        <v>152</v>
      </c>
      <c r="E110" t="s">
        <v>152</v>
      </c>
    </row>
    <row r="111" spans="1:5">
      <c r="A111" t="s">
        <v>1206</v>
      </c>
      <c r="B111" t="s">
        <v>153</v>
      </c>
      <c r="C111" t="s">
        <v>152</v>
      </c>
      <c r="D111" t="s">
        <v>152</v>
      </c>
      <c r="E111" t="s">
        <v>152</v>
      </c>
    </row>
    <row r="112" spans="1:5">
      <c r="A112" t="s">
        <v>1205</v>
      </c>
      <c r="B112" t="s">
        <v>153</v>
      </c>
      <c r="C112" t="s">
        <v>152</v>
      </c>
      <c r="D112" t="s">
        <v>152</v>
      </c>
      <c r="E112" t="s">
        <v>152</v>
      </c>
    </row>
    <row r="113" spans="1:5">
      <c r="A113" t="s">
        <v>1204</v>
      </c>
      <c r="B113" t="s">
        <v>153</v>
      </c>
      <c r="C113" t="s">
        <v>152</v>
      </c>
      <c r="D113" t="s">
        <v>152</v>
      </c>
      <c r="E113" t="s">
        <v>152</v>
      </c>
    </row>
    <row r="114" spans="1:5">
      <c r="A114" t="s">
        <v>1203</v>
      </c>
      <c r="B114" t="s">
        <v>153</v>
      </c>
      <c r="C114" t="s">
        <v>152</v>
      </c>
      <c r="D114" t="s">
        <v>152</v>
      </c>
      <c r="E114" t="s">
        <v>152</v>
      </c>
    </row>
    <row r="115" spans="1:5">
      <c r="A115" t="s">
        <v>1202</v>
      </c>
      <c r="B115" t="s">
        <v>1544</v>
      </c>
      <c r="C115">
        <v>12.4</v>
      </c>
      <c r="D115" t="s">
        <v>1547</v>
      </c>
      <c r="E115">
        <v>26</v>
      </c>
    </row>
    <row r="116" spans="1:5">
      <c r="A116" t="s">
        <v>1201</v>
      </c>
      <c r="B116" t="s">
        <v>153</v>
      </c>
      <c r="C116" t="s">
        <v>152</v>
      </c>
      <c r="D116" t="s">
        <v>152</v>
      </c>
      <c r="E116" t="s">
        <v>152</v>
      </c>
    </row>
    <row r="117" spans="1:5">
      <c r="A117" t="s">
        <v>1200</v>
      </c>
      <c r="B117" t="s">
        <v>1544</v>
      </c>
      <c r="C117">
        <v>12.4</v>
      </c>
      <c r="D117" t="s">
        <v>1575</v>
      </c>
      <c r="E117">
        <v>21</v>
      </c>
    </row>
    <row r="118" spans="1:5">
      <c r="A118" t="s">
        <v>1199</v>
      </c>
      <c r="B118" t="s">
        <v>153</v>
      </c>
      <c r="C118" t="s">
        <v>152</v>
      </c>
      <c r="D118" t="s">
        <v>152</v>
      </c>
      <c r="E118" t="s">
        <v>152</v>
      </c>
    </row>
    <row r="119" spans="1:5">
      <c r="A119" t="s">
        <v>1198</v>
      </c>
      <c r="B119" t="s">
        <v>1544</v>
      </c>
      <c r="C119">
        <v>12.4</v>
      </c>
      <c r="D119" t="s">
        <v>1576</v>
      </c>
      <c r="E119">
        <v>23</v>
      </c>
    </row>
    <row r="120" spans="1:5">
      <c r="A120" t="s">
        <v>1197</v>
      </c>
      <c r="B120" t="s">
        <v>153</v>
      </c>
      <c r="C120" t="s">
        <v>152</v>
      </c>
      <c r="D120" t="s">
        <v>152</v>
      </c>
      <c r="E120" t="s">
        <v>152</v>
      </c>
    </row>
    <row r="121" spans="1:5">
      <c r="A121" t="s">
        <v>1196</v>
      </c>
      <c r="B121" t="s">
        <v>1544</v>
      </c>
      <c r="C121">
        <v>12.4</v>
      </c>
      <c r="D121" t="s">
        <v>1547</v>
      </c>
      <c r="E121">
        <v>26</v>
      </c>
    </row>
    <row r="122" spans="1:5">
      <c r="A122" t="s">
        <v>1195</v>
      </c>
      <c r="B122" t="s">
        <v>147</v>
      </c>
      <c r="C122">
        <v>15.5</v>
      </c>
      <c r="D122" t="s">
        <v>1550</v>
      </c>
      <c r="E122">
        <v>27</v>
      </c>
    </row>
    <row r="123" spans="1:5">
      <c r="A123" t="s">
        <v>1194</v>
      </c>
      <c r="B123" t="s">
        <v>153</v>
      </c>
      <c r="C123" t="s">
        <v>152</v>
      </c>
      <c r="D123" t="s">
        <v>152</v>
      </c>
      <c r="E123" t="s">
        <v>152</v>
      </c>
    </row>
    <row r="124" spans="1:5">
      <c r="A124" t="s">
        <v>1193</v>
      </c>
      <c r="B124" t="s">
        <v>147</v>
      </c>
      <c r="C124">
        <v>15.5</v>
      </c>
      <c r="D124" t="s">
        <v>1540</v>
      </c>
      <c r="E124">
        <v>29</v>
      </c>
    </row>
    <row r="125" spans="1:5">
      <c r="A125" t="s">
        <v>1192</v>
      </c>
      <c r="B125" t="s">
        <v>153</v>
      </c>
      <c r="C125" t="s">
        <v>152</v>
      </c>
      <c r="D125" t="s">
        <v>152</v>
      </c>
      <c r="E125" t="s">
        <v>152</v>
      </c>
    </row>
    <row r="126" spans="1:5">
      <c r="A126" t="s">
        <v>1191</v>
      </c>
      <c r="B126" t="s">
        <v>147</v>
      </c>
      <c r="C126">
        <v>15.5</v>
      </c>
      <c r="D126" t="s">
        <v>1577</v>
      </c>
      <c r="E126">
        <v>29</v>
      </c>
    </row>
    <row r="127" spans="1:5">
      <c r="A127" t="s">
        <v>1190</v>
      </c>
      <c r="B127" t="s">
        <v>153</v>
      </c>
      <c r="C127" t="s">
        <v>152</v>
      </c>
      <c r="D127" t="s">
        <v>152</v>
      </c>
      <c r="E127" t="s">
        <v>152</v>
      </c>
    </row>
    <row r="128" spans="1:5">
      <c r="A128" t="s">
        <v>1189</v>
      </c>
      <c r="B128" t="s">
        <v>147</v>
      </c>
      <c r="C128">
        <v>15.5</v>
      </c>
      <c r="D128" t="s">
        <v>1578</v>
      </c>
      <c r="E128">
        <v>28</v>
      </c>
    </row>
    <row r="129" spans="1:5">
      <c r="A129" t="s">
        <v>1188</v>
      </c>
      <c r="B129" t="s">
        <v>153</v>
      </c>
      <c r="C129" t="s">
        <v>152</v>
      </c>
      <c r="D129" t="s">
        <v>152</v>
      </c>
      <c r="E129" t="s">
        <v>152</v>
      </c>
    </row>
    <row r="130" spans="1:5">
      <c r="A130" t="s">
        <v>284</v>
      </c>
      <c r="B130" t="s">
        <v>147</v>
      </c>
      <c r="C130">
        <v>15.5</v>
      </c>
      <c r="D130" t="s">
        <v>1579</v>
      </c>
      <c r="E130">
        <v>29</v>
      </c>
    </row>
    <row r="131" spans="1:5">
      <c r="A131" t="s">
        <v>1187</v>
      </c>
      <c r="B131" t="s">
        <v>153</v>
      </c>
      <c r="C131" t="s">
        <v>152</v>
      </c>
      <c r="D131" t="s">
        <v>152</v>
      </c>
      <c r="E131" t="s">
        <v>152</v>
      </c>
    </row>
    <row r="132" spans="1:5">
      <c r="A132" t="s">
        <v>1186</v>
      </c>
      <c r="B132" t="s">
        <v>147</v>
      </c>
      <c r="C132">
        <v>15.5</v>
      </c>
      <c r="D132" t="s">
        <v>1580</v>
      </c>
      <c r="E132">
        <v>27</v>
      </c>
    </row>
    <row r="133" spans="1:5">
      <c r="A133" t="s">
        <v>1185</v>
      </c>
      <c r="B133" t="s">
        <v>147</v>
      </c>
      <c r="C133">
        <v>15.5</v>
      </c>
      <c r="D133" t="s">
        <v>1580</v>
      </c>
      <c r="E133">
        <v>27</v>
      </c>
    </row>
    <row r="134" spans="1:5">
      <c r="A134" t="s">
        <v>1184</v>
      </c>
      <c r="B134" t="s">
        <v>147</v>
      </c>
      <c r="C134">
        <v>15.5</v>
      </c>
      <c r="D134" t="s">
        <v>1581</v>
      </c>
      <c r="E134">
        <v>28</v>
      </c>
    </row>
    <row r="135" spans="1:5">
      <c r="A135" t="s">
        <v>1183</v>
      </c>
      <c r="B135" t="s">
        <v>147</v>
      </c>
      <c r="C135">
        <v>15.5</v>
      </c>
      <c r="D135" t="s">
        <v>1581</v>
      </c>
      <c r="E135">
        <v>28</v>
      </c>
    </row>
    <row r="136" spans="1:5">
      <c r="A136" t="s">
        <v>1182</v>
      </c>
      <c r="B136" t="s">
        <v>147</v>
      </c>
      <c r="C136">
        <v>15.5</v>
      </c>
      <c r="D136" t="s">
        <v>1577</v>
      </c>
      <c r="E136">
        <v>29</v>
      </c>
    </row>
    <row r="137" spans="1:5">
      <c r="A137" t="s">
        <v>1181</v>
      </c>
      <c r="B137" t="s">
        <v>147</v>
      </c>
      <c r="C137">
        <v>15.5</v>
      </c>
      <c r="D137" t="s">
        <v>1577</v>
      </c>
      <c r="E137">
        <v>29</v>
      </c>
    </row>
    <row r="138" spans="1:5">
      <c r="A138" t="s">
        <v>1180</v>
      </c>
      <c r="B138" t="s">
        <v>147</v>
      </c>
      <c r="C138">
        <v>15.5</v>
      </c>
      <c r="D138" t="s">
        <v>1582</v>
      </c>
      <c r="E138">
        <v>28</v>
      </c>
    </row>
    <row r="139" spans="1:5">
      <c r="A139" t="s">
        <v>1179</v>
      </c>
      <c r="B139" t="s">
        <v>153</v>
      </c>
      <c r="C139" t="s">
        <v>152</v>
      </c>
      <c r="D139" t="s">
        <v>152</v>
      </c>
      <c r="E139" t="s">
        <v>152</v>
      </c>
    </row>
    <row r="140" spans="1:5">
      <c r="A140" t="s">
        <v>285</v>
      </c>
      <c r="B140" t="s">
        <v>147</v>
      </c>
      <c r="C140">
        <v>15.5</v>
      </c>
      <c r="D140" t="s">
        <v>1581</v>
      </c>
      <c r="E140">
        <v>28</v>
      </c>
    </row>
    <row r="141" spans="1:5">
      <c r="A141" t="s">
        <v>1178</v>
      </c>
      <c r="B141" t="s">
        <v>153</v>
      </c>
      <c r="C141" t="s">
        <v>152</v>
      </c>
      <c r="D141" t="s">
        <v>152</v>
      </c>
      <c r="E141" t="s">
        <v>152</v>
      </c>
    </row>
    <row r="142" spans="1:5">
      <c r="A142" t="s">
        <v>1177</v>
      </c>
      <c r="B142" t="s">
        <v>153</v>
      </c>
      <c r="C142" t="s">
        <v>152</v>
      </c>
      <c r="D142" t="s">
        <v>152</v>
      </c>
      <c r="E142" t="s">
        <v>152</v>
      </c>
    </row>
    <row r="143" spans="1:5">
      <c r="A143" t="s">
        <v>1176</v>
      </c>
      <c r="B143" t="s">
        <v>153</v>
      </c>
      <c r="C143" t="s">
        <v>152</v>
      </c>
      <c r="D143" t="s">
        <v>152</v>
      </c>
      <c r="E143" t="s">
        <v>152</v>
      </c>
    </row>
    <row r="144" spans="1:5">
      <c r="A144" t="s">
        <v>1175</v>
      </c>
      <c r="B144" t="s">
        <v>153</v>
      </c>
      <c r="C144" t="s">
        <v>152</v>
      </c>
      <c r="D144" t="s">
        <v>152</v>
      </c>
      <c r="E144" t="s">
        <v>152</v>
      </c>
    </row>
    <row r="145" spans="1:5">
      <c r="A145" t="s">
        <v>1174</v>
      </c>
      <c r="B145" t="s">
        <v>153</v>
      </c>
      <c r="C145" t="s">
        <v>152</v>
      </c>
      <c r="D145" t="s">
        <v>152</v>
      </c>
      <c r="E145" t="s">
        <v>152</v>
      </c>
    </row>
    <row r="146" spans="1:5">
      <c r="A146" t="s">
        <v>1173</v>
      </c>
      <c r="B146" t="s">
        <v>153</v>
      </c>
      <c r="C146" t="s">
        <v>152</v>
      </c>
      <c r="D146" t="s">
        <v>152</v>
      </c>
      <c r="E146" t="s">
        <v>152</v>
      </c>
    </row>
    <row r="147" spans="1:5">
      <c r="A147" t="s">
        <v>1172</v>
      </c>
      <c r="B147" t="s">
        <v>153</v>
      </c>
      <c r="C147" t="s">
        <v>152</v>
      </c>
      <c r="D147" t="s">
        <v>152</v>
      </c>
      <c r="E147" t="s">
        <v>152</v>
      </c>
    </row>
    <row r="148" spans="1:5">
      <c r="A148" t="s">
        <v>286</v>
      </c>
      <c r="B148" t="s">
        <v>147</v>
      </c>
      <c r="C148">
        <v>15.5</v>
      </c>
      <c r="D148" t="s">
        <v>1583</v>
      </c>
      <c r="E148">
        <v>27</v>
      </c>
    </row>
    <row r="149" spans="1:5">
      <c r="A149" t="s">
        <v>1171</v>
      </c>
      <c r="B149" t="s">
        <v>153</v>
      </c>
      <c r="C149" t="s">
        <v>152</v>
      </c>
      <c r="D149" t="s">
        <v>152</v>
      </c>
      <c r="E149" t="s">
        <v>152</v>
      </c>
    </row>
    <row r="150" spans="1:5">
      <c r="A150" t="s">
        <v>1170</v>
      </c>
      <c r="B150" t="s">
        <v>147</v>
      </c>
      <c r="C150">
        <v>15.5</v>
      </c>
      <c r="D150" t="s">
        <v>1583</v>
      </c>
      <c r="E150">
        <v>28</v>
      </c>
    </row>
    <row r="151" spans="1:5">
      <c r="A151" t="s">
        <v>1169</v>
      </c>
      <c r="B151" t="s">
        <v>147</v>
      </c>
      <c r="C151">
        <v>15.5</v>
      </c>
      <c r="D151" t="s">
        <v>1583</v>
      </c>
      <c r="E151">
        <v>28</v>
      </c>
    </row>
    <row r="152" spans="1:5">
      <c r="A152" t="s">
        <v>1168</v>
      </c>
      <c r="B152" t="s">
        <v>147</v>
      </c>
      <c r="C152">
        <v>15.5</v>
      </c>
      <c r="D152" t="s">
        <v>1583</v>
      </c>
      <c r="E152">
        <v>28</v>
      </c>
    </row>
    <row r="153" spans="1:5">
      <c r="A153" t="s">
        <v>1167</v>
      </c>
      <c r="B153" t="s">
        <v>153</v>
      </c>
      <c r="C153" t="s">
        <v>152</v>
      </c>
      <c r="D153" t="s">
        <v>152</v>
      </c>
      <c r="E153" t="s">
        <v>152</v>
      </c>
    </row>
    <row r="154" spans="1:5">
      <c r="A154" t="s">
        <v>1166</v>
      </c>
      <c r="B154" t="s">
        <v>147</v>
      </c>
      <c r="C154">
        <v>15.5</v>
      </c>
      <c r="D154" t="s">
        <v>1583</v>
      </c>
      <c r="E154">
        <v>28</v>
      </c>
    </row>
    <row r="155" spans="1:5">
      <c r="A155" t="s">
        <v>1165</v>
      </c>
      <c r="B155" t="s">
        <v>147</v>
      </c>
      <c r="C155">
        <v>15.5</v>
      </c>
      <c r="D155" t="s">
        <v>1583</v>
      </c>
      <c r="E155">
        <v>28</v>
      </c>
    </row>
    <row r="156" spans="1:5">
      <c r="A156" t="s">
        <v>287</v>
      </c>
      <c r="B156" t="s">
        <v>147</v>
      </c>
      <c r="C156">
        <v>15.5</v>
      </c>
      <c r="D156" t="s">
        <v>1539</v>
      </c>
      <c r="E156">
        <v>28</v>
      </c>
    </row>
    <row r="157" spans="1:5">
      <c r="A157" t="s">
        <v>288</v>
      </c>
      <c r="B157" t="s">
        <v>153</v>
      </c>
      <c r="C157" t="s">
        <v>152</v>
      </c>
      <c r="D157" t="s">
        <v>152</v>
      </c>
      <c r="E157" t="s">
        <v>152</v>
      </c>
    </row>
    <row r="158" spans="1:5">
      <c r="A158" t="s">
        <v>289</v>
      </c>
      <c r="B158" t="s">
        <v>147</v>
      </c>
      <c r="C158">
        <v>15.5</v>
      </c>
      <c r="D158" t="s">
        <v>1581</v>
      </c>
      <c r="E158">
        <v>28</v>
      </c>
    </row>
    <row r="159" spans="1:5">
      <c r="A159" t="s">
        <v>1164</v>
      </c>
      <c r="B159" t="s">
        <v>147</v>
      </c>
      <c r="C159">
        <v>15.5</v>
      </c>
      <c r="D159" t="s">
        <v>1581</v>
      </c>
      <c r="E159">
        <v>28</v>
      </c>
    </row>
    <row r="160" spans="1:5">
      <c r="A160" t="s">
        <v>1163</v>
      </c>
      <c r="B160" t="s">
        <v>147</v>
      </c>
      <c r="C160">
        <v>15.5</v>
      </c>
      <c r="D160" t="s">
        <v>1582</v>
      </c>
      <c r="E160">
        <v>28</v>
      </c>
    </row>
    <row r="161" spans="1:5">
      <c r="A161" t="s">
        <v>1162</v>
      </c>
      <c r="B161" t="s">
        <v>153</v>
      </c>
      <c r="C161" t="s">
        <v>152</v>
      </c>
      <c r="D161" t="s">
        <v>152</v>
      </c>
      <c r="E161" t="s">
        <v>152</v>
      </c>
    </row>
    <row r="162" spans="1:5">
      <c r="A162" t="s">
        <v>1161</v>
      </c>
      <c r="B162" t="s">
        <v>147</v>
      </c>
      <c r="C162">
        <v>15.5</v>
      </c>
      <c r="D162" t="s">
        <v>1584</v>
      </c>
      <c r="E162">
        <v>27</v>
      </c>
    </row>
    <row r="163" spans="1:5">
      <c r="A163" t="s">
        <v>1160</v>
      </c>
      <c r="B163" t="s">
        <v>147</v>
      </c>
      <c r="C163">
        <v>15.5</v>
      </c>
      <c r="D163" t="s">
        <v>1584</v>
      </c>
      <c r="E163">
        <v>27</v>
      </c>
    </row>
    <row r="164" spans="1:5">
      <c r="A164" t="s">
        <v>290</v>
      </c>
      <c r="B164" t="s">
        <v>147</v>
      </c>
      <c r="C164">
        <v>15.5</v>
      </c>
      <c r="D164" t="s">
        <v>1585</v>
      </c>
      <c r="E164">
        <v>29</v>
      </c>
    </row>
    <row r="165" spans="1:5">
      <c r="A165" t="s">
        <v>1159</v>
      </c>
      <c r="B165" t="s">
        <v>147</v>
      </c>
      <c r="C165">
        <v>15.5</v>
      </c>
      <c r="D165" t="s">
        <v>1585</v>
      </c>
      <c r="E165">
        <v>29</v>
      </c>
    </row>
    <row r="166" spans="1:5">
      <c r="A166" t="s">
        <v>1158</v>
      </c>
      <c r="B166" t="s">
        <v>147</v>
      </c>
      <c r="C166">
        <v>15.5</v>
      </c>
      <c r="D166" t="s">
        <v>1583</v>
      </c>
      <c r="E166">
        <v>27</v>
      </c>
    </row>
    <row r="167" spans="1:5">
      <c r="A167" t="s">
        <v>1157</v>
      </c>
      <c r="B167" t="s">
        <v>147</v>
      </c>
      <c r="C167">
        <v>15.5</v>
      </c>
      <c r="D167" t="s">
        <v>1583</v>
      </c>
      <c r="E167">
        <v>27</v>
      </c>
    </row>
    <row r="168" spans="1:5">
      <c r="A168" t="s">
        <v>1156</v>
      </c>
      <c r="B168" t="s">
        <v>153</v>
      </c>
      <c r="C168" t="s">
        <v>152</v>
      </c>
      <c r="D168" t="s">
        <v>152</v>
      </c>
      <c r="E168" t="s">
        <v>152</v>
      </c>
    </row>
    <row r="169" spans="1:5">
      <c r="A169" t="s">
        <v>291</v>
      </c>
      <c r="B169" t="s">
        <v>147</v>
      </c>
      <c r="C169">
        <v>11.2</v>
      </c>
      <c r="D169" t="s">
        <v>1586</v>
      </c>
      <c r="E169">
        <v>23</v>
      </c>
    </row>
    <row r="170" spans="1:5">
      <c r="A170" t="s">
        <v>1155</v>
      </c>
      <c r="B170" t="s">
        <v>153</v>
      </c>
      <c r="C170" t="s">
        <v>152</v>
      </c>
      <c r="D170" t="s">
        <v>152</v>
      </c>
      <c r="E170" t="s">
        <v>152</v>
      </c>
    </row>
    <row r="171" spans="1:5">
      <c r="A171" t="s">
        <v>1154</v>
      </c>
      <c r="B171" t="s">
        <v>153</v>
      </c>
      <c r="C171" t="s">
        <v>152</v>
      </c>
      <c r="D171" t="s">
        <v>152</v>
      </c>
      <c r="E171" t="s">
        <v>152</v>
      </c>
    </row>
    <row r="172" spans="1:5">
      <c r="A172" t="s">
        <v>1153</v>
      </c>
      <c r="B172" t="s">
        <v>153</v>
      </c>
      <c r="C172" t="s">
        <v>152</v>
      </c>
      <c r="D172" t="s">
        <v>152</v>
      </c>
      <c r="E172" t="s">
        <v>152</v>
      </c>
    </row>
    <row r="173" spans="1:5">
      <c r="A173" t="s">
        <v>1152</v>
      </c>
      <c r="B173" t="s">
        <v>147</v>
      </c>
      <c r="C173">
        <v>11.1</v>
      </c>
      <c r="D173" t="s">
        <v>1587</v>
      </c>
      <c r="E173">
        <v>23</v>
      </c>
    </row>
    <row r="174" spans="1:5">
      <c r="A174" t="s">
        <v>1151</v>
      </c>
      <c r="B174" t="s">
        <v>147</v>
      </c>
      <c r="C174">
        <v>15.5</v>
      </c>
      <c r="D174" t="s">
        <v>1582</v>
      </c>
      <c r="E174">
        <v>28</v>
      </c>
    </row>
    <row r="175" spans="1:5">
      <c r="A175" t="s">
        <v>1150</v>
      </c>
      <c r="B175" t="s">
        <v>153</v>
      </c>
      <c r="C175" t="s">
        <v>152</v>
      </c>
      <c r="D175" t="s">
        <v>152</v>
      </c>
      <c r="E175" t="s">
        <v>152</v>
      </c>
    </row>
    <row r="176" spans="1:5">
      <c r="A176" t="s">
        <v>292</v>
      </c>
      <c r="B176" t="s">
        <v>147</v>
      </c>
      <c r="C176">
        <v>15.5</v>
      </c>
      <c r="D176" t="s">
        <v>1556</v>
      </c>
      <c r="E176">
        <v>28</v>
      </c>
    </row>
    <row r="177" spans="1:5">
      <c r="A177" t="s">
        <v>1149</v>
      </c>
      <c r="B177" t="s">
        <v>147</v>
      </c>
      <c r="C177">
        <v>15.5</v>
      </c>
      <c r="D177" t="s">
        <v>1556</v>
      </c>
      <c r="E177">
        <v>28</v>
      </c>
    </row>
    <row r="178" spans="1:5">
      <c r="A178" t="s">
        <v>293</v>
      </c>
      <c r="B178" t="s">
        <v>147</v>
      </c>
      <c r="C178">
        <v>15.5</v>
      </c>
      <c r="D178" t="s">
        <v>1588</v>
      </c>
      <c r="E178">
        <v>27</v>
      </c>
    </row>
    <row r="179" spans="1:5">
      <c r="A179" t="s">
        <v>1148</v>
      </c>
      <c r="B179" t="s">
        <v>147</v>
      </c>
      <c r="C179">
        <v>15.5</v>
      </c>
      <c r="D179" t="s">
        <v>1588</v>
      </c>
      <c r="E179">
        <v>27</v>
      </c>
    </row>
    <row r="180" spans="1:5">
      <c r="A180" t="s">
        <v>1147</v>
      </c>
      <c r="B180" t="s">
        <v>147</v>
      </c>
      <c r="C180">
        <v>15.5</v>
      </c>
      <c r="D180" t="s">
        <v>1588</v>
      </c>
      <c r="E180">
        <v>27</v>
      </c>
    </row>
    <row r="181" spans="1:5">
      <c r="A181" t="s">
        <v>1146</v>
      </c>
      <c r="B181" t="s">
        <v>147</v>
      </c>
      <c r="C181">
        <v>15.5</v>
      </c>
      <c r="D181" t="s">
        <v>1588</v>
      </c>
      <c r="E181">
        <v>27</v>
      </c>
    </row>
    <row r="182" spans="1:5">
      <c r="A182" t="s">
        <v>1145</v>
      </c>
      <c r="B182" t="s">
        <v>147</v>
      </c>
      <c r="C182">
        <v>15.5</v>
      </c>
      <c r="D182" t="s">
        <v>1582</v>
      </c>
      <c r="E182">
        <v>28</v>
      </c>
    </row>
    <row r="183" spans="1:5">
      <c r="A183" t="s">
        <v>1144</v>
      </c>
      <c r="B183" t="s">
        <v>153</v>
      </c>
      <c r="C183" t="s">
        <v>152</v>
      </c>
      <c r="D183" t="s">
        <v>152</v>
      </c>
      <c r="E183" t="s">
        <v>152</v>
      </c>
    </row>
    <row r="184" spans="1:5">
      <c r="A184" t="s">
        <v>294</v>
      </c>
      <c r="B184" t="s">
        <v>147</v>
      </c>
      <c r="C184">
        <v>15.5</v>
      </c>
      <c r="D184" t="s">
        <v>1588</v>
      </c>
      <c r="E184">
        <v>27</v>
      </c>
    </row>
    <row r="185" spans="1:5">
      <c r="A185" t="s">
        <v>1143</v>
      </c>
      <c r="B185" t="s">
        <v>153</v>
      </c>
      <c r="C185" t="s">
        <v>152</v>
      </c>
      <c r="D185" t="s">
        <v>152</v>
      </c>
      <c r="E185" t="s">
        <v>152</v>
      </c>
    </row>
    <row r="186" spans="1:5">
      <c r="A186" t="s">
        <v>1142</v>
      </c>
      <c r="B186" t="s">
        <v>147</v>
      </c>
      <c r="C186">
        <v>15.5</v>
      </c>
      <c r="D186" t="s">
        <v>1582</v>
      </c>
      <c r="E186">
        <v>28</v>
      </c>
    </row>
    <row r="187" spans="1:5">
      <c r="A187" t="s">
        <v>1141</v>
      </c>
      <c r="B187" t="s">
        <v>147</v>
      </c>
      <c r="C187">
        <v>15.5</v>
      </c>
      <c r="D187" t="s">
        <v>1582</v>
      </c>
      <c r="E187">
        <v>28</v>
      </c>
    </row>
    <row r="188" spans="1:5">
      <c r="A188" t="s">
        <v>1140</v>
      </c>
      <c r="B188" t="s">
        <v>147</v>
      </c>
      <c r="C188">
        <v>15.5</v>
      </c>
      <c r="D188" t="s">
        <v>1589</v>
      </c>
      <c r="E188">
        <v>28</v>
      </c>
    </row>
    <row r="189" spans="1:5">
      <c r="A189" t="s">
        <v>1139</v>
      </c>
      <c r="B189" t="s">
        <v>153</v>
      </c>
      <c r="C189" t="s">
        <v>152</v>
      </c>
      <c r="D189" t="s">
        <v>152</v>
      </c>
      <c r="E189" t="s">
        <v>152</v>
      </c>
    </row>
    <row r="190" spans="1:5">
      <c r="A190" t="s">
        <v>295</v>
      </c>
      <c r="B190" t="s">
        <v>147</v>
      </c>
      <c r="C190">
        <v>15.5</v>
      </c>
      <c r="D190" t="s">
        <v>1580</v>
      </c>
      <c r="E190">
        <v>27</v>
      </c>
    </row>
    <row r="191" spans="1:5">
      <c r="A191" t="s">
        <v>296</v>
      </c>
      <c r="B191" t="s">
        <v>153</v>
      </c>
      <c r="C191" t="s">
        <v>152</v>
      </c>
      <c r="D191" t="s">
        <v>152</v>
      </c>
      <c r="E191" t="s">
        <v>152</v>
      </c>
    </row>
    <row r="192" spans="1:5">
      <c r="A192" t="s">
        <v>1138</v>
      </c>
      <c r="B192" t="s">
        <v>147</v>
      </c>
      <c r="C192">
        <v>15.5</v>
      </c>
      <c r="D192" t="s">
        <v>1580</v>
      </c>
      <c r="E192">
        <v>27</v>
      </c>
    </row>
    <row r="193" spans="1:5">
      <c r="A193" t="s">
        <v>1137</v>
      </c>
      <c r="B193" t="s">
        <v>147</v>
      </c>
      <c r="C193">
        <v>15.5</v>
      </c>
      <c r="D193" t="s">
        <v>1580</v>
      </c>
      <c r="E193">
        <v>27</v>
      </c>
    </row>
    <row r="194" spans="1:5">
      <c r="A194" t="s">
        <v>1136</v>
      </c>
      <c r="B194" t="s">
        <v>153</v>
      </c>
      <c r="C194" t="s">
        <v>152</v>
      </c>
      <c r="D194" t="s">
        <v>152</v>
      </c>
      <c r="E194" t="s">
        <v>152</v>
      </c>
    </row>
    <row r="195" spans="1:5">
      <c r="A195" t="s">
        <v>1135</v>
      </c>
      <c r="B195" t="s">
        <v>147</v>
      </c>
      <c r="C195">
        <v>11.1</v>
      </c>
      <c r="D195" t="s">
        <v>1587</v>
      </c>
      <c r="E195">
        <v>23</v>
      </c>
    </row>
    <row r="196" spans="1:5">
      <c r="A196" t="s">
        <v>1134</v>
      </c>
      <c r="B196" t="s">
        <v>153</v>
      </c>
      <c r="C196" t="s">
        <v>152</v>
      </c>
      <c r="D196" t="s">
        <v>152</v>
      </c>
      <c r="E196" t="s">
        <v>152</v>
      </c>
    </row>
    <row r="197" spans="1:5">
      <c r="A197" t="s">
        <v>1133</v>
      </c>
      <c r="B197" t="s">
        <v>147</v>
      </c>
      <c r="C197">
        <v>10.7</v>
      </c>
      <c r="D197" t="s">
        <v>1590</v>
      </c>
      <c r="E197">
        <v>22</v>
      </c>
    </row>
    <row r="198" spans="1:5">
      <c r="A198" t="s">
        <v>1132</v>
      </c>
      <c r="B198" t="s">
        <v>153</v>
      </c>
      <c r="C198" t="s">
        <v>152</v>
      </c>
      <c r="D198" t="s">
        <v>152</v>
      </c>
      <c r="E198" t="s">
        <v>152</v>
      </c>
    </row>
    <row r="199" spans="1:5">
      <c r="A199" t="s">
        <v>1131</v>
      </c>
      <c r="B199" t="s">
        <v>153</v>
      </c>
      <c r="C199" t="s">
        <v>152</v>
      </c>
      <c r="D199" t="s">
        <v>152</v>
      </c>
      <c r="E199" t="s">
        <v>152</v>
      </c>
    </row>
    <row r="200" spans="1:5">
      <c r="A200" t="s">
        <v>1130</v>
      </c>
      <c r="B200" t="s">
        <v>147</v>
      </c>
      <c r="C200">
        <v>15.5</v>
      </c>
      <c r="D200" t="s">
        <v>1583</v>
      </c>
      <c r="E200">
        <v>27</v>
      </c>
    </row>
    <row r="201" spans="1:5">
      <c r="A201" t="s">
        <v>1129</v>
      </c>
      <c r="B201" t="s">
        <v>147</v>
      </c>
      <c r="C201">
        <v>15.5</v>
      </c>
      <c r="D201" t="s">
        <v>1583</v>
      </c>
      <c r="E201">
        <v>27</v>
      </c>
    </row>
    <row r="202" spans="1:5">
      <c r="A202" t="s">
        <v>1128</v>
      </c>
      <c r="B202" t="s">
        <v>147</v>
      </c>
      <c r="C202">
        <v>15.5</v>
      </c>
      <c r="D202" t="s">
        <v>1591</v>
      </c>
      <c r="E202">
        <v>28</v>
      </c>
    </row>
    <row r="203" spans="1:5">
      <c r="A203" t="s">
        <v>1127</v>
      </c>
      <c r="B203" t="s">
        <v>147</v>
      </c>
      <c r="C203">
        <v>15.5</v>
      </c>
      <c r="D203" t="s">
        <v>1591</v>
      </c>
      <c r="E203">
        <v>28</v>
      </c>
    </row>
    <row r="204" spans="1:5">
      <c r="A204" t="s">
        <v>1126</v>
      </c>
      <c r="B204" t="s">
        <v>147</v>
      </c>
      <c r="C204">
        <v>15.5</v>
      </c>
      <c r="D204" t="s">
        <v>1539</v>
      </c>
      <c r="E204">
        <v>28</v>
      </c>
    </row>
    <row r="205" spans="1:5">
      <c r="A205" t="s">
        <v>1125</v>
      </c>
      <c r="B205" t="s">
        <v>153</v>
      </c>
      <c r="C205" t="s">
        <v>152</v>
      </c>
      <c r="D205" t="s">
        <v>152</v>
      </c>
      <c r="E205" t="s">
        <v>152</v>
      </c>
    </row>
    <row r="206" spans="1:5">
      <c r="A206" t="s">
        <v>1124</v>
      </c>
      <c r="B206" t="s">
        <v>147</v>
      </c>
      <c r="C206">
        <v>15.5</v>
      </c>
      <c r="D206" t="s">
        <v>1588</v>
      </c>
      <c r="E206">
        <v>27</v>
      </c>
    </row>
    <row r="207" spans="1:5">
      <c r="A207" t="s">
        <v>1123</v>
      </c>
      <c r="B207" t="s">
        <v>147</v>
      </c>
      <c r="C207">
        <v>15.5</v>
      </c>
      <c r="D207" t="s">
        <v>1588</v>
      </c>
      <c r="E207">
        <v>27</v>
      </c>
    </row>
    <row r="208" spans="1:5">
      <c r="A208" t="s">
        <v>297</v>
      </c>
      <c r="B208" t="s">
        <v>147</v>
      </c>
      <c r="C208">
        <v>15.5</v>
      </c>
      <c r="D208" t="s">
        <v>1592</v>
      </c>
      <c r="E208">
        <v>26</v>
      </c>
    </row>
    <row r="209" spans="1:5">
      <c r="A209" t="s">
        <v>298</v>
      </c>
      <c r="B209" t="s">
        <v>153</v>
      </c>
      <c r="C209" t="s">
        <v>152</v>
      </c>
      <c r="D209" t="s">
        <v>152</v>
      </c>
      <c r="E209" t="s">
        <v>152</v>
      </c>
    </row>
    <row r="210" spans="1:5">
      <c r="A210" t="s">
        <v>1122</v>
      </c>
      <c r="B210" t="s">
        <v>147</v>
      </c>
      <c r="C210">
        <v>15.5</v>
      </c>
      <c r="D210" t="s">
        <v>1582</v>
      </c>
      <c r="E210">
        <v>28</v>
      </c>
    </row>
    <row r="211" spans="1:5">
      <c r="A211" t="s">
        <v>1121</v>
      </c>
      <c r="B211" t="s">
        <v>153</v>
      </c>
      <c r="C211" t="s">
        <v>152</v>
      </c>
      <c r="D211" t="s">
        <v>152</v>
      </c>
      <c r="E211" t="s">
        <v>152</v>
      </c>
    </row>
    <row r="212" spans="1:5">
      <c r="A212" t="s">
        <v>299</v>
      </c>
      <c r="B212" t="s">
        <v>147</v>
      </c>
      <c r="C212">
        <v>15.5</v>
      </c>
      <c r="D212" t="s">
        <v>1581</v>
      </c>
      <c r="E212">
        <v>28</v>
      </c>
    </row>
    <row r="213" spans="1:5">
      <c r="A213" t="s">
        <v>1120</v>
      </c>
      <c r="B213" t="s">
        <v>153</v>
      </c>
      <c r="C213" t="s">
        <v>152</v>
      </c>
      <c r="D213" t="s">
        <v>152</v>
      </c>
      <c r="E213" t="s">
        <v>152</v>
      </c>
    </row>
    <row r="214" spans="1:5">
      <c r="A214" t="s">
        <v>300</v>
      </c>
      <c r="B214" t="s">
        <v>147</v>
      </c>
      <c r="C214">
        <v>15.5</v>
      </c>
      <c r="D214" t="s">
        <v>1589</v>
      </c>
      <c r="E214">
        <v>28</v>
      </c>
    </row>
    <row r="215" spans="1:5">
      <c r="A215" t="s">
        <v>1119</v>
      </c>
      <c r="B215" t="s">
        <v>147</v>
      </c>
      <c r="C215">
        <v>15.5</v>
      </c>
      <c r="D215" t="s">
        <v>1589</v>
      </c>
      <c r="E215">
        <v>28</v>
      </c>
    </row>
    <row r="216" spans="1:5">
      <c r="A216" t="s">
        <v>1118</v>
      </c>
      <c r="B216" t="s">
        <v>147</v>
      </c>
      <c r="C216">
        <v>15.5</v>
      </c>
      <c r="D216" t="s">
        <v>1580</v>
      </c>
      <c r="E216">
        <v>27</v>
      </c>
    </row>
    <row r="217" spans="1:5">
      <c r="A217" t="s">
        <v>1117</v>
      </c>
      <c r="B217" t="s">
        <v>147</v>
      </c>
      <c r="C217">
        <v>15.5</v>
      </c>
      <c r="D217" t="s">
        <v>1580</v>
      </c>
      <c r="E217">
        <v>27</v>
      </c>
    </row>
    <row r="218" spans="1:5">
      <c r="A218" t="s">
        <v>301</v>
      </c>
      <c r="B218" t="s">
        <v>147</v>
      </c>
      <c r="C218">
        <v>15.5</v>
      </c>
      <c r="D218" t="s">
        <v>1541</v>
      </c>
      <c r="E218">
        <v>27</v>
      </c>
    </row>
    <row r="219" spans="1:5">
      <c r="A219" t="s">
        <v>302</v>
      </c>
      <c r="B219" t="s">
        <v>147</v>
      </c>
      <c r="C219">
        <v>15.5</v>
      </c>
      <c r="D219" t="s">
        <v>1541</v>
      </c>
      <c r="E219">
        <v>27</v>
      </c>
    </row>
    <row r="220" spans="1:5">
      <c r="A220" t="s">
        <v>1116</v>
      </c>
      <c r="B220" t="s">
        <v>153</v>
      </c>
      <c r="C220" t="s">
        <v>152</v>
      </c>
      <c r="D220" t="s">
        <v>152</v>
      </c>
      <c r="E220" t="s">
        <v>152</v>
      </c>
    </row>
    <row r="221" spans="1:5">
      <c r="A221" t="s">
        <v>1115</v>
      </c>
      <c r="B221" t="s">
        <v>147</v>
      </c>
      <c r="C221">
        <v>10.7</v>
      </c>
      <c r="D221" t="s">
        <v>1593</v>
      </c>
      <c r="E221">
        <v>22</v>
      </c>
    </row>
    <row r="222" spans="1:5">
      <c r="A222" t="s">
        <v>1114</v>
      </c>
      <c r="B222" t="s">
        <v>153</v>
      </c>
      <c r="C222" t="s">
        <v>152</v>
      </c>
      <c r="D222" t="s">
        <v>152</v>
      </c>
      <c r="E222" t="s">
        <v>152</v>
      </c>
    </row>
    <row r="223" spans="1:5">
      <c r="A223" t="s">
        <v>1113</v>
      </c>
      <c r="B223" t="s">
        <v>153</v>
      </c>
      <c r="C223" t="s">
        <v>152</v>
      </c>
      <c r="D223" t="s">
        <v>152</v>
      </c>
      <c r="E223" t="s">
        <v>152</v>
      </c>
    </row>
    <row r="224" spans="1:5">
      <c r="A224" t="s">
        <v>1112</v>
      </c>
      <c r="B224" t="s">
        <v>153</v>
      </c>
      <c r="C224" t="s">
        <v>152</v>
      </c>
      <c r="D224" t="s">
        <v>152</v>
      </c>
      <c r="E224" t="s">
        <v>152</v>
      </c>
    </row>
    <row r="225" spans="1:5">
      <c r="A225" t="s">
        <v>1111</v>
      </c>
      <c r="B225" t="s">
        <v>147</v>
      </c>
      <c r="C225">
        <v>11.1</v>
      </c>
      <c r="D225" t="s">
        <v>1587</v>
      </c>
      <c r="E225">
        <v>23</v>
      </c>
    </row>
    <row r="226" spans="1:5">
      <c r="A226" t="s">
        <v>303</v>
      </c>
      <c r="B226" t="s">
        <v>147</v>
      </c>
      <c r="C226">
        <v>15.5</v>
      </c>
      <c r="D226" t="s">
        <v>1541</v>
      </c>
      <c r="E226">
        <v>27</v>
      </c>
    </row>
    <row r="227" spans="1:5">
      <c r="A227" t="s">
        <v>1110</v>
      </c>
      <c r="B227" t="s">
        <v>153</v>
      </c>
      <c r="C227" t="s">
        <v>152</v>
      </c>
      <c r="D227" t="s">
        <v>152</v>
      </c>
      <c r="E227" t="s">
        <v>152</v>
      </c>
    </row>
    <row r="228" spans="1:5">
      <c r="A228" t="s">
        <v>304</v>
      </c>
      <c r="B228" t="s">
        <v>147</v>
      </c>
      <c r="C228">
        <v>15.5</v>
      </c>
      <c r="D228" t="s">
        <v>1584</v>
      </c>
      <c r="E228">
        <v>27</v>
      </c>
    </row>
    <row r="229" spans="1:5">
      <c r="A229" t="s">
        <v>1109</v>
      </c>
      <c r="B229" t="s">
        <v>147</v>
      </c>
      <c r="C229">
        <v>15.5</v>
      </c>
      <c r="D229" t="s">
        <v>1584</v>
      </c>
      <c r="E229">
        <v>27</v>
      </c>
    </row>
    <row r="230" spans="1:5">
      <c r="A230" t="s">
        <v>305</v>
      </c>
      <c r="B230" t="s">
        <v>147</v>
      </c>
      <c r="C230">
        <v>15.5</v>
      </c>
      <c r="D230" t="s">
        <v>1583</v>
      </c>
      <c r="E230">
        <v>27</v>
      </c>
    </row>
    <row r="231" spans="1:5">
      <c r="A231" t="s">
        <v>1108</v>
      </c>
      <c r="B231" t="s">
        <v>147</v>
      </c>
      <c r="C231">
        <v>15.5</v>
      </c>
      <c r="D231" t="s">
        <v>1583</v>
      </c>
      <c r="E231">
        <v>27</v>
      </c>
    </row>
    <row r="232" spans="1:5">
      <c r="A232" t="s">
        <v>1107</v>
      </c>
      <c r="B232" t="s">
        <v>147</v>
      </c>
      <c r="C232">
        <v>15.5</v>
      </c>
      <c r="D232" t="s">
        <v>1539</v>
      </c>
      <c r="E232">
        <v>28</v>
      </c>
    </row>
    <row r="233" spans="1:5">
      <c r="A233" t="s">
        <v>1106</v>
      </c>
      <c r="B233" t="s">
        <v>153</v>
      </c>
      <c r="C233" t="s">
        <v>152</v>
      </c>
      <c r="D233" t="s">
        <v>152</v>
      </c>
      <c r="E233" t="s">
        <v>152</v>
      </c>
    </row>
    <row r="234" spans="1:5">
      <c r="A234" t="s">
        <v>306</v>
      </c>
      <c r="B234" t="s">
        <v>147</v>
      </c>
      <c r="C234">
        <v>15.5</v>
      </c>
      <c r="D234" t="s">
        <v>1594</v>
      </c>
      <c r="E234">
        <v>26</v>
      </c>
    </row>
    <row r="235" spans="1:5">
      <c r="A235" t="s">
        <v>307</v>
      </c>
      <c r="B235" t="s">
        <v>147</v>
      </c>
      <c r="C235">
        <v>15.5</v>
      </c>
      <c r="D235" t="s">
        <v>1594</v>
      </c>
      <c r="E235">
        <v>26</v>
      </c>
    </row>
    <row r="236" spans="1:5">
      <c r="A236" t="s">
        <v>308</v>
      </c>
      <c r="B236" t="s">
        <v>147</v>
      </c>
      <c r="C236">
        <v>15.5</v>
      </c>
      <c r="D236" t="s">
        <v>1578</v>
      </c>
      <c r="E236">
        <v>28</v>
      </c>
    </row>
    <row r="237" spans="1:5">
      <c r="A237" t="s">
        <v>309</v>
      </c>
      <c r="B237" t="s">
        <v>147</v>
      </c>
      <c r="C237">
        <v>15.5</v>
      </c>
      <c r="D237" t="s">
        <v>1578</v>
      </c>
      <c r="E237">
        <v>28</v>
      </c>
    </row>
    <row r="238" spans="1:5">
      <c r="A238" t="s">
        <v>310</v>
      </c>
      <c r="B238" t="s">
        <v>147</v>
      </c>
      <c r="C238">
        <v>15.5</v>
      </c>
      <c r="D238" t="s">
        <v>1595</v>
      </c>
      <c r="E238">
        <v>28</v>
      </c>
    </row>
    <row r="239" spans="1:5">
      <c r="A239" t="s">
        <v>311</v>
      </c>
      <c r="B239" t="s">
        <v>147</v>
      </c>
      <c r="C239">
        <v>15.5</v>
      </c>
      <c r="D239" t="s">
        <v>1595</v>
      </c>
      <c r="E239">
        <v>28</v>
      </c>
    </row>
    <row r="240" spans="1:5">
      <c r="A240" t="s">
        <v>312</v>
      </c>
      <c r="B240" t="s">
        <v>147</v>
      </c>
      <c r="C240">
        <v>15.5</v>
      </c>
      <c r="D240" t="s">
        <v>1592</v>
      </c>
      <c r="E240">
        <v>26</v>
      </c>
    </row>
    <row r="241" spans="1:5">
      <c r="A241" t="s">
        <v>313</v>
      </c>
      <c r="B241" t="s">
        <v>153</v>
      </c>
      <c r="C241" t="s">
        <v>152</v>
      </c>
      <c r="D241" t="s">
        <v>152</v>
      </c>
      <c r="E241" t="s">
        <v>152</v>
      </c>
    </row>
    <row r="242" spans="1:5">
      <c r="A242" t="s">
        <v>1105</v>
      </c>
      <c r="B242" t="s">
        <v>147</v>
      </c>
      <c r="C242">
        <v>15.5</v>
      </c>
      <c r="D242" t="s">
        <v>1583</v>
      </c>
      <c r="E242">
        <v>28</v>
      </c>
    </row>
    <row r="243" spans="1:5">
      <c r="A243" t="s">
        <v>1104</v>
      </c>
      <c r="B243" t="s">
        <v>153</v>
      </c>
      <c r="C243" t="s">
        <v>152</v>
      </c>
      <c r="D243" t="s">
        <v>152</v>
      </c>
      <c r="E243" t="s">
        <v>152</v>
      </c>
    </row>
    <row r="244" spans="1:5">
      <c r="A244" t="s">
        <v>1103</v>
      </c>
      <c r="B244" t="s">
        <v>147</v>
      </c>
      <c r="C244">
        <v>15.5</v>
      </c>
      <c r="D244" t="s">
        <v>1589</v>
      </c>
      <c r="E244">
        <v>28</v>
      </c>
    </row>
    <row r="245" spans="1:5">
      <c r="A245" t="s">
        <v>1102</v>
      </c>
      <c r="B245" t="s">
        <v>147</v>
      </c>
      <c r="C245">
        <v>15.5</v>
      </c>
      <c r="D245" t="s">
        <v>1589</v>
      </c>
      <c r="E245">
        <v>28</v>
      </c>
    </row>
    <row r="246" spans="1:5">
      <c r="A246" t="s">
        <v>1101</v>
      </c>
      <c r="B246" t="s">
        <v>153</v>
      </c>
      <c r="C246" t="s">
        <v>152</v>
      </c>
      <c r="D246" t="s">
        <v>152</v>
      </c>
      <c r="E246" t="s">
        <v>152</v>
      </c>
    </row>
    <row r="247" spans="1:5">
      <c r="A247" t="s">
        <v>1100</v>
      </c>
      <c r="B247" t="s">
        <v>153</v>
      </c>
      <c r="C247" t="s">
        <v>152</v>
      </c>
      <c r="D247" t="s">
        <v>152</v>
      </c>
      <c r="E247" t="s">
        <v>152</v>
      </c>
    </row>
    <row r="248" spans="1:5">
      <c r="A248" t="s">
        <v>1099</v>
      </c>
      <c r="B248" t="s">
        <v>153</v>
      </c>
      <c r="C248" t="s">
        <v>152</v>
      </c>
      <c r="D248" t="s">
        <v>152</v>
      </c>
      <c r="E248" t="s">
        <v>152</v>
      </c>
    </row>
    <row r="249" spans="1:5">
      <c r="A249" t="s">
        <v>1098</v>
      </c>
      <c r="B249" t="s">
        <v>147</v>
      </c>
      <c r="C249">
        <v>11.8</v>
      </c>
      <c r="D249" t="s">
        <v>1566</v>
      </c>
      <c r="E249">
        <v>23</v>
      </c>
    </row>
    <row r="250" spans="1:5">
      <c r="A250" t="s">
        <v>1097</v>
      </c>
      <c r="B250" t="s">
        <v>153</v>
      </c>
      <c r="C250" t="s">
        <v>152</v>
      </c>
      <c r="D250" t="s">
        <v>152</v>
      </c>
      <c r="E250" t="s">
        <v>152</v>
      </c>
    </row>
    <row r="251" spans="1:5">
      <c r="A251" t="s">
        <v>1096</v>
      </c>
      <c r="B251" t="s">
        <v>153</v>
      </c>
      <c r="C251" t="s">
        <v>152</v>
      </c>
      <c r="D251" t="s">
        <v>152</v>
      </c>
      <c r="E251" t="s">
        <v>152</v>
      </c>
    </row>
    <row r="252" spans="1:5">
      <c r="A252" t="s">
        <v>1095</v>
      </c>
      <c r="B252" t="s">
        <v>153</v>
      </c>
      <c r="C252" t="s">
        <v>152</v>
      </c>
      <c r="D252" t="s">
        <v>152</v>
      </c>
      <c r="E252" t="s">
        <v>152</v>
      </c>
    </row>
    <row r="253" spans="1:5">
      <c r="A253" t="s">
        <v>1094</v>
      </c>
      <c r="B253" t="s">
        <v>147</v>
      </c>
      <c r="C253">
        <v>15.7</v>
      </c>
      <c r="D253" t="s">
        <v>1596</v>
      </c>
      <c r="E253">
        <v>32</v>
      </c>
    </row>
    <row r="254" spans="1:5">
      <c r="A254" t="s">
        <v>1093</v>
      </c>
      <c r="B254" t="s">
        <v>153</v>
      </c>
      <c r="C254" t="s">
        <v>152</v>
      </c>
      <c r="D254" t="s">
        <v>152</v>
      </c>
      <c r="E254" t="s">
        <v>152</v>
      </c>
    </row>
    <row r="255" spans="1:5">
      <c r="A255" t="s">
        <v>1092</v>
      </c>
      <c r="B255" t="s">
        <v>153</v>
      </c>
      <c r="C255" t="s">
        <v>152</v>
      </c>
      <c r="D255" t="s">
        <v>152</v>
      </c>
      <c r="E255" t="s">
        <v>152</v>
      </c>
    </row>
    <row r="256" spans="1:5">
      <c r="A256" t="s">
        <v>1091</v>
      </c>
      <c r="B256" t="s">
        <v>153</v>
      </c>
      <c r="C256" t="s">
        <v>152</v>
      </c>
      <c r="D256" t="s">
        <v>152</v>
      </c>
      <c r="E256" t="s">
        <v>152</v>
      </c>
    </row>
    <row r="257" spans="1:5">
      <c r="A257" t="s">
        <v>1090</v>
      </c>
      <c r="B257" t="s">
        <v>153</v>
      </c>
      <c r="C257" t="s">
        <v>152</v>
      </c>
      <c r="D257" t="s">
        <v>152</v>
      </c>
      <c r="E257" t="s">
        <v>152</v>
      </c>
    </row>
    <row r="258" spans="1:5">
      <c r="A258" t="s">
        <v>1089</v>
      </c>
      <c r="B258" t="s">
        <v>153</v>
      </c>
      <c r="C258" t="s">
        <v>152</v>
      </c>
      <c r="D258" t="s">
        <v>152</v>
      </c>
      <c r="E258" t="s">
        <v>152</v>
      </c>
    </row>
    <row r="259" spans="1:5">
      <c r="A259" t="s">
        <v>1088</v>
      </c>
      <c r="B259" t="s">
        <v>153</v>
      </c>
      <c r="C259" t="s">
        <v>152</v>
      </c>
      <c r="D259" t="s">
        <v>152</v>
      </c>
      <c r="E259" t="s">
        <v>152</v>
      </c>
    </row>
    <row r="260" spans="1:5">
      <c r="A260" t="s">
        <v>1087</v>
      </c>
      <c r="B260" t="s">
        <v>153</v>
      </c>
      <c r="C260" t="s">
        <v>152</v>
      </c>
      <c r="D260" t="s">
        <v>152</v>
      </c>
      <c r="E260" t="s">
        <v>152</v>
      </c>
    </row>
    <row r="261" spans="1:5">
      <c r="A261" t="s">
        <v>1086</v>
      </c>
      <c r="B261" t="s">
        <v>153</v>
      </c>
      <c r="C261" t="s">
        <v>152</v>
      </c>
      <c r="D261" t="s">
        <v>152</v>
      </c>
      <c r="E261" t="s">
        <v>152</v>
      </c>
    </row>
    <row r="262" spans="1:5">
      <c r="A262" t="s">
        <v>1085</v>
      </c>
      <c r="B262" t="s">
        <v>153</v>
      </c>
      <c r="C262" t="s">
        <v>152</v>
      </c>
      <c r="D262" t="s">
        <v>152</v>
      </c>
      <c r="E262" t="s">
        <v>152</v>
      </c>
    </row>
    <row r="263" spans="1:5">
      <c r="A263" t="s">
        <v>1084</v>
      </c>
      <c r="B263" t="s">
        <v>147</v>
      </c>
      <c r="C263">
        <v>15.8</v>
      </c>
      <c r="D263" t="s">
        <v>1597</v>
      </c>
      <c r="E263">
        <v>32</v>
      </c>
    </row>
    <row r="264" spans="1:5">
      <c r="A264" t="s">
        <v>1083</v>
      </c>
      <c r="B264" t="s">
        <v>153</v>
      </c>
      <c r="C264" t="s">
        <v>152</v>
      </c>
      <c r="D264" t="s">
        <v>152</v>
      </c>
      <c r="E264" t="s">
        <v>152</v>
      </c>
    </row>
    <row r="265" spans="1:5">
      <c r="A265" t="s">
        <v>1082</v>
      </c>
      <c r="B265" t="s">
        <v>153</v>
      </c>
      <c r="C265" t="s">
        <v>152</v>
      </c>
      <c r="D265" t="s">
        <v>152</v>
      </c>
      <c r="E265" t="s">
        <v>152</v>
      </c>
    </row>
    <row r="266" spans="1:5">
      <c r="A266" t="s">
        <v>1081</v>
      </c>
      <c r="B266" t="s">
        <v>153</v>
      </c>
      <c r="C266" t="s">
        <v>152</v>
      </c>
      <c r="D266" t="s">
        <v>152</v>
      </c>
      <c r="E266" t="s">
        <v>152</v>
      </c>
    </row>
    <row r="267" spans="1:5">
      <c r="A267" t="s">
        <v>1080</v>
      </c>
      <c r="B267" t="s">
        <v>147</v>
      </c>
      <c r="C267">
        <v>15.8</v>
      </c>
      <c r="D267" t="s">
        <v>1597</v>
      </c>
      <c r="E267">
        <v>32</v>
      </c>
    </row>
    <row r="268" spans="1:5">
      <c r="A268" t="s">
        <v>1079</v>
      </c>
      <c r="B268" t="s">
        <v>153</v>
      </c>
      <c r="C268" t="s">
        <v>152</v>
      </c>
      <c r="D268" t="s">
        <v>152</v>
      </c>
      <c r="E268" t="s">
        <v>152</v>
      </c>
    </row>
    <row r="269" spans="1:5">
      <c r="A269" t="s">
        <v>1078</v>
      </c>
      <c r="B269" t="s">
        <v>147</v>
      </c>
      <c r="C269">
        <v>15.5</v>
      </c>
      <c r="D269" t="s">
        <v>1598</v>
      </c>
      <c r="E269">
        <v>32</v>
      </c>
    </row>
    <row r="270" spans="1:5">
      <c r="A270" t="s">
        <v>1077</v>
      </c>
      <c r="B270" t="s">
        <v>153</v>
      </c>
      <c r="C270" t="s">
        <v>152</v>
      </c>
      <c r="D270" t="s">
        <v>152</v>
      </c>
      <c r="E270" t="s">
        <v>152</v>
      </c>
    </row>
    <row r="271" spans="1:5">
      <c r="A271" t="s">
        <v>314</v>
      </c>
      <c r="B271" t="s">
        <v>147</v>
      </c>
      <c r="C271">
        <v>15.7</v>
      </c>
      <c r="D271" t="s">
        <v>1596</v>
      </c>
      <c r="E271">
        <v>32</v>
      </c>
    </row>
    <row r="272" spans="1:5">
      <c r="A272" t="s">
        <v>1076</v>
      </c>
      <c r="B272" t="s">
        <v>153</v>
      </c>
      <c r="C272" t="s">
        <v>152</v>
      </c>
      <c r="D272" t="s">
        <v>152</v>
      </c>
      <c r="E272" t="s">
        <v>152</v>
      </c>
    </row>
    <row r="273" spans="1:5">
      <c r="A273" t="s">
        <v>1075</v>
      </c>
      <c r="B273" t="s">
        <v>147</v>
      </c>
      <c r="C273">
        <v>15.5</v>
      </c>
      <c r="D273" t="s">
        <v>1599</v>
      </c>
      <c r="E273">
        <v>32</v>
      </c>
    </row>
    <row r="274" spans="1:5">
      <c r="A274" t="s">
        <v>1074</v>
      </c>
      <c r="B274" t="s">
        <v>153</v>
      </c>
      <c r="C274" t="s">
        <v>152</v>
      </c>
      <c r="D274" t="s">
        <v>152</v>
      </c>
      <c r="E274" t="s">
        <v>152</v>
      </c>
    </row>
    <row r="275" spans="1:5">
      <c r="A275" t="s">
        <v>1073</v>
      </c>
      <c r="B275" t="s">
        <v>147</v>
      </c>
      <c r="C275">
        <v>15.7</v>
      </c>
      <c r="D275" t="s">
        <v>1596</v>
      </c>
      <c r="E275">
        <v>32</v>
      </c>
    </row>
    <row r="276" spans="1:5">
      <c r="A276" t="s">
        <v>1072</v>
      </c>
      <c r="B276" t="s">
        <v>153</v>
      </c>
      <c r="C276" t="s">
        <v>152</v>
      </c>
      <c r="D276" t="s">
        <v>152</v>
      </c>
      <c r="E276" t="s">
        <v>152</v>
      </c>
    </row>
    <row r="277" spans="1:5">
      <c r="A277" t="s">
        <v>1071</v>
      </c>
      <c r="B277" t="s">
        <v>153</v>
      </c>
      <c r="C277" t="s">
        <v>152</v>
      </c>
      <c r="D277" t="s">
        <v>152</v>
      </c>
      <c r="E277" t="s">
        <v>152</v>
      </c>
    </row>
    <row r="278" spans="1:5">
      <c r="A278" t="s">
        <v>1070</v>
      </c>
      <c r="B278" t="s">
        <v>153</v>
      </c>
      <c r="C278" t="s">
        <v>152</v>
      </c>
      <c r="D278" t="s">
        <v>152</v>
      </c>
      <c r="E278" t="s">
        <v>152</v>
      </c>
    </row>
    <row r="279" spans="1:5">
      <c r="A279" t="s">
        <v>1069</v>
      </c>
      <c r="B279" t="s">
        <v>147</v>
      </c>
      <c r="C279">
        <v>15.5</v>
      </c>
      <c r="D279" t="s">
        <v>1600</v>
      </c>
      <c r="E279">
        <v>31</v>
      </c>
    </row>
    <row r="280" spans="1:5">
      <c r="A280" t="s">
        <v>1068</v>
      </c>
      <c r="B280" t="s">
        <v>153</v>
      </c>
      <c r="C280" t="s">
        <v>152</v>
      </c>
      <c r="D280" t="s">
        <v>152</v>
      </c>
      <c r="E280" t="s">
        <v>152</v>
      </c>
    </row>
    <row r="281" spans="1:5">
      <c r="A281" t="s">
        <v>1067</v>
      </c>
      <c r="B281" t="s">
        <v>153</v>
      </c>
      <c r="C281" t="s">
        <v>152</v>
      </c>
      <c r="D281" t="s">
        <v>152</v>
      </c>
      <c r="E281" t="s">
        <v>152</v>
      </c>
    </row>
    <row r="282" spans="1:5">
      <c r="A282" t="s">
        <v>1066</v>
      </c>
      <c r="B282" t="s">
        <v>153</v>
      </c>
      <c r="C282" t="s">
        <v>152</v>
      </c>
      <c r="D282" t="s">
        <v>152</v>
      </c>
      <c r="E282" t="s">
        <v>152</v>
      </c>
    </row>
    <row r="283" spans="1:5">
      <c r="A283" t="s">
        <v>1065</v>
      </c>
      <c r="B283" t="s">
        <v>147</v>
      </c>
      <c r="C283">
        <v>15.9</v>
      </c>
      <c r="D283" t="s">
        <v>1601</v>
      </c>
      <c r="E283">
        <v>32</v>
      </c>
    </row>
    <row r="284" spans="1:5">
      <c r="A284" t="s">
        <v>1064</v>
      </c>
      <c r="B284" t="s">
        <v>153</v>
      </c>
      <c r="C284" t="s">
        <v>152</v>
      </c>
      <c r="D284" t="s">
        <v>152</v>
      </c>
      <c r="E284" t="s">
        <v>152</v>
      </c>
    </row>
    <row r="285" spans="1:5">
      <c r="A285" t="s">
        <v>1063</v>
      </c>
      <c r="B285" t="s">
        <v>153</v>
      </c>
      <c r="C285" t="s">
        <v>152</v>
      </c>
      <c r="D285" t="s">
        <v>152</v>
      </c>
      <c r="E285" t="s">
        <v>152</v>
      </c>
    </row>
    <row r="286" spans="1:5">
      <c r="A286" t="s">
        <v>1062</v>
      </c>
      <c r="B286" t="s">
        <v>153</v>
      </c>
      <c r="C286" t="s">
        <v>152</v>
      </c>
      <c r="D286" t="s">
        <v>152</v>
      </c>
      <c r="E286" t="s">
        <v>152</v>
      </c>
    </row>
    <row r="287" spans="1:5">
      <c r="A287" t="s">
        <v>1061</v>
      </c>
      <c r="B287" t="s">
        <v>147</v>
      </c>
      <c r="C287">
        <v>15.9</v>
      </c>
      <c r="D287" t="s">
        <v>1601</v>
      </c>
      <c r="E287">
        <v>32</v>
      </c>
    </row>
    <row r="288" spans="1:5">
      <c r="A288" t="s">
        <v>1060</v>
      </c>
      <c r="B288" t="s">
        <v>153</v>
      </c>
      <c r="C288" t="s">
        <v>152</v>
      </c>
      <c r="D288" t="s">
        <v>152</v>
      </c>
      <c r="E288" t="s">
        <v>152</v>
      </c>
    </row>
    <row r="289" spans="1:5">
      <c r="A289" t="s">
        <v>1059</v>
      </c>
      <c r="B289" t="s">
        <v>153</v>
      </c>
      <c r="C289" t="s">
        <v>152</v>
      </c>
      <c r="D289" t="s">
        <v>152</v>
      </c>
      <c r="E289" t="s">
        <v>152</v>
      </c>
    </row>
    <row r="290" spans="1:5">
      <c r="A290" t="s">
        <v>1058</v>
      </c>
      <c r="B290" t="s">
        <v>153</v>
      </c>
      <c r="C290" t="s">
        <v>152</v>
      </c>
      <c r="D290" t="s">
        <v>152</v>
      </c>
      <c r="E290" t="s">
        <v>152</v>
      </c>
    </row>
    <row r="291" spans="1:5">
      <c r="A291" t="s">
        <v>1057</v>
      </c>
      <c r="B291" t="s">
        <v>153</v>
      </c>
      <c r="C291" t="s">
        <v>152</v>
      </c>
      <c r="D291" t="s">
        <v>152</v>
      </c>
      <c r="E291" t="s">
        <v>152</v>
      </c>
    </row>
    <row r="292" spans="1:5">
      <c r="A292" t="s">
        <v>1056</v>
      </c>
      <c r="B292" t="s">
        <v>153</v>
      </c>
      <c r="C292" t="s">
        <v>152</v>
      </c>
      <c r="D292" t="s">
        <v>152</v>
      </c>
      <c r="E292" t="s">
        <v>152</v>
      </c>
    </row>
    <row r="293" spans="1:5">
      <c r="A293" t="s">
        <v>1055</v>
      </c>
      <c r="B293" t="s">
        <v>153</v>
      </c>
      <c r="C293" t="s">
        <v>152</v>
      </c>
      <c r="D293" t="s">
        <v>152</v>
      </c>
      <c r="E293" t="s">
        <v>152</v>
      </c>
    </row>
    <row r="294" spans="1:5">
      <c r="A294" t="s">
        <v>1054</v>
      </c>
      <c r="B294" t="s">
        <v>153</v>
      </c>
      <c r="C294" t="s">
        <v>152</v>
      </c>
      <c r="D294" t="s">
        <v>152</v>
      </c>
      <c r="E294" t="s">
        <v>152</v>
      </c>
    </row>
    <row r="295" spans="1:5">
      <c r="A295" t="s">
        <v>1053</v>
      </c>
      <c r="B295" t="s">
        <v>147</v>
      </c>
      <c r="C295">
        <v>15.5</v>
      </c>
      <c r="D295" t="s">
        <v>1602</v>
      </c>
      <c r="E295">
        <v>31</v>
      </c>
    </row>
    <row r="296" spans="1:5">
      <c r="A296" t="s">
        <v>1052</v>
      </c>
      <c r="B296" t="s">
        <v>153</v>
      </c>
      <c r="C296" t="s">
        <v>152</v>
      </c>
      <c r="D296" t="s">
        <v>152</v>
      </c>
      <c r="E296" t="s">
        <v>152</v>
      </c>
    </row>
    <row r="297" spans="1:5">
      <c r="A297" t="s">
        <v>1051</v>
      </c>
      <c r="B297" t="s">
        <v>147</v>
      </c>
      <c r="C297">
        <v>15.5</v>
      </c>
      <c r="D297" t="s">
        <v>1603</v>
      </c>
      <c r="E297">
        <v>32</v>
      </c>
    </row>
    <row r="298" spans="1:5">
      <c r="A298" t="s">
        <v>1050</v>
      </c>
      <c r="B298" t="s">
        <v>153</v>
      </c>
      <c r="C298" t="s">
        <v>152</v>
      </c>
      <c r="D298" t="s">
        <v>152</v>
      </c>
      <c r="E298" t="s">
        <v>152</v>
      </c>
    </row>
    <row r="299" spans="1:5">
      <c r="A299" t="s">
        <v>315</v>
      </c>
      <c r="B299" t="s">
        <v>147</v>
      </c>
      <c r="C299">
        <v>15.6</v>
      </c>
      <c r="D299" t="s">
        <v>1604</v>
      </c>
      <c r="E299">
        <v>32</v>
      </c>
    </row>
    <row r="300" spans="1:5">
      <c r="A300" t="s">
        <v>1049</v>
      </c>
      <c r="B300" t="s">
        <v>153</v>
      </c>
      <c r="C300" t="s">
        <v>152</v>
      </c>
      <c r="D300" t="s">
        <v>152</v>
      </c>
      <c r="E300" t="s">
        <v>152</v>
      </c>
    </row>
    <row r="301" spans="1:5">
      <c r="A301" t="s">
        <v>1048</v>
      </c>
      <c r="B301" t="s">
        <v>153</v>
      </c>
      <c r="C301" t="s">
        <v>152</v>
      </c>
      <c r="D301" t="s">
        <v>152</v>
      </c>
      <c r="E301" t="s">
        <v>152</v>
      </c>
    </row>
    <row r="302" spans="1:5">
      <c r="A302" t="s">
        <v>1047</v>
      </c>
      <c r="B302" t="s">
        <v>153</v>
      </c>
      <c r="C302" t="s">
        <v>152</v>
      </c>
      <c r="D302" t="s">
        <v>152</v>
      </c>
      <c r="E302" t="s">
        <v>152</v>
      </c>
    </row>
    <row r="303" spans="1:5">
      <c r="A303" t="s">
        <v>316</v>
      </c>
      <c r="B303" t="s">
        <v>147</v>
      </c>
      <c r="C303">
        <v>15.5</v>
      </c>
      <c r="D303" t="s">
        <v>1605</v>
      </c>
      <c r="E303">
        <v>31</v>
      </c>
    </row>
    <row r="304" spans="1:5">
      <c r="A304" t="s">
        <v>1046</v>
      </c>
      <c r="B304" t="s">
        <v>153</v>
      </c>
      <c r="C304" t="s">
        <v>152</v>
      </c>
      <c r="D304" t="s">
        <v>152</v>
      </c>
      <c r="E304" t="s">
        <v>152</v>
      </c>
    </row>
    <row r="305" spans="1:5">
      <c r="A305" t="s">
        <v>1045</v>
      </c>
      <c r="B305" t="s">
        <v>153</v>
      </c>
      <c r="C305" t="s">
        <v>152</v>
      </c>
      <c r="D305" t="s">
        <v>152</v>
      </c>
      <c r="E305" t="s">
        <v>152</v>
      </c>
    </row>
    <row r="306" spans="1:5">
      <c r="A306" t="s">
        <v>1044</v>
      </c>
      <c r="B306" t="s">
        <v>153</v>
      </c>
      <c r="C306" t="s">
        <v>152</v>
      </c>
      <c r="D306" t="s">
        <v>152</v>
      </c>
      <c r="E306" t="s">
        <v>152</v>
      </c>
    </row>
    <row r="307" spans="1:5">
      <c r="A307" t="s">
        <v>1043</v>
      </c>
      <c r="B307" t="s">
        <v>147</v>
      </c>
      <c r="C307">
        <v>15.5</v>
      </c>
      <c r="D307" t="s">
        <v>1605</v>
      </c>
      <c r="E307">
        <v>31</v>
      </c>
    </row>
    <row r="308" spans="1:5">
      <c r="A308" t="s">
        <v>1042</v>
      </c>
      <c r="B308" t="s">
        <v>153</v>
      </c>
      <c r="C308" t="s">
        <v>152</v>
      </c>
      <c r="D308" t="s">
        <v>152</v>
      </c>
      <c r="E308" t="s">
        <v>152</v>
      </c>
    </row>
    <row r="309" spans="1:5">
      <c r="A309" t="s">
        <v>1041</v>
      </c>
      <c r="B309" t="s">
        <v>147</v>
      </c>
      <c r="C309">
        <v>16.100000000000001</v>
      </c>
      <c r="D309" t="s">
        <v>1606</v>
      </c>
      <c r="E309">
        <v>33</v>
      </c>
    </row>
    <row r="310" spans="1:5">
      <c r="A310" t="s">
        <v>1040</v>
      </c>
      <c r="B310" t="s">
        <v>153</v>
      </c>
      <c r="C310" t="s">
        <v>152</v>
      </c>
      <c r="D310" t="s">
        <v>152</v>
      </c>
      <c r="E310" t="s">
        <v>152</v>
      </c>
    </row>
    <row r="311" spans="1:5">
      <c r="A311" t="s">
        <v>1039</v>
      </c>
      <c r="B311" t="s">
        <v>153</v>
      </c>
      <c r="C311" t="s">
        <v>152</v>
      </c>
      <c r="D311" t="s">
        <v>152</v>
      </c>
      <c r="E311" t="s">
        <v>152</v>
      </c>
    </row>
    <row r="312" spans="1:5">
      <c r="A312" t="s">
        <v>1038</v>
      </c>
      <c r="B312" t="s">
        <v>153</v>
      </c>
      <c r="C312" t="s">
        <v>152</v>
      </c>
      <c r="D312" t="s">
        <v>152</v>
      </c>
      <c r="E312" t="s">
        <v>152</v>
      </c>
    </row>
    <row r="313" spans="1:5">
      <c r="A313" t="s">
        <v>1037</v>
      </c>
      <c r="B313" t="s">
        <v>147</v>
      </c>
      <c r="C313">
        <v>15.7</v>
      </c>
      <c r="D313" t="s">
        <v>1596</v>
      </c>
      <c r="E313">
        <v>32</v>
      </c>
    </row>
    <row r="314" spans="1:5">
      <c r="A314" t="s">
        <v>1036</v>
      </c>
      <c r="B314" t="s">
        <v>153</v>
      </c>
      <c r="C314" t="s">
        <v>152</v>
      </c>
      <c r="D314" t="s">
        <v>152</v>
      </c>
      <c r="E314" t="s">
        <v>152</v>
      </c>
    </row>
    <row r="315" spans="1:5">
      <c r="A315" t="s">
        <v>1035</v>
      </c>
      <c r="B315" t="s">
        <v>153</v>
      </c>
      <c r="C315" t="s">
        <v>152</v>
      </c>
      <c r="D315" t="s">
        <v>152</v>
      </c>
      <c r="E315" t="s">
        <v>152</v>
      </c>
    </row>
    <row r="316" spans="1:5">
      <c r="A316" t="s">
        <v>1034</v>
      </c>
      <c r="B316" t="s">
        <v>153</v>
      </c>
      <c r="C316" t="s">
        <v>152</v>
      </c>
      <c r="D316" t="s">
        <v>152</v>
      </c>
      <c r="E316" t="s">
        <v>152</v>
      </c>
    </row>
    <row r="317" spans="1:5">
      <c r="A317" t="s">
        <v>1033</v>
      </c>
      <c r="B317" t="s">
        <v>147</v>
      </c>
      <c r="C317">
        <v>15.5</v>
      </c>
      <c r="D317" t="s">
        <v>1602</v>
      </c>
      <c r="E317">
        <v>31</v>
      </c>
    </row>
    <row r="318" spans="1:5">
      <c r="A318" t="s">
        <v>1032</v>
      </c>
      <c r="B318" t="s">
        <v>153</v>
      </c>
      <c r="C318" t="s">
        <v>152</v>
      </c>
      <c r="D318" t="s">
        <v>152</v>
      </c>
      <c r="E318" t="s">
        <v>152</v>
      </c>
    </row>
    <row r="319" spans="1:5">
      <c r="A319" t="s">
        <v>1031</v>
      </c>
      <c r="B319" t="s">
        <v>153</v>
      </c>
      <c r="C319" t="s">
        <v>152</v>
      </c>
      <c r="D319" t="s">
        <v>152</v>
      </c>
      <c r="E319" t="s">
        <v>152</v>
      </c>
    </row>
    <row r="320" spans="1:5">
      <c r="A320" t="s">
        <v>1030</v>
      </c>
      <c r="B320" t="s">
        <v>153</v>
      </c>
      <c r="C320" t="s">
        <v>152</v>
      </c>
      <c r="D320" t="s">
        <v>152</v>
      </c>
      <c r="E320" t="s">
        <v>152</v>
      </c>
    </row>
    <row r="321" spans="1:5">
      <c r="A321" t="s">
        <v>1029</v>
      </c>
      <c r="B321" t="s">
        <v>147</v>
      </c>
      <c r="C321">
        <v>15.5</v>
      </c>
      <c r="D321" t="s">
        <v>1605</v>
      </c>
      <c r="E321">
        <v>31</v>
      </c>
    </row>
    <row r="322" spans="1:5">
      <c r="A322" t="s">
        <v>1028</v>
      </c>
      <c r="B322" t="s">
        <v>153</v>
      </c>
      <c r="C322" t="s">
        <v>152</v>
      </c>
      <c r="D322" t="s">
        <v>152</v>
      </c>
      <c r="E322" t="s">
        <v>152</v>
      </c>
    </row>
    <row r="323" spans="1:5">
      <c r="A323" t="s">
        <v>1027</v>
      </c>
      <c r="B323" t="s">
        <v>153</v>
      </c>
      <c r="C323" t="s">
        <v>152</v>
      </c>
      <c r="D323" t="s">
        <v>152</v>
      </c>
      <c r="E323" t="s">
        <v>152</v>
      </c>
    </row>
    <row r="324" spans="1:5">
      <c r="A324" t="s">
        <v>1026</v>
      </c>
      <c r="B324" t="s">
        <v>153</v>
      </c>
      <c r="C324" t="s">
        <v>152</v>
      </c>
      <c r="D324" t="s">
        <v>152</v>
      </c>
      <c r="E324" t="s">
        <v>152</v>
      </c>
    </row>
    <row r="325" spans="1:5">
      <c r="A325" t="s">
        <v>1025</v>
      </c>
      <c r="B325" t="s">
        <v>153</v>
      </c>
      <c r="C325" t="s">
        <v>152</v>
      </c>
      <c r="D325" t="s">
        <v>152</v>
      </c>
      <c r="E325" t="s">
        <v>152</v>
      </c>
    </row>
    <row r="326" spans="1:5">
      <c r="A326" t="s">
        <v>1024</v>
      </c>
      <c r="B326" t="s">
        <v>153</v>
      </c>
      <c r="C326" t="s">
        <v>152</v>
      </c>
      <c r="D326" t="s">
        <v>152</v>
      </c>
      <c r="E326" t="s">
        <v>152</v>
      </c>
    </row>
    <row r="327" spans="1:5">
      <c r="A327" t="s">
        <v>1023</v>
      </c>
      <c r="B327" t="s">
        <v>153</v>
      </c>
      <c r="C327" t="s">
        <v>152</v>
      </c>
      <c r="D327" t="s">
        <v>152</v>
      </c>
      <c r="E327" t="s">
        <v>152</v>
      </c>
    </row>
    <row r="328" spans="1:5">
      <c r="A328" t="s">
        <v>1022</v>
      </c>
      <c r="B328" t="s">
        <v>153</v>
      </c>
      <c r="C328" t="s">
        <v>152</v>
      </c>
      <c r="D328" t="s">
        <v>152</v>
      </c>
      <c r="E328" t="s">
        <v>152</v>
      </c>
    </row>
    <row r="329" spans="1:5">
      <c r="A329" t="s">
        <v>1021</v>
      </c>
      <c r="B329" t="s">
        <v>147</v>
      </c>
      <c r="C329">
        <v>15.7</v>
      </c>
      <c r="D329" t="s">
        <v>1596</v>
      </c>
      <c r="E329">
        <v>32</v>
      </c>
    </row>
    <row r="330" spans="1:5">
      <c r="A330" t="s">
        <v>1020</v>
      </c>
      <c r="B330" t="s">
        <v>153</v>
      </c>
      <c r="C330" t="s">
        <v>152</v>
      </c>
      <c r="D330" t="s">
        <v>152</v>
      </c>
      <c r="E330" t="s">
        <v>152</v>
      </c>
    </row>
    <row r="331" spans="1:5">
      <c r="A331" t="s">
        <v>1019</v>
      </c>
      <c r="B331" t="s">
        <v>147</v>
      </c>
      <c r="C331">
        <v>15.5</v>
      </c>
      <c r="D331" t="s">
        <v>1607</v>
      </c>
      <c r="E331">
        <v>31</v>
      </c>
    </row>
    <row r="332" spans="1:5">
      <c r="A332" t="s">
        <v>1018</v>
      </c>
      <c r="B332" t="s">
        <v>153</v>
      </c>
      <c r="C332" t="s">
        <v>152</v>
      </c>
      <c r="D332" t="s">
        <v>152</v>
      </c>
      <c r="E332" t="s">
        <v>152</v>
      </c>
    </row>
    <row r="333" spans="1:5">
      <c r="A333" t="s">
        <v>1017</v>
      </c>
      <c r="B333" t="s">
        <v>153</v>
      </c>
      <c r="C333" t="s">
        <v>152</v>
      </c>
      <c r="D333" t="s">
        <v>152</v>
      </c>
      <c r="E333" t="s">
        <v>152</v>
      </c>
    </row>
    <row r="334" spans="1:5">
      <c r="A334" t="s">
        <v>1016</v>
      </c>
      <c r="B334" t="s">
        <v>153</v>
      </c>
      <c r="C334" t="s">
        <v>152</v>
      </c>
      <c r="D334" t="s">
        <v>152</v>
      </c>
      <c r="E334" t="s">
        <v>152</v>
      </c>
    </row>
    <row r="335" spans="1:5">
      <c r="A335" t="s">
        <v>1015</v>
      </c>
      <c r="B335" t="s">
        <v>153</v>
      </c>
      <c r="C335" t="s">
        <v>152</v>
      </c>
      <c r="D335" t="s">
        <v>152</v>
      </c>
      <c r="E335" t="s">
        <v>152</v>
      </c>
    </row>
    <row r="336" spans="1:5">
      <c r="A336" t="s">
        <v>1014</v>
      </c>
      <c r="B336" t="s">
        <v>153</v>
      </c>
      <c r="C336" t="s">
        <v>152</v>
      </c>
      <c r="D336" t="s">
        <v>152</v>
      </c>
      <c r="E336" t="s">
        <v>152</v>
      </c>
    </row>
    <row r="337" spans="1:5">
      <c r="A337" t="s">
        <v>1013</v>
      </c>
      <c r="B337" t="s">
        <v>153</v>
      </c>
      <c r="C337" t="s">
        <v>152</v>
      </c>
      <c r="D337" t="s">
        <v>152</v>
      </c>
      <c r="E337" t="s">
        <v>152</v>
      </c>
    </row>
    <row r="338" spans="1:5">
      <c r="A338" t="s">
        <v>1012</v>
      </c>
      <c r="B338" t="s">
        <v>153</v>
      </c>
      <c r="C338" t="s">
        <v>152</v>
      </c>
      <c r="D338" t="s">
        <v>152</v>
      </c>
      <c r="E338" t="s">
        <v>152</v>
      </c>
    </row>
    <row r="339" spans="1:5">
      <c r="A339" t="s">
        <v>1011</v>
      </c>
      <c r="B339" t="s">
        <v>147</v>
      </c>
      <c r="C339">
        <v>15.5</v>
      </c>
      <c r="D339" t="s">
        <v>1608</v>
      </c>
      <c r="E339">
        <v>31</v>
      </c>
    </row>
    <row r="340" spans="1:5">
      <c r="A340" t="s">
        <v>1010</v>
      </c>
      <c r="B340" t="s">
        <v>153</v>
      </c>
      <c r="C340" t="s">
        <v>152</v>
      </c>
      <c r="D340" t="s">
        <v>152</v>
      </c>
      <c r="E340" t="s">
        <v>152</v>
      </c>
    </row>
    <row r="341" spans="1:5">
      <c r="A341" t="s">
        <v>1009</v>
      </c>
      <c r="B341" t="s">
        <v>147</v>
      </c>
      <c r="C341">
        <v>16</v>
      </c>
      <c r="D341" t="s">
        <v>1609</v>
      </c>
      <c r="E341">
        <v>32</v>
      </c>
    </row>
    <row r="342" spans="1:5">
      <c r="A342" t="s">
        <v>1008</v>
      </c>
      <c r="B342" t="s">
        <v>153</v>
      </c>
      <c r="C342" t="s">
        <v>152</v>
      </c>
      <c r="D342" t="s">
        <v>152</v>
      </c>
      <c r="E342" t="s">
        <v>152</v>
      </c>
    </row>
    <row r="343" spans="1:5">
      <c r="A343" t="s">
        <v>1007</v>
      </c>
      <c r="B343" t="s">
        <v>147</v>
      </c>
      <c r="C343">
        <v>15.5</v>
      </c>
      <c r="D343" t="s">
        <v>1603</v>
      </c>
      <c r="E343">
        <v>32</v>
      </c>
    </row>
    <row r="344" spans="1:5">
      <c r="A344" t="s">
        <v>1006</v>
      </c>
      <c r="B344" t="s">
        <v>153</v>
      </c>
      <c r="C344" t="s">
        <v>152</v>
      </c>
      <c r="D344" t="s">
        <v>152</v>
      </c>
      <c r="E344" t="s">
        <v>152</v>
      </c>
    </row>
    <row r="345" spans="1:5">
      <c r="A345" t="s">
        <v>1005</v>
      </c>
      <c r="B345" t="s">
        <v>153</v>
      </c>
      <c r="C345" t="s">
        <v>152</v>
      </c>
      <c r="D345" t="s">
        <v>152</v>
      </c>
      <c r="E345" t="s">
        <v>152</v>
      </c>
    </row>
    <row r="346" spans="1:5">
      <c r="A346" t="s">
        <v>1004</v>
      </c>
      <c r="B346" t="s">
        <v>153</v>
      </c>
      <c r="C346" t="s">
        <v>152</v>
      </c>
      <c r="D346" t="s">
        <v>152</v>
      </c>
      <c r="E346" t="s">
        <v>152</v>
      </c>
    </row>
    <row r="347" spans="1:5">
      <c r="A347" t="s">
        <v>1003</v>
      </c>
      <c r="B347" t="s">
        <v>153</v>
      </c>
      <c r="C347" t="s">
        <v>152</v>
      </c>
      <c r="D347" t="s">
        <v>152</v>
      </c>
      <c r="E347" t="s">
        <v>152</v>
      </c>
    </row>
    <row r="348" spans="1:5">
      <c r="A348" t="s">
        <v>1002</v>
      </c>
      <c r="B348" t="s">
        <v>153</v>
      </c>
      <c r="C348" t="s">
        <v>152</v>
      </c>
      <c r="D348" t="s">
        <v>152</v>
      </c>
      <c r="E348" t="s">
        <v>152</v>
      </c>
    </row>
    <row r="349" spans="1:5">
      <c r="A349" t="s">
        <v>1001</v>
      </c>
      <c r="B349" t="s">
        <v>147</v>
      </c>
      <c r="C349">
        <v>15.5</v>
      </c>
      <c r="D349" t="s">
        <v>1603</v>
      </c>
      <c r="E349">
        <v>32</v>
      </c>
    </row>
    <row r="350" spans="1:5">
      <c r="A350" t="s">
        <v>1000</v>
      </c>
      <c r="B350" t="s">
        <v>153</v>
      </c>
      <c r="C350" t="s">
        <v>152</v>
      </c>
      <c r="D350" t="s">
        <v>152</v>
      </c>
      <c r="E350" t="s">
        <v>152</v>
      </c>
    </row>
    <row r="351" spans="1:5">
      <c r="A351" t="s">
        <v>999</v>
      </c>
      <c r="B351" t="s">
        <v>153</v>
      </c>
      <c r="C351" t="s">
        <v>152</v>
      </c>
      <c r="D351" t="s">
        <v>152</v>
      </c>
      <c r="E351" t="s">
        <v>152</v>
      </c>
    </row>
    <row r="352" spans="1:5">
      <c r="A352" t="s">
        <v>998</v>
      </c>
      <c r="B352" t="s">
        <v>153</v>
      </c>
      <c r="C352" t="s">
        <v>152</v>
      </c>
      <c r="D352" t="s">
        <v>152</v>
      </c>
      <c r="E352" t="s">
        <v>152</v>
      </c>
    </row>
    <row r="353" spans="1:5">
      <c r="A353" t="s">
        <v>997</v>
      </c>
      <c r="B353" t="s">
        <v>147</v>
      </c>
      <c r="C353">
        <v>16</v>
      </c>
      <c r="D353" t="s">
        <v>1609</v>
      </c>
      <c r="E353">
        <v>32</v>
      </c>
    </row>
    <row r="354" spans="1:5">
      <c r="A354" t="s">
        <v>996</v>
      </c>
      <c r="B354" t="s">
        <v>153</v>
      </c>
      <c r="C354" t="s">
        <v>152</v>
      </c>
      <c r="D354" t="s">
        <v>152</v>
      </c>
      <c r="E354" t="s">
        <v>152</v>
      </c>
    </row>
    <row r="355" spans="1:5">
      <c r="A355" t="s">
        <v>995</v>
      </c>
      <c r="B355" t="s">
        <v>153</v>
      </c>
      <c r="C355" t="s">
        <v>152</v>
      </c>
      <c r="D355" t="s">
        <v>152</v>
      </c>
      <c r="E355" t="s">
        <v>152</v>
      </c>
    </row>
    <row r="356" spans="1:5">
      <c r="A356" t="s">
        <v>994</v>
      </c>
      <c r="B356" t="s">
        <v>153</v>
      </c>
      <c r="C356" t="s">
        <v>152</v>
      </c>
      <c r="D356" t="s">
        <v>152</v>
      </c>
      <c r="E356" t="s">
        <v>152</v>
      </c>
    </row>
    <row r="357" spans="1:5">
      <c r="A357" t="s">
        <v>993</v>
      </c>
      <c r="B357" t="s">
        <v>147</v>
      </c>
      <c r="C357">
        <v>15.5</v>
      </c>
      <c r="D357" t="s">
        <v>1603</v>
      </c>
      <c r="E357">
        <v>32</v>
      </c>
    </row>
    <row r="358" spans="1:5">
      <c r="A358" t="s">
        <v>992</v>
      </c>
      <c r="B358" t="s">
        <v>153</v>
      </c>
      <c r="C358" t="s">
        <v>152</v>
      </c>
      <c r="D358" t="s">
        <v>152</v>
      </c>
      <c r="E358" t="s">
        <v>152</v>
      </c>
    </row>
    <row r="359" spans="1:5">
      <c r="A359" t="s">
        <v>991</v>
      </c>
      <c r="B359" t="s">
        <v>153</v>
      </c>
      <c r="C359" t="s">
        <v>152</v>
      </c>
      <c r="D359" t="s">
        <v>152</v>
      </c>
      <c r="E359" t="s">
        <v>152</v>
      </c>
    </row>
    <row r="360" spans="1:5">
      <c r="A360" t="s">
        <v>990</v>
      </c>
      <c r="B360" t="s">
        <v>153</v>
      </c>
      <c r="C360" t="s">
        <v>152</v>
      </c>
      <c r="D360" t="s">
        <v>152</v>
      </c>
      <c r="E360" t="s">
        <v>152</v>
      </c>
    </row>
    <row r="361" spans="1:5">
      <c r="A361" t="s">
        <v>317</v>
      </c>
      <c r="B361" t="s">
        <v>147</v>
      </c>
      <c r="C361">
        <v>15.5</v>
      </c>
      <c r="D361" t="s">
        <v>1610</v>
      </c>
      <c r="E361">
        <v>30</v>
      </c>
    </row>
    <row r="362" spans="1:5">
      <c r="A362" t="s">
        <v>989</v>
      </c>
      <c r="B362" t="s">
        <v>153</v>
      </c>
      <c r="C362" t="s">
        <v>152</v>
      </c>
      <c r="D362" t="s">
        <v>152</v>
      </c>
      <c r="E362" t="s">
        <v>152</v>
      </c>
    </row>
    <row r="363" spans="1:5">
      <c r="A363" t="s">
        <v>988</v>
      </c>
      <c r="B363" t="s">
        <v>153</v>
      </c>
      <c r="C363" t="s">
        <v>152</v>
      </c>
      <c r="D363" t="s">
        <v>152</v>
      </c>
      <c r="E363" t="s">
        <v>152</v>
      </c>
    </row>
    <row r="364" spans="1:5">
      <c r="A364" t="s">
        <v>987</v>
      </c>
      <c r="B364" t="s">
        <v>153</v>
      </c>
      <c r="C364" t="s">
        <v>152</v>
      </c>
      <c r="D364" t="s">
        <v>152</v>
      </c>
      <c r="E364" t="s">
        <v>152</v>
      </c>
    </row>
    <row r="365" spans="1:5">
      <c r="A365" t="s">
        <v>986</v>
      </c>
      <c r="B365" t="s">
        <v>147</v>
      </c>
      <c r="C365">
        <v>15.5</v>
      </c>
      <c r="D365" t="s">
        <v>1608</v>
      </c>
      <c r="E365">
        <v>31</v>
      </c>
    </row>
    <row r="366" spans="1:5">
      <c r="A366" t="s">
        <v>985</v>
      </c>
      <c r="B366" t="s">
        <v>153</v>
      </c>
      <c r="C366" t="s">
        <v>152</v>
      </c>
      <c r="D366" t="s">
        <v>152</v>
      </c>
      <c r="E366" t="s">
        <v>152</v>
      </c>
    </row>
    <row r="367" spans="1:5">
      <c r="A367" t="s">
        <v>984</v>
      </c>
      <c r="B367" t="s">
        <v>153</v>
      </c>
      <c r="C367" t="s">
        <v>152</v>
      </c>
      <c r="D367" t="s">
        <v>152</v>
      </c>
      <c r="E367" t="s">
        <v>152</v>
      </c>
    </row>
    <row r="368" spans="1:5">
      <c r="A368" t="s">
        <v>983</v>
      </c>
      <c r="B368" t="s">
        <v>153</v>
      </c>
      <c r="C368" t="s">
        <v>152</v>
      </c>
      <c r="D368" t="s">
        <v>152</v>
      </c>
      <c r="E368" t="s">
        <v>152</v>
      </c>
    </row>
    <row r="369" spans="1:5">
      <c r="A369" t="s">
        <v>982</v>
      </c>
      <c r="B369" t="s">
        <v>153</v>
      </c>
      <c r="C369" t="s">
        <v>152</v>
      </c>
      <c r="D369" t="s">
        <v>152</v>
      </c>
      <c r="E369" t="s">
        <v>152</v>
      </c>
    </row>
    <row r="370" spans="1:5">
      <c r="A370" t="s">
        <v>981</v>
      </c>
      <c r="B370" t="s">
        <v>153</v>
      </c>
      <c r="C370" t="s">
        <v>152</v>
      </c>
      <c r="D370" t="s">
        <v>152</v>
      </c>
      <c r="E370" t="s">
        <v>152</v>
      </c>
    </row>
    <row r="371" spans="1:5">
      <c r="A371" t="s">
        <v>980</v>
      </c>
      <c r="B371" t="s">
        <v>147</v>
      </c>
      <c r="C371">
        <v>15.5</v>
      </c>
      <c r="D371" t="s">
        <v>1611</v>
      </c>
      <c r="E371">
        <v>31</v>
      </c>
    </row>
    <row r="372" spans="1:5">
      <c r="A372" t="s">
        <v>979</v>
      </c>
      <c r="B372" t="s">
        <v>153</v>
      </c>
      <c r="C372" t="s">
        <v>152</v>
      </c>
      <c r="D372" t="s">
        <v>152</v>
      </c>
      <c r="E372" t="s">
        <v>152</v>
      </c>
    </row>
    <row r="373" spans="1:5">
      <c r="A373" t="s">
        <v>978</v>
      </c>
      <c r="B373" t="s">
        <v>153</v>
      </c>
      <c r="C373" t="s">
        <v>152</v>
      </c>
      <c r="D373" t="s">
        <v>152</v>
      </c>
      <c r="E373" t="s">
        <v>152</v>
      </c>
    </row>
    <row r="374" spans="1:5">
      <c r="A374" t="s">
        <v>977</v>
      </c>
      <c r="B374" t="s">
        <v>153</v>
      </c>
      <c r="C374" t="s">
        <v>152</v>
      </c>
      <c r="D374" t="s">
        <v>152</v>
      </c>
      <c r="E374" t="s">
        <v>152</v>
      </c>
    </row>
    <row r="375" spans="1:5">
      <c r="A375" t="s">
        <v>976</v>
      </c>
      <c r="B375" t="s">
        <v>153</v>
      </c>
      <c r="C375" t="s">
        <v>152</v>
      </c>
      <c r="D375" t="s">
        <v>152</v>
      </c>
      <c r="E375" t="s">
        <v>152</v>
      </c>
    </row>
    <row r="376" spans="1:5">
      <c r="A376" t="s">
        <v>975</v>
      </c>
      <c r="B376" t="s">
        <v>153</v>
      </c>
      <c r="C376" t="s">
        <v>152</v>
      </c>
      <c r="D376" t="s">
        <v>152</v>
      </c>
      <c r="E376" t="s">
        <v>152</v>
      </c>
    </row>
    <row r="377" spans="1:5">
      <c r="A377" t="s">
        <v>974</v>
      </c>
      <c r="B377" t="s">
        <v>153</v>
      </c>
      <c r="C377" t="s">
        <v>152</v>
      </c>
      <c r="D377" t="s">
        <v>152</v>
      </c>
      <c r="E377" t="s">
        <v>152</v>
      </c>
    </row>
    <row r="378" spans="1:5">
      <c r="A378" t="s">
        <v>973</v>
      </c>
      <c r="B378" t="s">
        <v>153</v>
      </c>
      <c r="C378" t="s">
        <v>152</v>
      </c>
      <c r="D378" t="s">
        <v>152</v>
      </c>
      <c r="E378" t="s">
        <v>152</v>
      </c>
    </row>
    <row r="379" spans="1:5">
      <c r="A379" t="s">
        <v>972</v>
      </c>
      <c r="B379" t="s">
        <v>153</v>
      </c>
      <c r="C379" t="s">
        <v>152</v>
      </c>
      <c r="D379" t="s">
        <v>152</v>
      </c>
      <c r="E379" t="s">
        <v>152</v>
      </c>
    </row>
    <row r="380" spans="1:5">
      <c r="A380" t="s">
        <v>971</v>
      </c>
      <c r="B380" t="s">
        <v>153</v>
      </c>
      <c r="C380" t="s">
        <v>152</v>
      </c>
      <c r="D380" t="s">
        <v>152</v>
      </c>
      <c r="E380" t="s">
        <v>152</v>
      </c>
    </row>
    <row r="381" spans="1:5">
      <c r="A381" t="s">
        <v>970</v>
      </c>
      <c r="B381" t="s">
        <v>153</v>
      </c>
      <c r="C381" t="s">
        <v>152</v>
      </c>
      <c r="D381" t="s">
        <v>152</v>
      </c>
      <c r="E381" t="s">
        <v>152</v>
      </c>
    </row>
    <row r="382" spans="1:5">
      <c r="A382" t="s">
        <v>969</v>
      </c>
      <c r="B382" t="s">
        <v>153</v>
      </c>
      <c r="C382" t="s">
        <v>152</v>
      </c>
      <c r="D382" t="s">
        <v>152</v>
      </c>
      <c r="E382" t="s">
        <v>152</v>
      </c>
    </row>
    <row r="383" spans="1:5">
      <c r="A383" t="s">
        <v>968</v>
      </c>
      <c r="B383" t="s">
        <v>153</v>
      </c>
      <c r="C383" t="s">
        <v>152</v>
      </c>
      <c r="D383" t="s">
        <v>152</v>
      </c>
      <c r="E383" t="s">
        <v>152</v>
      </c>
    </row>
    <row r="384" spans="1:5">
      <c r="A384" t="s">
        <v>967</v>
      </c>
      <c r="B384" t="s">
        <v>153</v>
      </c>
      <c r="C384" t="s">
        <v>152</v>
      </c>
      <c r="D384" t="s">
        <v>152</v>
      </c>
      <c r="E384" t="s">
        <v>152</v>
      </c>
    </row>
    <row r="385" spans="1:5">
      <c r="A385" t="s">
        <v>966</v>
      </c>
      <c r="B385" t="s">
        <v>153</v>
      </c>
      <c r="C385" t="s">
        <v>152</v>
      </c>
      <c r="D385" t="s">
        <v>152</v>
      </c>
      <c r="E385" t="s">
        <v>152</v>
      </c>
    </row>
    <row r="386" spans="1:5">
      <c r="A386" t="s">
        <v>965</v>
      </c>
      <c r="B386" t="s">
        <v>153</v>
      </c>
      <c r="C386" t="s">
        <v>152</v>
      </c>
      <c r="D386" t="s">
        <v>152</v>
      </c>
      <c r="E386" t="s">
        <v>152</v>
      </c>
    </row>
    <row r="387" spans="1:5">
      <c r="A387" t="s">
        <v>964</v>
      </c>
      <c r="B387" t="s">
        <v>147</v>
      </c>
      <c r="C387">
        <v>15.5</v>
      </c>
      <c r="D387" t="s">
        <v>1598</v>
      </c>
      <c r="E387">
        <v>32</v>
      </c>
    </row>
    <row r="388" spans="1:5">
      <c r="A388" t="s">
        <v>963</v>
      </c>
      <c r="B388" t="s">
        <v>153</v>
      </c>
      <c r="C388" t="s">
        <v>152</v>
      </c>
      <c r="D388" t="s">
        <v>152</v>
      </c>
      <c r="E388" t="s">
        <v>152</v>
      </c>
    </row>
    <row r="389" spans="1:5">
      <c r="A389" t="s">
        <v>962</v>
      </c>
      <c r="B389" t="s">
        <v>153</v>
      </c>
      <c r="C389" t="s">
        <v>152</v>
      </c>
      <c r="D389" t="s">
        <v>152</v>
      </c>
      <c r="E389" t="s">
        <v>152</v>
      </c>
    </row>
    <row r="390" spans="1:5">
      <c r="A390" t="s">
        <v>961</v>
      </c>
      <c r="B390" t="s">
        <v>153</v>
      </c>
      <c r="C390" t="s">
        <v>152</v>
      </c>
      <c r="D390" t="s">
        <v>152</v>
      </c>
      <c r="E390" t="s">
        <v>152</v>
      </c>
    </row>
    <row r="391" spans="1:5">
      <c r="A391" t="s">
        <v>960</v>
      </c>
      <c r="B391" t="s">
        <v>147</v>
      </c>
      <c r="C391">
        <v>15.8</v>
      </c>
      <c r="D391" t="s">
        <v>1597</v>
      </c>
      <c r="E391">
        <v>32</v>
      </c>
    </row>
    <row r="392" spans="1:5">
      <c r="A392" t="s">
        <v>959</v>
      </c>
      <c r="B392" t="s">
        <v>153</v>
      </c>
      <c r="C392" t="s">
        <v>152</v>
      </c>
      <c r="D392" t="s">
        <v>152</v>
      </c>
      <c r="E392" t="s">
        <v>152</v>
      </c>
    </row>
    <row r="393" spans="1:5">
      <c r="A393" t="s">
        <v>318</v>
      </c>
      <c r="B393" t="s">
        <v>147</v>
      </c>
      <c r="C393">
        <v>15.8</v>
      </c>
      <c r="D393" t="s">
        <v>1597</v>
      </c>
      <c r="E393">
        <v>32</v>
      </c>
    </row>
    <row r="394" spans="1:5">
      <c r="A394" t="s">
        <v>958</v>
      </c>
      <c r="B394" t="s">
        <v>153</v>
      </c>
      <c r="C394" t="s">
        <v>152</v>
      </c>
      <c r="D394" t="s">
        <v>152</v>
      </c>
      <c r="E394" t="s">
        <v>152</v>
      </c>
    </row>
    <row r="395" spans="1:5">
      <c r="A395" t="s">
        <v>957</v>
      </c>
      <c r="B395" t="s">
        <v>147</v>
      </c>
      <c r="C395">
        <v>15.6</v>
      </c>
      <c r="D395" t="s">
        <v>1604</v>
      </c>
      <c r="E395">
        <v>32</v>
      </c>
    </row>
    <row r="396" spans="1:5">
      <c r="A396" t="s">
        <v>956</v>
      </c>
      <c r="B396" t="s">
        <v>153</v>
      </c>
      <c r="C396" t="s">
        <v>152</v>
      </c>
      <c r="D396" t="s">
        <v>152</v>
      </c>
      <c r="E396" t="s">
        <v>152</v>
      </c>
    </row>
    <row r="397" spans="1:5">
      <c r="A397" t="s">
        <v>319</v>
      </c>
      <c r="B397" t="s">
        <v>147</v>
      </c>
      <c r="C397">
        <v>16.2</v>
      </c>
      <c r="D397" t="s">
        <v>1612</v>
      </c>
      <c r="E397">
        <v>33</v>
      </c>
    </row>
    <row r="398" spans="1:5">
      <c r="A398" t="s">
        <v>955</v>
      </c>
      <c r="B398" t="s">
        <v>153</v>
      </c>
      <c r="C398" t="s">
        <v>152</v>
      </c>
      <c r="D398" t="s">
        <v>152</v>
      </c>
      <c r="E398" t="s">
        <v>152</v>
      </c>
    </row>
    <row r="399" spans="1:5">
      <c r="A399" t="s">
        <v>320</v>
      </c>
      <c r="B399" t="s">
        <v>147</v>
      </c>
      <c r="C399">
        <v>15.5</v>
      </c>
      <c r="D399" t="s">
        <v>1610</v>
      </c>
      <c r="E399">
        <v>30</v>
      </c>
    </row>
    <row r="400" spans="1:5">
      <c r="A400" t="s">
        <v>954</v>
      </c>
      <c r="B400" t="s">
        <v>153</v>
      </c>
      <c r="C400" t="s">
        <v>152</v>
      </c>
      <c r="D400" t="s">
        <v>152</v>
      </c>
      <c r="E400" t="s">
        <v>152</v>
      </c>
    </row>
    <row r="401" spans="1:5">
      <c r="A401" t="s">
        <v>953</v>
      </c>
      <c r="B401" t="s">
        <v>153</v>
      </c>
      <c r="C401" t="s">
        <v>152</v>
      </c>
      <c r="D401" t="s">
        <v>152</v>
      </c>
      <c r="E401" t="s">
        <v>152</v>
      </c>
    </row>
    <row r="402" spans="1:5">
      <c r="A402" t="s">
        <v>952</v>
      </c>
      <c r="B402" t="s">
        <v>153</v>
      </c>
      <c r="C402" t="s">
        <v>152</v>
      </c>
      <c r="D402" t="s">
        <v>152</v>
      </c>
      <c r="E402" t="s">
        <v>152</v>
      </c>
    </row>
    <row r="403" spans="1:5">
      <c r="A403" t="s">
        <v>321</v>
      </c>
      <c r="B403" t="s">
        <v>147</v>
      </c>
      <c r="C403">
        <v>15.5</v>
      </c>
      <c r="D403" t="s">
        <v>1600</v>
      </c>
      <c r="E403">
        <v>31</v>
      </c>
    </row>
    <row r="404" spans="1:5">
      <c r="A404" t="s">
        <v>951</v>
      </c>
      <c r="B404" t="s">
        <v>153</v>
      </c>
      <c r="C404" t="s">
        <v>152</v>
      </c>
      <c r="D404" t="s">
        <v>152</v>
      </c>
      <c r="E404" t="s">
        <v>152</v>
      </c>
    </row>
    <row r="405" spans="1:5">
      <c r="A405" t="s">
        <v>950</v>
      </c>
      <c r="B405" t="s">
        <v>153</v>
      </c>
      <c r="C405" t="s">
        <v>152</v>
      </c>
      <c r="D405" t="s">
        <v>152</v>
      </c>
      <c r="E405" t="s">
        <v>152</v>
      </c>
    </row>
    <row r="406" spans="1:5">
      <c r="A406" t="s">
        <v>949</v>
      </c>
      <c r="B406" t="s">
        <v>153</v>
      </c>
      <c r="C406" t="s">
        <v>152</v>
      </c>
      <c r="D406" t="s">
        <v>152</v>
      </c>
      <c r="E406" t="s">
        <v>152</v>
      </c>
    </row>
    <row r="407" spans="1:5">
      <c r="A407" t="s">
        <v>948</v>
      </c>
      <c r="B407" t="s">
        <v>153</v>
      </c>
      <c r="C407" t="s">
        <v>152</v>
      </c>
      <c r="D407" t="s">
        <v>152</v>
      </c>
      <c r="E407" t="s">
        <v>152</v>
      </c>
    </row>
    <row r="408" spans="1:5">
      <c r="A408" t="s">
        <v>947</v>
      </c>
      <c r="B408" t="s">
        <v>153</v>
      </c>
      <c r="C408" t="s">
        <v>152</v>
      </c>
      <c r="D408" t="s">
        <v>152</v>
      </c>
      <c r="E408" t="s">
        <v>152</v>
      </c>
    </row>
    <row r="409" spans="1:5">
      <c r="A409" t="s">
        <v>946</v>
      </c>
      <c r="B409" t="s">
        <v>153</v>
      </c>
      <c r="C409" t="s">
        <v>152</v>
      </c>
      <c r="D409" t="s">
        <v>152</v>
      </c>
      <c r="E409" t="s">
        <v>152</v>
      </c>
    </row>
    <row r="410" spans="1:5">
      <c r="A410" t="s">
        <v>945</v>
      </c>
      <c r="B410" t="s">
        <v>153</v>
      </c>
      <c r="C410" t="s">
        <v>152</v>
      </c>
      <c r="D410" t="s">
        <v>152</v>
      </c>
      <c r="E410" t="s">
        <v>152</v>
      </c>
    </row>
    <row r="411" spans="1:5">
      <c r="A411" t="s">
        <v>322</v>
      </c>
      <c r="B411" t="s">
        <v>147</v>
      </c>
      <c r="C411">
        <v>15.5</v>
      </c>
      <c r="D411" t="s">
        <v>1600</v>
      </c>
      <c r="E411">
        <v>31</v>
      </c>
    </row>
    <row r="412" spans="1:5">
      <c r="A412" t="s">
        <v>944</v>
      </c>
      <c r="B412" t="s">
        <v>153</v>
      </c>
      <c r="C412" t="s">
        <v>152</v>
      </c>
      <c r="D412" t="s">
        <v>152</v>
      </c>
      <c r="E412" t="s">
        <v>152</v>
      </c>
    </row>
    <row r="413" spans="1:5">
      <c r="A413" t="s">
        <v>943</v>
      </c>
      <c r="B413" t="s">
        <v>153</v>
      </c>
      <c r="C413" t="s">
        <v>152</v>
      </c>
      <c r="D413" t="s">
        <v>152</v>
      </c>
      <c r="E413" t="s">
        <v>152</v>
      </c>
    </row>
    <row r="414" spans="1:5">
      <c r="A414" t="s">
        <v>942</v>
      </c>
      <c r="B414" t="s">
        <v>153</v>
      </c>
      <c r="C414" t="s">
        <v>152</v>
      </c>
      <c r="D414" t="s">
        <v>152</v>
      </c>
      <c r="E414" t="s">
        <v>152</v>
      </c>
    </row>
    <row r="415" spans="1:5">
      <c r="A415" t="s">
        <v>941</v>
      </c>
      <c r="B415" t="s">
        <v>153</v>
      </c>
      <c r="C415" t="s">
        <v>152</v>
      </c>
      <c r="D415" t="s">
        <v>152</v>
      </c>
      <c r="E415" t="s">
        <v>152</v>
      </c>
    </row>
    <row r="416" spans="1:5">
      <c r="A416" t="s">
        <v>940</v>
      </c>
      <c r="B416" t="s">
        <v>153</v>
      </c>
      <c r="C416" t="s">
        <v>152</v>
      </c>
      <c r="D416" t="s">
        <v>152</v>
      </c>
      <c r="E416" t="s">
        <v>152</v>
      </c>
    </row>
    <row r="417" spans="1:5">
      <c r="A417" t="s">
        <v>939</v>
      </c>
      <c r="B417" t="s">
        <v>147</v>
      </c>
      <c r="C417">
        <v>15.5</v>
      </c>
      <c r="D417" t="s">
        <v>1598</v>
      </c>
      <c r="E417">
        <v>32</v>
      </c>
    </row>
    <row r="418" spans="1:5">
      <c r="A418" t="s">
        <v>938</v>
      </c>
      <c r="B418" t="s">
        <v>153</v>
      </c>
      <c r="C418" t="s">
        <v>152</v>
      </c>
      <c r="D418" t="s">
        <v>152</v>
      </c>
      <c r="E418" t="s">
        <v>152</v>
      </c>
    </row>
    <row r="419" spans="1:5">
      <c r="A419" t="s">
        <v>937</v>
      </c>
      <c r="B419" t="s">
        <v>147</v>
      </c>
      <c r="C419">
        <v>15.5</v>
      </c>
      <c r="D419" t="s">
        <v>1607</v>
      </c>
      <c r="E419">
        <v>31</v>
      </c>
    </row>
    <row r="420" spans="1:5">
      <c r="A420" t="s">
        <v>936</v>
      </c>
      <c r="B420" t="s">
        <v>153</v>
      </c>
      <c r="C420" t="s">
        <v>152</v>
      </c>
      <c r="D420" t="s">
        <v>152</v>
      </c>
      <c r="E420" t="s">
        <v>152</v>
      </c>
    </row>
    <row r="421" spans="1:5">
      <c r="A421" t="s">
        <v>935</v>
      </c>
      <c r="B421" t="s">
        <v>147</v>
      </c>
      <c r="C421">
        <v>15.5</v>
      </c>
      <c r="D421" t="s">
        <v>1613</v>
      </c>
      <c r="E421">
        <v>32</v>
      </c>
    </row>
    <row r="422" spans="1:5">
      <c r="A422" t="s">
        <v>934</v>
      </c>
      <c r="B422" t="s">
        <v>153</v>
      </c>
      <c r="C422" t="s">
        <v>152</v>
      </c>
      <c r="D422" t="s">
        <v>152</v>
      </c>
      <c r="E422" t="s">
        <v>152</v>
      </c>
    </row>
    <row r="423" spans="1:5">
      <c r="A423" t="s">
        <v>933</v>
      </c>
      <c r="B423" t="s">
        <v>153</v>
      </c>
      <c r="C423" t="s">
        <v>152</v>
      </c>
      <c r="D423" t="s">
        <v>152</v>
      </c>
      <c r="E423" t="s">
        <v>152</v>
      </c>
    </row>
    <row r="424" spans="1:5">
      <c r="A424" t="s">
        <v>932</v>
      </c>
      <c r="B424" t="s">
        <v>153</v>
      </c>
      <c r="C424" t="s">
        <v>152</v>
      </c>
      <c r="D424" t="s">
        <v>152</v>
      </c>
      <c r="E424" t="s">
        <v>152</v>
      </c>
    </row>
    <row r="425" spans="1:5">
      <c r="A425" t="s">
        <v>931</v>
      </c>
      <c r="B425" t="s">
        <v>153</v>
      </c>
      <c r="C425" t="s">
        <v>152</v>
      </c>
      <c r="D425" t="s">
        <v>152</v>
      </c>
      <c r="E425" t="s">
        <v>152</v>
      </c>
    </row>
    <row r="426" spans="1:5">
      <c r="A426" t="s">
        <v>930</v>
      </c>
      <c r="B426" t="s">
        <v>153</v>
      </c>
      <c r="C426" t="s">
        <v>152</v>
      </c>
      <c r="D426" t="s">
        <v>152</v>
      </c>
      <c r="E426" t="s">
        <v>152</v>
      </c>
    </row>
    <row r="427" spans="1:5">
      <c r="A427" t="s">
        <v>929</v>
      </c>
      <c r="B427" t="s">
        <v>153</v>
      </c>
      <c r="C427" t="s">
        <v>152</v>
      </c>
      <c r="D427" t="s">
        <v>152</v>
      </c>
      <c r="E427" t="s">
        <v>152</v>
      </c>
    </row>
    <row r="428" spans="1:5">
      <c r="A428" t="s">
        <v>928</v>
      </c>
      <c r="B428" t="s">
        <v>153</v>
      </c>
      <c r="C428" t="s">
        <v>152</v>
      </c>
      <c r="D428" t="s">
        <v>152</v>
      </c>
      <c r="E428" t="s">
        <v>152</v>
      </c>
    </row>
    <row r="429" spans="1:5">
      <c r="A429" t="s">
        <v>927</v>
      </c>
      <c r="B429" t="s">
        <v>147</v>
      </c>
      <c r="C429">
        <v>15.5</v>
      </c>
      <c r="D429" t="s">
        <v>1605</v>
      </c>
      <c r="E429">
        <v>31</v>
      </c>
    </row>
    <row r="430" spans="1:5">
      <c r="A430" t="s">
        <v>926</v>
      </c>
      <c r="B430" t="s">
        <v>153</v>
      </c>
      <c r="C430" t="s">
        <v>152</v>
      </c>
      <c r="D430" t="s">
        <v>152</v>
      </c>
      <c r="E430" t="s">
        <v>152</v>
      </c>
    </row>
    <row r="431" spans="1:5">
      <c r="A431" t="s">
        <v>925</v>
      </c>
      <c r="B431" t="s">
        <v>153</v>
      </c>
      <c r="C431" t="s">
        <v>152</v>
      </c>
      <c r="D431" t="s">
        <v>152</v>
      </c>
      <c r="E431" t="s">
        <v>152</v>
      </c>
    </row>
    <row r="432" spans="1:5">
      <c r="A432" t="s">
        <v>924</v>
      </c>
      <c r="B432" t="s">
        <v>153</v>
      </c>
      <c r="C432" t="s">
        <v>152</v>
      </c>
      <c r="D432" t="s">
        <v>152</v>
      </c>
      <c r="E432" t="s">
        <v>152</v>
      </c>
    </row>
    <row r="433" spans="1:5">
      <c r="A433" t="s">
        <v>923</v>
      </c>
      <c r="B433" t="s">
        <v>147</v>
      </c>
      <c r="C433">
        <v>15.5</v>
      </c>
      <c r="D433" t="s">
        <v>1598</v>
      </c>
      <c r="E433">
        <v>32</v>
      </c>
    </row>
    <row r="434" spans="1:5">
      <c r="A434" t="s">
        <v>922</v>
      </c>
      <c r="B434" t="s">
        <v>153</v>
      </c>
      <c r="C434" t="s">
        <v>152</v>
      </c>
      <c r="D434" t="s">
        <v>152</v>
      </c>
      <c r="E434" t="s">
        <v>152</v>
      </c>
    </row>
    <row r="435" spans="1:5">
      <c r="A435" t="s">
        <v>921</v>
      </c>
      <c r="B435" t="s">
        <v>153</v>
      </c>
      <c r="C435" t="s">
        <v>152</v>
      </c>
      <c r="D435" t="s">
        <v>152</v>
      </c>
      <c r="E435" t="s">
        <v>152</v>
      </c>
    </row>
    <row r="436" spans="1:5">
      <c r="A436" t="s">
        <v>920</v>
      </c>
      <c r="B436" t="s">
        <v>153</v>
      </c>
      <c r="C436" t="s">
        <v>152</v>
      </c>
      <c r="D436" t="s">
        <v>152</v>
      </c>
      <c r="E436" t="s">
        <v>152</v>
      </c>
    </row>
    <row r="437" spans="1:5">
      <c r="A437" t="s">
        <v>919</v>
      </c>
      <c r="B437" t="s">
        <v>147</v>
      </c>
      <c r="C437">
        <v>15.5</v>
      </c>
      <c r="D437" t="s">
        <v>1614</v>
      </c>
      <c r="E437">
        <v>32</v>
      </c>
    </row>
    <row r="438" spans="1:5">
      <c r="A438" t="s">
        <v>918</v>
      </c>
      <c r="B438" t="s">
        <v>153</v>
      </c>
      <c r="C438" t="s">
        <v>152</v>
      </c>
      <c r="D438" t="s">
        <v>152</v>
      </c>
      <c r="E438" t="s">
        <v>152</v>
      </c>
    </row>
    <row r="439" spans="1:5">
      <c r="A439" t="s">
        <v>917</v>
      </c>
      <c r="B439" t="s">
        <v>153</v>
      </c>
      <c r="C439" t="s">
        <v>152</v>
      </c>
      <c r="D439" t="s">
        <v>152</v>
      </c>
      <c r="E439" t="s">
        <v>152</v>
      </c>
    </row>
    <row r="440" spans="1:5">
      <c r="A440" t="s">
        <v>916</v>
      </c>
      <c r="B440" t="s">
        <v>153</v>
      </c>
      <c r="C440" t="s">
        <v>152</v>
      </c>
      <c r="D440" t="s">
        <v>152</v>
      </c>
      <c r="E440" t="s">
        <v>152</v>
      </c>
    </row>
    <row r="441" spans="1:5">
      <c r="A441" t="s">
        <v>915</v>
      </c>
      <c r="B441" t="s">
        <v>153</v>
      </c>
      <c r="C441" t="s">
        <v>152</v>
      </c>
      <c r="D441" t="s">
        <v>152</v>
      </c>
      <c r="E441" t="s">
        <v>152</v>
      </c>
    </row>
    <row r="442" spans="1:5">
      <c r="A442" t="s">
        <v>914</v>
      </c>
      <c r="B442" t="s">
        <v>153</v>
      </c>
      <c r="C442" t="s">
        <v>152</v>
      </c>
      <c r="D442" t="s">
        <v>152</v>
      </c>
      <c r="E442" t="s">
        <v>152</v>
      </c>
    </row>
    <row r="443" spans="1:5">
      <c r="A443" t="s">
        <v>913</v>
      </c>
      <c r="B443" t="s">
        <v>147</v>
      </c>
      <c r="C443">
        <v>15.5</v>
      </c>
      <c r="D443" t="s">
        <v>1615</v>
      </c>
      <c r="E443">
        <v>32</v>
      </c>
    </row>
    <row r="444" spans="1:5">
      <c r="A444" t="s">
        <v>912</v>
      </c>
      <c r="B444" t="s">
        <v>153</v>
      </c>
      <c r="C444" t="s">
        <v>152</v>
      </c>
      <c r="D444" t="s">
        <v>152</v>
      </c>
      <c r="E444" t="s">
        <v>152</v>
      </c>
    </row>
    <row r="445" spans="1:5">
      <c r="A445" t="s">
        <v>911</v>
      </c>
      <c r="B445" t="s">
        <v>153</v>
      </c>
      <c r="C445" t="s">
        <v>152</v>
      </c>
      <c r="D445" t="s">
        <v>152</v>
      </c>
      <c r="E445" t="s">
        <v>152</v>
      </c>
    </row>
    <row r="446" spans="1:5">
      <c r="A446" t="s">
        <v>910</v>
      </c>
      <c r="B446" t="s">
        <v>153</v>
      </c>
      <c r="C446" t="s">
        <v>152</v>
      </c>
      <c r="D446" t="s">
        <v>152</v>
      </c>
      <c r="E446" t="s">
        <v>152</v>
      </c>
    </row>
    <row r="447" spans="1:5">
      <c r="A447" t="s">
        <v>909</v>
      </c>
      <c r="B447" t="s">
        <v>153</v>
      </c>
      <c r="C447" t="s">
        <v>152</v>
      </c>
      <c r="D447" t="s">
        <v>152</v>
      </c>
      <c r="E447" t="s">
        <v>152</v>
      </c>
    </row>
    <row r="448" spans="1:5">
      <c r="A448" t="s">
        <v>908</v>
      </c>
      <c r="B448" t="s">
        <v>153</v>
      </c>
      <c r="C448" t="s">
        <v>152</v>
      </c>
      <c r="D448" t="s">
        <v>152</v>
      </c>
      <c r="E448" t="s">
        <v>152</v>
      </c>
    </row>
    <row r="449" spans="1:5">
      <c r="A449" t="s">
        <v>907</v>
      </c>
      <c r="B449" t="s">
        <v>147</v>
      </c>
      <c r="C449">
        <v>15.5</v>
      </c>
      <c r="D449" t="s">
        <v>1607</v>
      </c>
      <c r="E449">
        <v>31</v>
      </c>
    </row>
    <row r="450" spans="1:5">
      <c r="A450" t="s">
        <v>906</v>
      </c>
      <c r="B450" t="s">
        <v>153</v>
      </c>
      <c r="C450" t="s">
        <v>152</v>
      </c>
      <c r="D450" t="s">
        <v>152</v>
      </c>
      <c r="E450" t="s">
        <v>152</v>
      </c>
    </row>
    <row r="451" spans="1:5">
      <c r="A451" t="s">
        <v>905</v>
      </c>
      <c r="B451" t="s">
        <v>147</v>
      </c>
      <c r="C451">
        <v>15.5</v>
      </c>
      <c r="D451" t="s">
        <v>1616</v>
      </c>
      <c r="E451">
        <v>31</v>
      </c>
    </row>
    <row r="452" spans="1:5">
      <c r="A452" t="s">
        <v>904</v>
      </c>
      <c r="B452" t="s">
        <v>153</v>
      </c>
      <c r="C452" t="s">
        <v>152</v>
      </c>
      <c r="D452" t="s">
        <v>152</v>
      </c>
      <c r="E452" t="s">
        <v>152</v>
      </c>
    </row>
    <row r="453" spans="1:5">
      <c r="A453" t="s">
        <v>903</v>
      </c>
      <c r="B453" t="s">
        <v>147</v>
      </c>
      <c r="C453">
        <v>15.5</v>
      </c>
      <c r="D453" t="s">
        <v>1603</v>
      </c>
      <c r="E453">
        <v>32</v>
      </c>
    </row>
    <row r="454" spans="1:5">
      <c r="A454" t="s">
        <v>902</v>
      </c>
      <c r="B454" t="s">
        <v>153</v>
      </c>
      <c r="C454" t="s">
        <v>152</v>
      </c>
      <c r="D454" t="s">
        <v>152</v>
      </c>
      <c r="E454" t="s">
        <v>152</v>
      </c>
    </row>
    <row r="455" spans="1:5">
      <c r="A455" t="s">
        <v>901</v>
      </c>
      <c r="B455" t="s">
        <v>153</v>
      </c>
      <c r="C455" t="s">
        <v>152</v>
      </c>
      <c r="D455" t="s">
        <v>152</v>
      </c>
      <c r="E455" t="s">
        <v>152</v>
      </c>
    </row>
    <row r="456" spans="1:5">
      <c r="A456" t="s">
        <v>900</v>
      </c>
      <c r="B456" t="s">
        <v>153</v>
      </c>
      <c r="C456" t="s">
        <v>152</v>
      </c>
      <c r="D456" t="s">
        <v>152</v>
      </c>
      <c r="E456" t="s">
        <v>152</v>
      </c>
    </row>
    <row r="457" spans="1:5">
      <c r="A457" t="s">
        <v>323</v>
      </c>
      <c r="B457" t="s">
        <v>147</v>
      </c>
      <c r="C457">
        <v>15.5</v>
      </c>
      <c r="D457" t="s">
        <v>1617</v>
      </c>
      <c r="E457">
        <v>31</v>
      </c>
    </row>
    <row r="458" spans="1:5">
      <c r="A458" t="s">
        <v>899</v>
      </c>
      <c r="B458" t="s">
        <v>153</v>
      </c>
      <c r="C458" t="s">
        <v>152</v>
      </c>
      <c r="D458" t="s">
        <v>152</v>
      </c>
      <c r="E458" t="s">
        <v>152</v>
      </c>
    </row>
    <row r="459" spans="1:5">
      <c r="A459" t="s">
        <v>898</v>
      </c>
      <c r="B459" t="s">
        <v>147</v>
      </c>
      <c r="C459">
        <v>15.5</v>
      </c>
      <c r="D459" t="s">
        <v>1598</v>
      </c>
      <c r="E459">
        <v>32</v>
      </c>
    </row>
    <row r="460" spans="1:5">
      <c r="A460" t="s">
        <v>897</v>
      </c>
      <c r="B460" t="s">
        <v>153</v>
      </c>
      <c r="C460" t="s">
        <v>152</v>
      </c>
      <c r="D460" t="s">
        <v>152</v>
      </c>
      <c r="E460" t="s">
        <v>152</v>
      </c>
    </row>
    <row r="461" spans="1:5">
      <c r="A461" t="s">
        <v>896</v>
      </c>
      <c r="B461" t="s">
        <v>147</v>
      </c>
      <c r="C461">
        <v>15.5</v>
      </c>
      <c r="D461" t="s">
        <v>1613</v>
      </c>
      <c r="E461">
        <v>32</v>
      </c>
    </row>
    <row r="462" spans="1:5">
      <c r="A462" t="s">
        <v>895</v>
      </c>
      <c r="B462" t="s">
        <v>153</v>
      </c>
      <c r="C462" t="s">
        <v>152</v>
      </c>
      <c r="D462" t="s">
        <v>152</v>
      </c>
      <c r="E462" t="s">
        <v>152</v>
      </c>
    </row>
    <row r="463" spans="1:5">
      <c r="A463" t="s">
        <v>894</v>
      </c>
      <c r="B463" t="s">
        <v>147</v>
      </c>
      <c r="C463">
        <v>15.5</v>
      </c>
      <c r="D463" t="s">
        <v>1603</v>
      </c>
      <c r="E463">
        <v>32</v>
      </c>
    </row>
    <row r="464" spans="1:5">
      <c r="A464" t="s">
        <v>893</v>
      </c>
      <c r="B464" t="s">
        <v>153</v>
      </c>
      <c r="C464" t="s">
        <v>152</v>
      </c>
      <c r="D464" t="s">
        <v>152</v>
      </c>
      <c r="E464" t="s">
        <v>152</v>
      </c>
    </row>
    <row r="465" spans="1:5">
      <c r="A465" t="s">
        <v>892</v>
      </c>
      <c r="B465" t="s">
        <v>147</v>
      </c>
      <c r="C465">
        <v>15.5</v>
      </c>
      <c r="D465" t="s">
        <v>1616</v>
      </c>
      <c r="E465">
        <v>31</v>
      </c>
    </row>
    <row r="466" spans="1:5">
      <c r="A466" t="s">
        <v>891</v>
      </c>
      <c r="B466" t="s">
        <v>153</v>
      </c>
      <c r="C466" t="s">
        <v>152</v>
      </c>
      <c r="D466" t="s">
        <v>152</v>
      </c>
      <c r="E466" t="s">
        <v>152</v>
      </c>
    </row>
    <row r="467" spans="1:5">
      <c r="A467" t="s">
        <v>324</v>
      </c>
      <c r="B467" t="s">
        <v>147</v>
      </c>
      <c r="C467">
        <v>15.5</v>
      </c>
      <c r="D467" t="s">
        <v>1602</v>
      </c>
      <c r="E467">
        <v>31</v>
      </c>
    </row>
    <row r="468" spans="1:5">
      <c r="A468" t="s">
        <v>890</v>
      </c>
      <c r="B468" t="s">
        <v>153</v>
      </c>
      <c r="C468" t="s">
        <v>152</v>
      </c>
      <c r="D468" t="s">
        <v>152</v>
      </c>
      <c r="E468" t="s">
        <v>152</v>
      </c>
    </row>
    <row r="469" spans="1:5">
      <c r="A469" t="s">
        <v>889</v>
      </c>
      <c r="B469" t="s">
        <v>147</v>
      </c>
      <c r="C469">
        <v>15.5</v>
      </c>
      <c r="D469" t="s">
        <v>1598</v>
      </c>
      <c r="E469">
        <v>32</v>
      </c>
    </row>
    <row r="470" spans="1:5">
      <c r="A470" t="s">
        <v>888</v>
      </c>
      <c r="B470" t="s">
        <v>153</v>
      </c>
      <c r="C470" t="s">
        <v>152</v>
      </c>
      <c r="D470" t="s">
        <v>152</v>
      </c>
      <c r="E470" t="s">
        <v>152</v>
      </c>
    </row>
    <row r="471" spans="1:5">
      <c r="A471" t="s">
        <v>887</v>
      </c>
      <c r="B471" t="s">
        <v>153</v>
      </c>
      <c r="C471" t="s">
        <v>152</v>
      </c>
      <c r="D471" t="s">
        <v>152</v>
      </c>
      <c r="E471" t="s">
        <v>152</v>
      </c>
    </row>
    <row r="472" spans="1:5">
      <c r="A472" t="s">
        <v>886</v>
      </c>
      <c r="B472" t="s">
        <v>153</v>
      </c>
      <c r="C472" t="s">
        <v>152</v>
      </c>
      <c r="D472" t="s">
        <v>152</v>
      </c>
      <c r="E472" t="s">
        <v>152</v>
      </c>
    </row>
    <row r="473" spans="1:5">
      <c r="A473" t="s">
        <v>885</v>
      </c>
      <c r="B473" t="s">
        <v>153</v>
      </c>
      <c r="C473" t="s">
        <v>152</v>
      </c>
      <c r="D473" t="s">
        <v>152</v>
      </c>
      <c r="E473" t="s">
        <v>152</v>
      </c>
    </row>
    <row r="474" spans="1:5">
      <c r="A474" t="s">
        <v>884</v>
      </c>
      <c r="B474" t="s">
        <v>153</v>
      </c>
      <c r="C474" t="s">
        <v>152</v>
      </c>
      <c r="D474" t="s">
        <v>152</v>
      </c>
      <c r="E474" t="s">
        <v>152</v>
      </c>
    </row>
    <row r="475" spans="1:5">
      <c r="A475" t="s">
        <v>883</v>
      </c>
      <c r="B475" t="s">
        <v>153</v>
      </c>
      <c r="C475" t="s">
        <v>152</v>
      </c>
      <c r="D475" t="s">
        <v>152</v>
      </c>
      <c r="E475" t="s">
        <v>152</v>
      </c>
    </row>
    <row r="476" spans="1:5">
      <c r="A476" t="s">
        <v>882</v>
      </c>
      <c r="B476" t="s">
        <v>153</v>
      </c>
      <c r="C476" t="s">
        <v>152</v>
      </c>
      <c r="D476" t="s">
        <v>152</v>
      </c>
      <c r="E476" t="s">
        <v>152</v>
      </c>
    </row>
    <row r="477" spans="1:5">
      <c r="A477" t="s">
        <v>881</v>
      </c>
      <c r="B477" t="s">
        <v>147</v>
      </c>
      <c r="C477">
        <v>15.5</v>
      </c>
      <c r="D477" t="s">
        <v>1616</v>
      </c>
      <c r="E477">
        <v>31</v>
      </c>
    </row>
    <row r="478" spans="1:5">
      <c r="A478" t="s">
        <v>880</v>
      </c>
      <c r="B478" t="s">
        <v>153</v>
      </c>
      <c r="C478" t="s">
        <v>152</v>
      </c>
      <c r="D478" t="s">
        <v>152</v>
      </c>
      <c r="E478" t="s">
        <v>152</v>
      </c>
    </row>
    <row r="479" spans="1:5">
      <c r="A479" t="s">
        <v>879</v>
      </c>
      <c r="B479" t="s">
        <v>147</v>
      </c>
      <c r="C479">
        <v>15.5</v>
      </c>
      <c r="D479" t="s">
        <v>1614</v>
      </c>
      <c r="E479">
        <v>32</v>
      </c>
    </row>
    <row r="480" spans="1:5">
      <c r="A480" t="s">
        <v>878</v>
      </c>
      <c r="B480" t="s">
        <v>153</v>
      </c>
      <c r="C480" t="s">
        <v>152</v>
      </c>
      <c r="D480" t="s">
        <v>152</v>
      </c>
      <c r="E480" t="s">
        <v>152</v>
      </c>
    </row>
    <row r="481" spans="1:5">
      <c r="A481" t="s">
        <v>877</v>
      </c>
      <c r="B481" t="s">
        <v>153</v>
      </c>
      <c r="C481" t="s">
        <v>152</v>
      </c>
      <c r="D481" t="s">
        <v>152</v>
      </c>
      <c r="E481" t="s">
        <v>152</v>
      </c>
    </row>
    <row r="482" spans="1:5">
      <c r="A482" t="s">
        <v>876</v>
      </c>
      <c r="B482" t="s">
        <v>153</v>
      </c>
      <c r="C482" t="s">
        <v>152</v>
      </c>
      <c r="D482" t="s">
        <v>152</v>
      </c>
      <c r="E482" t="s">
        <v>152</v>
      </c>
    </row>
    <row r="483" spans="1:5">
      <c r="A483" t="s">
        <v>875</v>
      </c>
      <c r="B483" t="s">
        <v>147</v>
      </c>
      <c r="C483">
        <v>15.6</v>
      </c>
      <c r="D483" t="s">
        <v>1604</v>
      </c>
      <c r="E483">
        <v>32</v>
      </c>
    </row>
    <row r="484" spans="1:5">
      <c r="A484" t="s">
        <v>874</v>
      </c>
      <c r="B484" t="s">
        <v>153</v>
      </c>
      <c r="C484" t="s">
        <v>152</v>
      </c>
      <c r="D484" t="s">
        <v>152</v>
      </c>
      <c r="E484" t="s">
        <v>152</v>
      </c>
    </row>
    <row r="485" spans="1:5">
      <c r="A485" t="s">
        <v>325</v>
      </c>
      <c r="B485" t="s">
        <v>147</v>
      </c>
      <c r="C485">
        <v>15.5</v>
      </c>
      <c r="D485" t="s">
        <v>1611</v>
      </c>
      <c r="E485">
        <v>31</v>
      </c>
    </row>
    <row r="486" spans="1:5">
      <c r="A486" t="s">
        <v>873</v>
      </c>
      <c r="B486" t="s">
        <v>153</v>
      </c>
      <c r="C486" t="s">
        <v>152</v>
      </c>
      <c r="D486" t="s">
        <v>152</v>
      </c>
      <c r="E486" t="s">
        <v>152</v>
      </c>
    </row>
    <row r="487" spans="1:5">
      <c r="A487" t="s">
        <v>872</v>
      </c>
      <c r="B487" t="s">
        <v>147</v>
      </c>
      <c r="C487">
        <v>15.5</v>
      </c>
      <c r="D487" t="s">
        <v>1599</v>
      </c>
      <c r="E487">
        <v>32</v>
      </c>
    </row>
    <row r="488" spans="1:5">
      <c r="A488" t="s">
        <v>871</v>
      </c>
      <c r="B488" t="s">
        <v>153</v>
      </c>
      <c r="C488" t="s">
        <v>152</v>
      </c>
      <c r="D488" t="s">
        <v>152</v>
      </c>
      <c r="E488" t="s">
        <v>152</v>
      </c>
    </row>
    <row r="489" spans="1:5">
      <c r="A489" t="s">
        <v>326</v>
      </c>
      <c r="B489" t="s">
        <v>147</v>
      </c>
      <c r="C489">
        <v>15.5</v>
      </c>
      <c r="D489" t="s">
        <v>1613</v>
      </c>
      <c r="E489">
        <v>32</v>
      </c>
    </row>
    <row r="490" spans="1:5">
      <c r="A490" t="s">
        <v>870</v>
      </c>
      <c r="B490" t="s">
        <v>153</v>
      </c>
      <c r="C490" t="s">
        <v>152</v>
      </c>
      <c r="D490" t="s">
        <v>152</v>
      </c>
      <c r="E490" t="s">
        <v>152</v>
      </c>
    </row>
    <row r="491" spans="1:5">
      <c r="A491" t="s">
        <v>869</v>
      </c>
      <c r="B491" t="s">
        <v>153</v>
      </c>
      <c r="C491" t="s">
        <v>152</v>
      </c>
      <c r="D491" t="s">
        <v>152</v>
      </c>
      <c r="E491" t="s">
        <v>152</v>
      </c>
    </row>
    <row r="492" spans="1:5">
      <c r="A492" t="s">
        <v>868</v>
      </c>
      <c r="B492" t="s">
        <v>153</v>
      </c>
      <c r="C492" t="s">
        <v>152</v>
      </c>
      <c r="D492" t="s">
        <v>152</v>
      </c>
      <c r="E492" t="s">
        <v>152</v>
      </c>
    </row>
    <row r="493" spans="1:5">
      <c r="A493" t="s">
        <v>867</v>
      </c>
      <c r="B493" t="s">
        <v>147</v>
      </c>
      <c r="C493">
        <v>15.5</v>
      </c>
      <c r="D493" t="s">
        <v>1599</v>
      </c>
      <c r="E493">
        <v>32</v>
      </c>
    </row>
    <row r="494" spans="1:5">
      <c r="A494" t="s">
        <v>866</v>
      </c>
      <c r="B494" t="s">
        <v>153</v>
      </c>
      <c r="C494" t="s">
        <v>152</v>
      </c>
      <c r="D494" t="s">
        <v>152</v>
      </c>
      <c r="E494" t="s">
        <v>152</v>
      </c>
    </row>
    <row r="495" spans="1:5">
      <c r="A495" t="s">
        <v>865</v>
      </c>
      <c r="B495" t="s">
        <v>153</v>
      </c>
      <c r="C495" t="s">
        <v>152</v>
      </c>
      <c r="D495" t="s">
        <v>152</v>
      </c>
      <c r="E495" t="s">
        <v>152</v>
      </c>
    </row>
    <row r="496" spans="1:5">
      <c r="A496" t="s">
        <v>864</v>
      </c>
      <c r="B496" t="s">
        <v>153</v>
      </c>
      <c r="C496" t="s">
        <v>152</v>
      </c>
      <c r="D496" t="s">
        <v>152</v>
      </c>
      <c r="E496" t="s">
        <v>152</v>
      </c>
    </row>
    <row r="497" spans="1:5">
      <c r="A497" t="s">
        <v>863</v>
      </c>
      <c r="B497" t="s">
        <v>147</v>
      </c>
      <c r="C497">
        <v>15.5</v>
      </c>
      <c r="D497" t="s">
        <v>1607</v>
      </c>
      <c r="E497">
        <v>31</v>
      </c>
    </row>
    <row r="498" spans="1:5">
      <c r="A498" t="s">
        <v>862</v>
      </c>
      <c r="B498" t="s">
        <v>153</v>
      </c>
      <c r="C498" t="s">
        <v>152</v>
      </c>
      <c r="D498" t="s">
        <v>152</v>
      </c>
      <c r="E498" t="s">
        <v>152</v>
      </c>
    </row>
    <row r="499" spans="1:5">
      <c r="A499" t="s">
        <v>861</v>
      </c>
      <c r="B499" t="s">
        <v>147</v>
      </c>
      <c r="C499">
        <v>15.5</v>
      </c>
      <c r="D499" t="s">
        <v>1615</v>
      </c>
      <c r="E499">
        <v>32</v>
      </c>
    </row>
    <row r="500" spans="1:5">
      <c r="A500" t="s">
        <v>860</v>
      </c>
      <c r="B500" t="s">
        <v>153</v>
      </c>
      <c r="C500" t="s">
        <v>152</v>
      </c>
      <c r="D500" t="s">
        <v>152</v>
      </c>
      <c r="E500" t="s">
        <v>152</v>
      </c>
    </row>
    <row r="501" spans="1:5">
      <c r="A501" t="s">
        <v>859</v>
      </c>
      <c r="B501" t="s">
        <v>153</v>
      </c>
      <c r="C501" t="s">
        <v>152</v>
      </c>
      <c r="D501" t="s">
        <v>152</v>
      </c>
      <c r="E501" t="s">
        <v>152</v>
      </c>
    </row>
    <row r="502" spans="1:5">
      <c r="A502" t="s">
        <v>858</v>
      </c>
      <c r="B502" t="s">
        <v>153</v>
      </c>
      <c r="C502" t="s">
        <v>152</v>
      </c>
      <c r="D502" t="s">
        <v>152</v>
      </c>
      <c r="E502" t="s">
        <v>152</v>
      </c>
    </row>
    <row r="503" spans="1:5">
      <c r="A503" t="s">
        <v>327</v>
      </c>
      <c r="B503" t="s">
        <v>147</v>
      </c>
      <c r="C503">
        <v>15.5</v>
      </c>
      <c r="D503" t="s">
        <v>1602</v>
      </c>
      <c r="E503">
        <v>31</v>
      </c>
    </row>
    <row r="504" spans="1:5">
      <c r="A504" t="s">
        <v>857</v>
      </c>
      <c r="B504" t="s">
        <v>153</v>
      </c>
      <c r="C504" t="s">
        <v>152</v>
      </c>
      <c r="D504" t="s">
        <v>152</v>
      </c>
      <c r="E504" t="s">
        <v>152</v>
      </c>
    </row>
    <row r="505" spans="1:5">
      <c r="A505" t="s">
        <v>856</v>
      </c>
      <c r="B505" t="s">
        <v>153</v>
      </c>
      <c r="C505" t="s">
        <v>152</v>
      </c>
      <c r="D505" t="s">
        <v>152</v>
      </c>
      <c r="E505" t="s">
        <v>152</v>
      </c>
    </row>
    <row r="506" spans="1:5">
      <c r="A506" t="s">
        <v>855</v>
      </c>
      <c r="B506" t="s">
        <v>153</v>
      </c>
      <c r="C506" t="s">
        <v>152</v>
      </c>
      <c r="D506" t="s">
        <v>152</v>
      </c>
      <c r="E506" t="s">
        <v>152</v>
      </c>
    </row>
    <row r="507" spans="1:5">
      <c r="A507" t="s">
        <v>854</v>
      </c>
      <c r="B507" t="s">
        <v>153</v>
      </c>
      <c r="C507" t="s">
        <v>152</v>
      </c>
      <c r="D507" t="s">
        <v>152</v>
      </c>
      <c r="E507" t="s">
        <v>152</v>
      </c>
    </row>
    <row r="508" spans="1:5">
      <c r="A508" t="s">
        <v>853</v>
      </c>
      <c r="B508" t="s">
        <v>153</v>
      </c>
      <c r="C508" t="s">
        <v>152</v>
      </c>
      <c r="D508" t="s">
        <v>152</v>
      </c>
      <c r="E508" t="s">
        <v>152</v>
      </c>
    </row>
    <row r="509" spans="1:5">
      <c r="A509" t="s">
        <v>852</v>
      </c>
      <c r="B509" t="s">
        <v>147</v>
      </c>
      <c r="C509">
        <v>15.5</v>
      </c>
      <c r="D509" t="s">
        <v>1614</v>
      </c>
      <c r="E509">
        <v>32</v>
      </c>
    </row>
    <row r="510" spans="1:5">
      <c r="A510" t="s">
        <v>851</v>
      </c>
      <c r="B510" t="s">
        <v>153</v>
      </c>
      <c r="C510" t="s">
        <v>152</v>
      </c>
      <c r="D510" t="s">
        <v>152</v>
      </c>
      <c r="E510" t="s">
        <v>152</v>
      </c>
    </row>
    <row r="511" spans="1:5">
      <c r="A511" t="s">
        <v>850</v>
      </c>
      <c r="B511" t="s">
        <v>153</v>
      </c>
      <c r="C511" t="s">
        <v>152</v>
      </c>
      <c r="D511" t="s">
        <v>152</v>
      </c>
      <c r="E511" t="s">
        <v>152</v>
      </c>
    </row>
    <row r="512" spans="1:5">
      <c r="A512" t="s">
        <v>849</v>
      </c>
      <c r="B512" t="s">
        <v>153</v>
      </c>
      <c r="C512" t="s">
        <v>152</v>
      </c>
      <c r="D512" t="s">
        <v>152</v>
      </c>
      <c r="E512" t="s">
        <v>152</v>
      </c>
    </row>
    <row r="513" spans="1:5">
      <c r="A513" t="s">
        <v>848</v>
      </c>
      <c r="B513" t="s">
        <v>147</v>
      </c>
      <c r="C513">
        <v>15.5</v>
      </c>
      <c r="D513" t="s">
        <v>1600</v>
      </c>
      <c r="E513">
        <v>31</v>
      </c>
    </row>
    <row r="514" spans="1:5">
      <c r="A514" t="s">
        <v>847</v>
      </c>
      <c r="B514" t="s">
        <v>153</v>
      </c>
      <c r="C514" t="s">
        <v>152</v>
      </c>
      <c r="D514" t="s">
        <v>152</v>
      </c>
      <c r="E514" t="s">
        <v>152</v>
      </c>
    </row>
    <row r="515" spans="1:5">
      <c r="A515" t="s">
        <v>846</v>
      </c>
      <c r="B515" t="s">
        <v>153</v>
      </c>
      <c r="C515" t="s">
        <v>152</v>
      </c>
      <c r="D515" t="s">
        <v>152</v>
      </c>
      <c r="E515" t="s">
        <v>152</v>
      </c>
    </row>
    <row r="516" spans="1:5">
      <c r="A516" t="s">
        <v>845</v>
      </c>
      <c r="B516" t="s">
        <v>153</v>
      </c>
      <c r="C516" t="s">
        <v>152</v>
      </c>
      <c r="D516" t="s">
        <v>152</v>
      </c>
      <c r="E516" t="s">
        <v>152</v>
      </c>
    </row>
    <row r="517" spans="1:5">
      <c r="A517" t="s">
        <v>844</v>
      </c>
      <c r="B517" t="s">
        <v>147</v>
      </c>
      <c r="C517">
        <v>15.5</v>
      </c>
      <c r="D517" t="s">
        <v>1605</v>
      </c>
      <c r="E517">
        <v>31</v>
      </c>
    </row>
    <row r="518" spans="1:5">
      <c r="A518" t="s">
        <v>843</v>
      </c>
      <c r="B518" t="s">
        <v>153</v>
      </c>
      <c r="C518" t="s">
        <v>152</v>
      </c>
      <c r="D518" t="s">
        <v>152</v>
      </c>
      <c r="E518" t="s">
        <v>152</v>
      </c>
    </row>
    <row r="519" spans="1:5">
      <c r="A519" t="s">
        <v>842</v>
      </c>
      <c r="B519" t="s">
        <v>153</v>
      </c>
      <c r="C519" t="s">
        <v>152</v>
      </c>
      <c r="D519" t="s">
        <v>152</v>
      </c>
      <c r="E519" t="s">
        <v>152</v>
      </c>
    </row>
    <row r="520" spans="1:5">
      <c r="A520" t="s">
        <v>841</v>
      </c>
      <c r="B520" t="s">
        <v>153</v>
      </c>
      <c r="C520" t="s">
        <v>152</v>
      </c>
      <c r="D520" t="s">
        <v>152</v>
      </c>
      <c r="E520" t="s">
        <v>152</v>
      </c>
    </row>
    <row r="521" spans="1:5">
      <c r="A521" t="s">
        <v>840</v>
      </c>
      <c r="B521" t="s">
        <v>147</v>
      </c>
      <c r="C521">
        <v>15.5</v>
      </c>
      <c r="D521" t="s">
        <v>1605</v>
      </c>
      <c r="E521">
        <v>31</v>
      </c>
    </row>
    <row r="522" spans="1:5">
      <c r="A522" t="s">
        <v>839</v>
      </c>
      <c r="B522" t="s">
        <v>153</v>
      </c>
      <c r="C522" t="s">
        <v>152</v>
      </c>
      <c r="D522" t="s">
        <v>152</v>
      </c>
      <c r="E522" t="s">
        <v>152</v>
      </c>
    </row>
    <row r="523" spans="1:5">
      <c r="A523" t="s">
        <v>838</v>
      </c>
      <c r="B523" t="s">
        <v>153</v>
      </c>
      <c r="C523" t="s">
        <v>152</v>
      </c>
      <c r="D523" t="s">
        <v>152</v>
      </c>
      <c r="E523" t="s">
        <v>152</v>
      </c>
    </row>
    <row r="524" spans="1:5">
      <c r="A524" t="s">
        <v>837</v>
      </c>
      <c r="B524" t="s">
        <v>153</v>
      </c>
      <c r="C524" t="s">
        <v>152</v>
      </c>
      <c r="D524" t="s">
        <v>152</v>
      </c>
      <c r="E524" t="s">
        <v>152</v>
      </c>
    </row>
    <row r="525" spans="1:5">
      <c r="A525" t="s">
        <v>836</v>
      </c>
      <c r="B525" t="s">
        <v>147</v>
      </c>
      <c r="C525">
        <v>15.5</v>
      </c>
      <c r="D525" t="s">
        <v>1599</v>
      </c>
      <c r="E525">
        <v>32</v>
      </c>
    </row>
    <row r="526" spans="1:5">
      <c r="A526" t="s">
        <v>835</v>
      </c>
      <c r="B526" t="s">
        <v>153</v>
      </c>
      <c r="C526" t="s">
        <v>152</v>
      </c>
      <c r="D526" t="s">
        <v>152</v>
      </c>
      <c r="E526" t="s">
        <v>152</v>
      </c>
    </row>
    <row r="527" spans="1:5">
      <c r="A527" t="s">
        <v>834</v>
      </c>
      <c r="B527" t="s">
        <v>153</v>
      </c>
      <c r="C527" t="s">
        <v>152</v>
      </c>
      <c r="D527" t="s">
        <v>152</v>
      </c>
      <c r="E527" t="s">
        <v>152</v>
      </c>
    </row>
    <row r="528" spans="1:5">
      <c r="A528" t="s">
        <v>833</v>
      </c>
      <c r="B528" t="s">
        <v>153</v>
      </c>
      <c r="C528" t="s">
        <v>152</v>
      </c>
      <c r="D528" t="s">
        <v>152</v>
      </c>
      <c r="E528" t="s">
        <v>152</v>
      </c>
    </row>
    <row r="529" spans="1:5">
      <c r="A529" t="s">
        <v>832</v>
      </c>
      <c r="B529" t="s">
        <v>153</v>
      </c>
      <c r="C529" t="s">
        <v>152</v>
      </c>
      <c r="D529" t="s">
        <v>152</v>
      </c>
      <c r="E529" t="s">
        <v>152</v>
      </c>
    </row>
    <row r="530" spans="1:5">
      <c r="A530" t="s">
        <v>831</v>
      </c>
      <c r="B530" t="s">
        <v>153</v>
      </c>
      <c r="C530" t="s">
        <v>152</v>
      </c>
      <c r="D530" t="s">
        <v>152</v>
      </c>
      <c r="E530" t="s">
        <v>152</v>
      </c>
    </row>
    <row r="531" spans="1:5">
      <c r="A531" t="s">
        <v>830</v>
      </c>
      <c r="B531" t="s">
        <v>147</v>
      </c>
      <c r="C531">
        <v>15.5</v>
      </c>
      <c r="D531" t="s">
        <v>1618</v>
      </c>
      <c r="E531">
        <v>30</v>
      </c>
    </row>
    <row r="532" spans="1:5">
      <c r="A532" t="s">
        <v>829</v>
      </c>
      <c r="B532" t="s">
        <v>153</v>
      </c>
      <c r="C532" t="s">
        <v>152</v>
      </c>
      <c r="D532" t="s">
        <v>152</v>
      </c>
      <c r="E532" t="s">
        <v>152</v>
      </c>
    </row>
    <row r="533" spans="1:5">
      <c r="A533" t="s">
        <v>828</v>
      </c>
      <c r="B533" t="s">
        <v>153</v>
      </c>
      <c r="C533" t="s">
        <v>152</v>
      </c>
      <c r="D533" t="s">
        <v>152</v>
      </c>
      <c r="E533" t="s">
        <v>152</v>
      </c>
    </row>
    <row r="534" spans="1:5">
      <c r="A534" t="s">
        <v>827</v>
      </c>
      <c r="B534" t="s">
        <v>153</v>
      </c>
      <c r="C534" t="s">
        <v>152</v>
      </c>
      <c r="D534" t="s">
        <v>152</v>
      </c>
      <c r="E534" t="s">
        <v>152</v>
      </c>
    </row>
    <row r="535" spans="1:5">
      <c r="A535" t="s">
        <v>826</v>
      </c>
      <c r="B535" t="s">
        <v>147</v>
      </c>
      <c r="C535">
        <v>15.5</v>
      </c>
      <c r="D535" t="s">
        <v>1615</v>
      </c>
      <c r="E535">
        <v>32</v>
      </c>
    </row>
    <row r="536" spans="1:5">
      <c r="A536" t="s">
        <v>825</v>
      </c>
      <c r="B536" t="s">
        <v>153</v>
      </c>
      <c r="C536" t="s">
        <v>152</v>
      </c>
      <c r="D536" t="s">
        <v>152</v>
      </c>
      <c r="E536" t="s">
        <v>152</v>
      </c>
    </row>
    <row r="537" spans="1:5">
      <c r="A537" t="s">
        <v>824</v>
      </c>
      <c r="B537" t="s">
        <v>153</v>
      </c>
      <c r="C537" t="s">
        <v>152</v>
      </c>
      <c r="D537" t="s">
        <v>152</v>
      </c>
      <c r="E537" t="s">
        <v>152</v>
      </c>
    </row>
    <row r="538" spans="1:5">
      <c r="A538" t="s">
        <v>823</v>
      </c>
      <c r="B538" t="s">
        <v>153</v>
      </c>
      <c r="C538" t="s">
        <v>152</v>
      </c>
      <c r="D538" t="s">
        <v>152</v>
      </c>
      <c r="E538" t="s">
        <v>152</v>
      </c>
    </row>
    <row r="539" spans="1:5">
      <c r="A539" t="s">
        <v>822</v>
      </c>
      <c r="B539" t="s">
        <v>153</v>
      </c>
      <c r="C539" t="s">
        <v>152</v>
      </c>
      <c r="D539" t="s">
        <v>152</v>
      </c>
      <c r="E539" t="s">
        <v>152</v>
      </c>
    </row>
    <row r="540" spans="1:5">
      <c r="A540" t="s">
        <v>821</v>
      </c>
      <c r="B540" t="s">
        <v>153</v>
      </c>
      <c r="C540" t="s">
        <v>152</v>
      </c>
      <c r="D540" t="s">
        <v>152</v>
      </c>
      <c r="E540" t="s">
        <v>152</v>
      </c>
    </row>
    <row r="541" spans="1:5">
      <c r="A541" t="s">
        <v>820</v>
      </c>
      <c r="B541" t="s">
        <v>153</v>
      </c>
      <c r="C541" t="s">
        <v>152</v>
      </c>
      <c r="D541" t="s">
        <v>152</v>
      </c>
      <c r="E541" t="s">
        <v>152</v>
      </c>
    </row>
    <row r="542" spans="1:5">
      <c r="A542" t="s">
        <v>819</v>
      </c>
      <c r="B542" t="s">
        <v>153</v>
      </c>
      <c r="C542" t="s">
        <v>152</v>
      </c>
      <c r="D542" t="s">
        <v>152</v>
      </c>
      <c r="E542" t="s">
        <v>152</v>
      </c>
    </row>
    <row r="543" spans="1:5">
      <c r="A543" t="s">
        <v>818</v>
      </c>
      <c r="B543" t="s">
        <v>153</v>
      </c>
      <c r="C543" t="s">
        <v>152</v>
      </c>
      <c r="D543" t="s">
        <v>152</v>
      </c>
      <c r="E543" t="s">
        <v>152</v>
      </c>
    </row>
    <row r="544" spans="1:5">
      <c r="A544" t="s">
        <v>817</v>
      </c>
      <c r="B544" t="s">
        <v>153</v>
      </c>
      <c r="C544" t="s">
        <v>152</v>
      </c>
      <c r="D544" t="s">
        <v>152</v>
      </c>
      <c r="E544" t="s">
        <v>152</v>
      </c>
    </row>
    <row r="545" spans="1:5">
      <c r="A545" t="s">
        <v>816</v>
      </c>
      <c r="B545" t="s">
        <v>147</v>
      </c>
      <c r="C545">
        <v>15.5</v>
      </c>
      <c r="D545" t="s">
        <v>1603</v>
      </c>
      <c r="E545">
        <v>32</v>
      </c>
    </row>
    <row r="546" spans="1:5">
      <c r="A546" t="s">
        <v>815</v>
      </c>
      <c r="B546" t="s">
        <v>153</v>
      </c>
      <c r="C546" t="s">
        <v>152</v>
      </c>
      <c r="D546" t="s">
        <v>152</v>
      </c>
      <c r="E546" t="s">
        <v>152</v>
      </c>
    </row>
    <row r="547" spans="1:5">
      <c r="A547" t="s">
        <v>814</v>
      </c>
      <c r="B547" t="s">
        <v>147</v>
      </c>
      <c r="C547">
        <v>15.5</v>
      </c>
      <c r="D547" t="s">
        <v>1614</v>
      </c>
      <c r="E547">
        <v>32</v>
      </c>
    </row>
    <row r="548" spans="1:5">
      <c r="A548" t="s">
        <v>813</v>
      </c>
      <c r="B548" t="s">
        <v>153</v>
      </c>
      <c r="C548" t="s">
        <v>152</v>
      </c>
      <c r="D548" t="s">
        <v>152</v>
      </c>
      <c r="E548" t="s">
        <v>152</v>
      </c>
    </row>
    <row r="549" spans="1:5">
      <c r="A549" t="s">
        <v>812</v>
      </c>
      <c r="B549" t="s">
        <v>153</v>
      </c>
      <c r="C549" t="s">
        <v>152</v>
      </c>
      <c r="D549" t="s">
        <v>152</v>
      </c>
      <c r="E549" t="s">
        <v>152</v>
      </c>
    </row>
    <row r="550" spans="1:5">
      <c r="A550" t="s">
        <v>811</v>
      </c>
      <c r="B550" t="s">
        <v>153</v>
      </c>
      <c r="C550" t="s">
        <v>152</v>
      </c>
      <c r="D550" t="s">
        <v>152</v>
      </c>
      <c r="E550" t="s">
        <v>152</v>
      </c>
    </row>
    <row r="551" spans="1:5">
      <c r="A551" t="s">
        <v>810</v>
      </c>
      <c r="B551" t="s">
        <v>147</v>
      </c>
      <c r="C551">
        <v>15.5</v>
      </c>
      <c r="D551" t="s">
        <v>1602</v>
      </c>
      <c r="E551">
        <v>31</v>
      </c>
    </row>
    <row r="552" spans="1:5">
      <c r="A552" t="s">
        <v>809</v>
      </c>
      <c r="B552" t="s">
        <v>153</v>
      </c>
      <c r="C552" t="s">
        <v>152</v>
      </c>
      <c r="D552" t="s">
        <v>152</v>
      </c>
      <c r="E552" t="s">
        <v>152</v>
      </c>
    </row>
    <row r="553" spans="1:5">
      <c r="A553" t="s">
        <v>808</v>
      </c>
      <c r="B553" t="s">
        <v>147</v>
      </c>
      <c r="C553">
        <v>15.5</v>
      </c>
      <c r="D553" t="s">
        <v>1600</v>
      </c>
      <c r="E553">
        <v>31</v>
      </c>
    </row>
    <row r="554" spans="1:5">
      <c r="A554" t="s">
        <v>807</v>
      </c>
      <c r="B554" t="s">
        <v>153</v>
      </c>
      <c r="C554" t="s">
        <v>152</v>
      </c>
      <c r="D554" t="s">
        <v>152</v>
      </c>
      <c r="E554" t="s">
        <v>152</v>
      </c>
    </row>
    <row r="555" spans="1:5">
      <c r="A555" t="s">
        <v>806</v>
      </c>
      <c r="B555" t="s">
        <v>153</v>
      </c>
      <c r="C555" t="s">
        <v>152</v>
      </c>
      <c r="D555" t="s">
        <v>152</v>
      </c>
      <c r="E555" t="s">
        <v>152</v>
      </c>
    </row>
    <row r="556" spans="1:5">
      <c r="A556" t="s">
        <v>805</v>
      </c>
      <c r="B556" t="s">
        <v>153</v>
      </c>
      <c r="C556" t="s">
        <v>152</v>
      </c>
      <c r="D556" t="s">
        <v>152</v>
      </c>
      <c r="E556" t="s">
        <v>152</v>
      </c>
    </row>
    <row r="557" spans="1:5">
      <c r="A557" t="s">
        <v>804</v>
      </c>
      <c r="B557" t="s">
        <v>153</v>
      </c>
      <c r="C557" t="s">
        <v>152</v>
      </c>
      <c r="D557" t="s">
        <v>152</v>
      </c>
      <c r="E557" t="s">
        <v>152</v>
      </c>
    </row>
    <row r="558" spans="1:5">
      <c r="A558" t="s">
        <v>803</v>
      </c>
      <c r="B558" t="s">
        <v>153</v>
      </c>
      <c r="C558" t="s">
        <v>152</v>
      </c>
      <c r="D558" t="s">
        <v>152</v>
      </c>
      <c r="E558" t="s">
        <v>152</v>
      </c>
    </row>
    <row r="559" spans="1:5">
      <c r="A559" t="s">
        <v>802</v>
      </c>
      <c r="B559" t="s">
        <v>153</v>
      </c>
      <c r="C559" t="s">
        <v>152</v>
      </c>
      <c r="D559" t="s">
        <v>152</v>
      </c>
      <c r="E559" t="s">
        <v>152</v>
      </c>
    </row>
    <row r="560" spans="1:5">
      <c r="A560" t="s">
        <v>801</v>
      </c>
      <c r="B560" t="s">
        <v>153</v>
      </c>
      <c r="C560" t="s">
        <v>152</v>
      </c>
      <c r="D560" t="s">
        <v>152</v>
      </c>
      <c r="E560" t="s">
        <v>152</v>
      </c>
    </row>
    <row r="561" spans="1:5">
      <c r="A561" t="s">
        <v>800</v>
      </c>
      <c r="B561" t="s">
        <v>153</v>
      </c>
      <c r="C561" t="s">
        <v>152</v>
      </c>
      <c r="D561" t="s">
        <v>152</v>
      </c>
      <c r="E561" t="s">
        <v>152</v>
      </c>
    </row>
    <row r="562" spans="1:5">
      <c r="A562" t="s">
        <v>799</v>
      </c>
      <c r="B562" t="s">
        <v>153</v>
      </c>
      <c r="C562" t="s">
        <v>152</v>
      </c>
      <c r="D562" t="s">
        <v>152</v>
      </c>
      <c r="E562" t="s">
        <v>152</v>
      </c>
    </row>
    <row r="563" spans="1:5">
      <c r="A563" t="s">
        <v>798</v>
      </c>
      <c r="B563" t="s">
        <v>153</v>
      </c>
      <c r="C563" t="s">
        <v>152</v>
      </c>
      <c r="D563" t="s">
        <v>152</v>
      </c>
      <c r="E563" t="s">
        <v>152</v>
      </c>
    </row>
    <row r="564" spans="1:5">
      <c r="A564" t="s">
        <v>797</v>
      </c>
      <c r="B564" t="s">
        <v>153</v>
      </c>
      <c r="C564" t="s">
        <v>152</v>
      </c>
      <c r="D564" t="s">
        <v>152</v>
      </c>
      <c r="E564" t="s">
        <v>152</v>
      </c>
    </row>
    <row r="565" spans="1:5">
      <c r="A565" t="s">
        <v>796</v>
      </c>
      <c r="B565" t="s">
        <v>153</v>
      </c>
      <c r="C565" t="s">
        <v>152</v>
      </c>
      <c r="D565" t="s">
        <v>152</v>
      </c>
      <c r="E565" t="s">
        <v>152</v>
      </c>
    </row>
    <row r="566" spans="1:5">
      <c r="A566" t="s">
        <v>795</v>
      </c>
      <c r="B566" t="s">
        <v>153</v>
      </c>
      <c r="C566" t="s">
        <v>152</v>
      </c>
      <c r="D566" t="s">
        <v>152</v>
      </c>
      <c r="E566" t="s">
        <v>152</v>
      </c>
    </row>
    <row r="567" spans="1:5">
      <c r="A567" t="s">
        <v>328</v>
      </c>
      <c r="B567" t="s">
        <v>147</v>
      </c>
      <c r="C567">
        <v>15.5</v>
      </c>
      <c r="D567" t="s">
        <v>1615</v>
      </c>
      <c r="E567">
        <v>31</v>
      </c>
    </row>
    <row r="568" spans="1:5">
      <c r="A568" t="s">
        <v>794</v>
      </c>
      <c r="B568" t="s">
        <v>153</v>
      </c>
      <c r="C568" t="s">
        <v>152</v>
      </c>
      <c r="D568" t="s">
        <v>152</v>
      </c>
      <c r="E568" t="s">
        <v>152</v>
      </c>
    </row>
    <row r="569" spans="1:5">
      <c r="A569" t="s">
        <v>793</v>
      </c>
      <c r="B569" t="s">
        <v>153</v>
      </c>
      <c r="C569" t="s">
        <v>152</v>
      </c>
      <c r="D569" t="s">
        <v>152</v>
      </c>
      <c r="E569" t="s">
        <v>152</v>
      </c>
    </row>
    <row r="570" spans="1:5">
      <c r="A570" t="s">
        <v>792</v>
      </c>
      <c r="B570" t="s">
        <v>153</v>
      </c>
      <c r="C570" t="s">
        <v>152</v>
      </c>
      <c r="D570" t="s">
        <v>152</v>
      </c>
      <c r="E570" t="s">
        <v>152</v>
      </c>
    </row>
    <row r="571" spans="1:5">
      <c r="A571" t="s">
        <v>791</v>
      </c>
      <c r="B571" t="s">
        <v>147</v>
      </c>
      <c r="C571">
        <v>15.5</v>
      </c>
      <c r="D571" t="s">
        <v>1614</v>
      </c>
      <c r="E571">
        <v>32</v>
      </c>
    </row>
    <row r="572" spans="1:5">
      <c r="A572" t="s">
        <v>790</v>
      </c>
      <c r="B572" t="s">
        <v>153</v>
      </c>
      <c r="C572" t="s">
        <v>152</v>
      </c>
      <c r="D572" t="s">
        <v>152</v>
      </c>
      <c r="E572" t="s">
        <v>152</v>
      </c>
    </row>
    <row r="573" spans="1:5">
      <c r="A573" t="s">
        <v>329</v>
      </c>
      <c r="B573" t="s">
        <v>147</v>
      </c>
      <c r="C573">
        <v>15.5</v>
      </c>
      <c r="D573" t="s">
        <v>1579</v>
      </c>
      <c r="E573">
        <v>29</v>
      </c>
    </row>
    <row r="574" spans="1:5">
      <c r="A574" t="s">
        <v>789</v>
      </c>
      <c r="B574" t="s">
        <v>153</v>
      </c>
      <c r="C574" t="s">
        <v>152</v>
      </c>
      <c r="D574" t="s">
        <v>152</v>
      </c>
      <c r="E574" t="s">
        <v>152</v>
      </c>
    </row>
    <row r="575" spans="1:5">
      <c r="A575" t="s">
        <v>788</v>
      </c>
      <c r="B575" t="s">
        <v>153</v>
      </c>
      <c r="C575" t="s">
        <v>152</v>
      </c>
      <c r="D575" t="s">
        <v>152</v>
      </c>
      <c r="E575" t="s">
        <v>152</v>
      </c>
    </row>
    <row r="576" spans="1:5">
      <c r="A576" t="s">
        <v>330</v>
      </c>
      <c r="B576" t="s">
        <v>153</v>
      </c>
      <c r="C576" t="s">
        <v>152</v>
      </c>
      <c r="D576" t="s">
        <v>152</v>
      </c>
      <c r="E576" t="s">
        <v>152</v>
      </c>
    </row>
    <row r="577" spans="1:5">
      <c r="A577" t="s">
        <v>331</v>
      </c>
      <c r="B577" t="s">
        <v>153</v>
      </c>
      <c r="C577" t="s">
        <v>152</v>
      </c>
      <c r="D577" t="s">
        <v>152</v>
      </c>
      <c r="E577" t="s">
        <v>152</v>
      </c>
    </row>
    <row r="578" spans="1:5">
      <c r="A578" t="s">
        <v>787</v>
      </c>
      <c r="B578" t="s">
        <v>153</v>
      </c>
      <c r="C578" t="s">
        <v>152</v>
      </c>
      <c r="D578" t="s">
        <v>152</v>
      </c>
      <c r="E578" t="s">
        <v>152</v>
      </c>
    </row>
    <row r="579" spans="1:5">
      <c r="A579" t="s">
        <v>786</v>
      </c>
      <c r="B579" t="s">
        <v>147</v>
      </c>
      <c r="C579">
        <v>15.5</v>
      </c>
      <c r="D579" t="s">
        <v>1619</v>
      </c>
      <c r="E579">
        <v>25</v>
      </c>
    </row>
    <row r="580" spans="1:5">
      <c r="A580" t="s">
        <v>785</v>
      </c>
      <c r="B580" t="s">
        <v>153</v>
      </c>
      <c r="C580" t="s">
        <v>152</v>
      </c>
      <c r="D580" t="s">
        <v>152</v>
      </c>
      <c r="E580" t="s">
        <v>152</v>
      </c>
    </row>
    <row r="581" spans="1:5">
      <c r="A581" t="s">
        <v>784</v>
      </c>
      <c r="B581" t="s">
        <v>153</v>
      </c>
      <c r="C581" t="s">
        <v>152</v>
      </c>
      <c r="D581" t="s">
        <v>152</v>
      </c>
      <c r="E581" t="s">
        <v>152</v>
      </c>
    </row>
    <row r="582" spans="1:5">
      <c r="A582" t="s">
        <v>783</v>
      </c>
      <c r="B582" t="s">
        <v>153</v>
      </c>
      <c r="C582" t="s">
        <v>152</v>
      </c>
      <c r="D582" t="s">
        <v>152</v>
      </c>
      <c r="E582" t="s">
        <v>152</v>
      </c>
    </row>
    <row r="583" spans="1:5">
      <c r="A583" t="s">
        <v>782</v>
      </c>
      <c r="B583" t="s">
        <v>147</v>
      </c>
      <c r="C583">
        <v>15.5</v>
      </c>
      <c r="D583" t="s">
        <v>1619</v>
      </c>
      <c r="E583">
        <v>25</v>
      </c>
    </row>
    <row r="584" spans="1:5">
      <c r="A584" t="s">
        <v>781</v>
      </c>
      <c r="B584" t="s">
        <v>153</v>
      </c>
      <c r="C584" t="s">
        <v>152</v>
      </c>
      <c r="D584" t="s">
        <v>152</v>
      </c>
      <c r="E584" t="s">
        <v>152</v>
      </c>
    </row>
    <row r="585" spans="1:5">
      <c r="A585" t="s">
        <v>780</v>
      </c>
      <c r="B585" t="s">
        <v>153</v>
      </c>
      <c r="C585" t="s">
        <v>152</v>
      </c>
      <c r="D585" t="s">
        <v>152</v>
      </c>
      <c r="E585" t="s">
        <v>152</v>
      </c>
    </row>
    <row r="586" spans="1:5">
      <c r="A586" t="s">
        <v>332</v>
      </c>
      <c r="B586" t="s">
        <v>153</v>
      </c>
      <c r="C586" t="s">
        <v>152</v>
      </c>
      <c r="D586" t="s">
        <v>152</v>
      </c>
      <c r="E586" t="s">
        <v>152</v>
      </c>
    </row>
    <row r="587" spans="1:5">
      <c r="A587" t="s">
        <v>779</v>
      </c>
      <c r="B587" t="s">
        <v>153</v>
      </c>
      <c r="C587" t="s">
        <v>152</v>
      </c>
      <c r="D587" t="s">
        <v>152</v>
      </c>
      <c r="E587" t="s">
        <v>152</v>
      </c>
    </row>
    <row r="588" spans="1:5">
      <c r="A588" t="s">
        <v>333</v>
      </c>
      <c r="B588" t="s">
        <v>153</v>
      </c>
      <c r="C588" t="s">
        <v>152</v>
      </c>
      <c r="D588" t="s">
        <v>152</v>
      </c>
      <c r="E588" t="s">
        <v>152</v>
      </c>
    </row>
    <row r="589" spans="1:5">
      <c r="A589" t="s">
        <v>778</v>
      </c>
      <c r="B589" t="s">
        <v>153</v>
      </c>
      <c r="C589" t="s">
        <v>152</v>
      </c>
      <c r="D589" t="s">
        <v>152</v>
      </c>
      <c r="E589" t="s">
        <v>152</v>
      </c>
    </row>
    <row r="590" spans="1:5">
      <c r="A590" t="s">
        <v>777</v>
      </c>
      <c r="B590" t="s">
        <v>153</v>
      </c>
      <c r="C590" t="s">
        <v>152</v>
      </c>
      <c r="D590" t="s">
        <v>152</v>
      </c>
      <c r="E590" t="s">
        <v>152</v>
      </c>
    </row>
    <row r="591" spans="1:5">
      <c r="A591" t="s">
        <v>334</v>
      </c>
      <c r="B591" t="s">
        <v>147</v>
      </c>
      <c r="C591">
        <v>15.5</v>
      </c>
      <c r="D591" t="s">
        <v>1549</v>
      </c>
      <c r="E591">
        <v>28</v>
      </c>
    </row>
    <row r="592" spans="1:5">
      <c r="A592" t="s">
        <v>776</v>
      </c>
      <c r="B592" t="s">
        <v>147</v>
      </c>
      <c r="C592">
        <v>15.5</v>
      </c>
      <c r="D592" t="s">
        <v>1620</v>
      </c>
      <c r="E592">
        <v>22</v>
      </c>
    </row>
    <row r="593" spans="1:5">
      <c r="A593" t="s">
        <v>775</v>
      </c>
      <c r="B593" t="s">
        <v>153</v>
      </c>
      <c r="C593" t="s">
        <v>152</v>
      </c>
      <c r="D593" t="s">
        <v>152</v>
      </c>
      <c r="E593" t="s">
        <v>152</v>
      </c>
    </row>
    <row r="594" spans="1:5">
      <c r="A594" t="s">
        <v>774</v>
      </c>
      <c r="B594" t="s">
        <v>153</v>
      </c>
      <c r="C594" t="s">
        <v>152</v>
      </c>
      <c r="D594" t="s">
        <v>152</v>
      </c>
      <c r="E594" t="s">
        <v>152</v>
      </c>
    </row>
    <row r="595" spans="1:5">
      <c r="A595" t="s">
        <v>773</v>
      </c>
      <c r="B595" t="s">
        <v>147</v>
      </c>
      <c r="C595">
        <v>15.5</v>
      </c>
      <c r="D595" t="s">
        <v>1619</v>
      </c>
      <c r="E595">
        <v>26</v>
      </c>
    </row>
    <row r="596" spans="1:5">
      <c r="A596" t="s">
        <v>335</v>
      </c>
      <c r="B596" t="s">
        <v>147</v>
      </c>
      <c r="C596">
        <v>15.5</v>
      </c>
      <c r="D596" t="s">
        <v>1594</v>
      </c>
      <c r="E596">
        <v>26</v>
      </c>
    </row>
    <row r="597" spans="1:5">
      <c r="A597" t="s">
        <v>772</v>
      </c>
      <c r="B597" t="s">
        <v>147</v>
      </c>
      <c r="C597">
        <v>15.5</v>
      </c>
      <c r="D597" t="s">
        <v>1594</v>
      </c>
      <c r="E597">
        <v>26</v>
      </c>
    </row>
    <row r="598" spans="1:5">
      <c r="A598" t="s">
        <v>771</v>
      </c>
      <c r="B598" t="s">
        <v>153</v>
      </c>
      <c r="C598" t="s">
        <v>152</v>
      </c>
      <c r="D598" t="s">
        <v>152</v>
      </c>
      <c r="E598" t="s">
        <v>152</v>
      </c>
    </row>
    <row r="599" spans="1:5">
      <c r="A599" t="s">
        <v>770</v>
      </c>
      <c r="B599" t="s">
        <v>147</v>
      </c>
      <c r="C599">
        <v>15.5</v>
      </c>
      <c r="D599" t="s">
        <v>1619</v>
      </c>
      <c r="E599">
        <v>25</v>
      </c>
    </row>
    <row r="600" spans="1:5">
      <c r="A600" t="s">
        <v>769</v>
      </c>
      <c r="B600" t="s">
        <v>153</v>
      </c>
      <c r="C600" t="s">
        <v>152</v>
      </c>
      <c r="D600" t="s">
        <v>152</v>
      </c>
      <c r="E600" t="s">
        <v>152</v>
      </c>
    </row>
    <row r="601" spans="1:5">
      <c r="A601" t="s">
        <v>768</v>
      </c>
      <c r="B601" t="s">
        <v>153</v>
      </c>
      <c r="C601" t="s">
        <v>152</v>
      </c>
      <c r="D601" t="s">
        <v>152</v>
      </c>
      <c r="E601" t="s">
        <v>152</v>
      </c>
    </row>
    <row r="602" spans="1:5">
      <c r="A602" t="s">
        <v>767</v>
      </c>
      <c r="B602" t="s">
        <v>153</v>
      </c>
      <c r="C602" t="s">
        <v>152</v>
      </c>
      <c r="D602" t="s">
        <v>152</v>
      </c>
      <c r="E602" t="s">
        <v>152</v>
      </c>
    </row>
    <row r="603" spans="1:5">
      <c r="A603" t="s">
        <v>766</v>
      </c>
      <c r="B603" t="s">
        <v>147</v>
      </c>
      <c r="C603">
        <v>15.5</v>
      </c>
      <c r="D603" t="s">
        <v>1621</v>
      </c>
      <c r="E603">
        <v>24</v>
      </c>
    </row>
    <row r="604" spans="1:5">
      <c r="A604" t="s">
        <v>765</v>
      </c>
      <c r="B604" t="s">
        <v>147</v>
      </c>
      <c r="C604">
        <v>15.5</v>
      </c>
      <c r="D604" t="s">
        <v>1564</v>
      </c>
      <c r="E604">
        <v>24</v>
      </c>
    </row>
    <row r="605" spans="1:5">
      <c r="A605" t="s">
        <v>764</v>
      </c>
      <c r="B605" t="s">
        <v>147</v>
      </c>
      <c r="C605">
        <v>15.5</v>
      </c>
      <c r="D605" t="s">
        <v>1564</v>
      </c>
      <c r="E605">
        <v>24</v>
      </c>
    </row>
    <row r="606" spans="1:5">
      <c r="A606" t="s">
        <v>763</v>
      </c>
      <c r="B606" t="s">
        <v>153</v>
      </c>
      <c r="C606" t="s">
        <v>152</v>
      </c>
      <c r="D606" t="s">
        <v>152</v>
      </c>
      <c r="E606" t="s">
        <v>152</v>
      </c>
    </row>
    <row r="607" spans="1:5">
      <c r="A607" t="s">
        <v>762</v>
      </c>
      <c r="B607" t="s">
        <v>147</v>
      </c>
      <c r="C607">
        <v>15.5</v>
      </c>
      <c r="D607" t="s">
        <v>1622</v>
      </c>
      <c r="E607">
        <v>30</v>
      </c>
    </row>
    <row r="608" spans="1:5">
      <c r="A608" t="s">
        <v>336</v>
      </c>
      <c r="B608" t="s">
        <v>153</v>
      </c>
      <c r="C608" t="s">
        <v>152</v>
      </c>
      <c r="D608" t="s">
        <v>152</v>
      </c>
      <c r="E608" t="s">
        <v>152</v>
      </c>
    </row>
    <row r="609" spans="1:5">
      <c r="A609" t="s">
        <v>337</v>
      </c>
      <c r="B609" t="s">
        <v>153</v>
      </c>
      <c r="C609" t="s">
        <v>152</v>
      </c>
      <c r="D609" t="s">
        <v>152</v>
      </c>
      <c r="E609" t="s">
        <v>152</v>
      </c>
    </row>
    <row r="610" spans="1:5">
      <c r="A610" t="s">
        <v>761</v>
      </c>
      <c r="B610" t="s">
        <v>153</v>
      </c>
      <c r="C610" t="s">
        <v>152</v>
      </c>
      <c r="D610" t="s">
        <v>152</v>
      </c>
      <c r="E610" t="s">
        <v>152</v>
      </c>
    </row>
    <row r="611" spans="1:5">
      <c r="A611" t="s">
        <v>760</v>
      </c>
      <c r="B611" t="s">
        <v>153</v>
      </c>
      <c r="C611" t="s">
        <v>152</v>
      </c>
      <c r="D611" t="s">
        <v>152</v>
      </c>
      <c r="E611" t="s">
        <v>152</v>
      </c>
    </row>
    <row r="612" spans="1:5">
      <c r="A612" t="s">
        <v>338</v>
      </c>
      <c r="B612" t="s">
        <v>153</v>
      </c>
      <c r="C612" t="s">
        <v>152</v>
      </c>
      <c r="D612" t="s">
        <v>152</v>
      </c>
      <c r="E612" t="s">
        <v>152</v>
      </c>
    </row>
    <row r="613" spans="1:5">
      <c r="A613" t="s">
        <v>339</v>
      </c>
      <c r="B613" t="s">
        <v>147</v>
      </c>
      <c r="C613">
        <v>15.5</v>
      </c>
      <c r="D613" t="s">
        <v>1623</v>
      </c>
      <c r="E613">
        <v>25</v>
      </c>
    </row>
    <row r="614" spans="1:5">
      <c r="A614" t="s">
        <v>340</v>
      </c>
      <c r="B614" t="s">
        <v>153</v>
      </c>
      <c r="C614" t="s">
        <v>152</v>
      </c>
      <c r="D614" t="s">
        <v>152</v>
      </c>
      <c r="E614" t="s">
        <v>152</v>
      </c>
    </row>
    <row r="615" spans="1:5">
      <c r="A615" t="s">
        <v>341</v>
      </c>
      <c r="B615" t="s">
        <v>147</v>
      </c>
      <c r="C615">
        <v>15.5</v>
      </c>
      <c r="D615" t="s">
        <v>1624</v>
      </c>
      <c r="E615">
        <v>24</v>
      </c>
    </row>
    <row r="616" spans="1:5">
      <c r="A616" t="s">
        <v>759</v>
      </c>
      <c r="B616" t="s">
        <v>153</v>
      </c>
      <c r="C616" t="s">
        <v>152</v>
      </c>
      <c r="D616" t="s">
        <v>152</v>
      </c>
      <c r="E616" t="s">
        <v>152</v>
      </c>
    </row>
    <row r="617" spans="1:5">
      <c r="A617" t="s">
        <v>758</v>
      </c>
      <c r="B617" t="s">
        <v>147</v>
      </c>
      <c r="C617">
        <v>15.5</v>
      </c>
      <c r="D617" t="s">
        <v>1625</v>
      </c>
      <c r="E617">
        <v>24</v>
      </c>
    </row>
    <row r="618" spans="1:5">
      <c r="A618" t="s">
        <v>342</v>
      </c>
      <c r="B618" t="s">
        <v>153</v>
      </c>
      <c r="C618" t="s">
        <v>152</v>
      </c>
      <c r="D618" t="s">
        <v>152</v>
      </c>
      <c r="E618" t="s">
        <v>152</v>
      </c>
    </row>
    <row r="619" spans="1:5">
      <c r="A619" t="s">
        <v>343</v>
      </c>
      <c r="B619" t="s">
        <v>153</v>
      </c>
      <c r="C619" t="s">
        <v>152</v>
      </c>
      <c r="D619" t="s">
        <v>152</v>
      </c>
      <c r="E619" t="s">
        <v>152</v>
      </c>
    </row>
    <row r="620" spans="1:5">
      <c r="A620" t="s">
        <v>757</v>
      </c>
      <c r="B620" t="s">
        <v>153</v>
      </c>
      <c r="C620" t="s">
        <v>152</v>
      </c>
      <c r="D620" t="s">
        <v>152</v>
      </c>
      <c r="E620" t="s">
        <v>152</v>
      </c>
    </row>
    <row r="621" spans="1:5">
      <c r="A621" t="s">
        <v>756</v>
      </c>
      <c r="B621" t="s">
        <v>153</v>
      </c>
      <c r="C621" t="s">
        <v>152</v>
      </c>
      <c r="D621" t="s">
        <v>152</v>
      </c>
      <c r="E621" t="s">
        <v>152</v>
      </c>
    </row>
    <row r="622" spans="1:5">
      <c r="A622" t="s">
        <v>755</v>
      </c>
      <c r="B622" t="s">
        <v>153</v>
      </c>
      <c r="C622" t="s">
        <v>152</v>
      </c>
      <c r="D622" t="s">
        <v>152</v>
      </c>
      <c r="E622" t="s">
        <v>152</v>
      </c>
    </row>
    <row r="623" spans="1:5">
      <c r="A623" t="s">
        <v>754</v>
      </c>
      <c r="B623" t="s">
        <v>153</v>
      </c>
      <c r="C623" t="s">
        <v>152</v>
      </c>
      <c r="D623" t="s">
        <v>152</v>
      </c>
      <c r="E623" t="s">
        <v>152</v>
      </c>
    </row>
    <row r="624" spans="1:5">
      <c r="A624" t="s">
        <v>753</v>
      </c>
      <c r="B624" t="s">
        <v>153</v>
      </c>
      <c r="C624" t="s">
        <v>152</v>
      </c>
      <c r="D624" t="s">
        <v>152</v>
      </c>
      <c r="E624" t="s">
        <v>152</v>
      </c>
    </row>
    <row r="625" spans="1:5">
      <c r="A625" t="s">
        <v>752</v>
      </c>
      <c r="B625" t="s">
        <v>153</v>
      </c>
      <c r="C625" t="s">
        <v>152</v>
      </c>
      <c r="D625" t="s">
        <v>152</v>
      </c>
      <c r="E625" t="s">
        <v>152</v>
      </c>
    </row>
    <row r="626" spans="1:5">
      <c r="A626" t="s">
        <v>344</v>
      </c>
      <c r="B626" t="s">
        <v>153</v>
      </c>
      <c r="C626" t="s">
        <v>152</v>
      </c>
      <c r="D626" t="s">
        <v>152</v>
      </c>
      <c r="E626" t="s">
        <v>152</v>
      </c>
    </row>
    <row r="627" spans="1:5">
      <c r="A627" t="s">
        <v>751</v>
      </c>
      <c r="B627" t="s">
        <v>153</v>
      </c>
      <c r="C627" t="s">
        <v>152</v>
      </c>
      <c r="D627" t="s">
        <v>152</v>
      </c>
      <c r="E627" t="s">
        <v>152</v>
      </c>
    </row>
    <row r="628" spans="1:5">
      <c r="A628" t="s">
        <v>750</v>
      </c>
      <c r="B628" t="s">
        <v>147</v>
      </c>
      <c r="C628">
        <v>27.3</v>
      </c>
      <c r="D628" t="s">
        <v>1626</v>
      </c>
      <c r="E628">
        <v>48</v>
      </c>
    </row>
    <row r="629" spans="1:5">
      <c r="A629" t="s">
        <v>749</v>
      </c>
      <c r="B629" t="s">
        <v>147</v>
      </c>
      <c r="C629">
        <v>27.3</v>
      </c>
      <c r="D629" t="s">
        <v>1626</v>
      </c>
      <c r="E629">
        <v>48</v>
      </c>
    </row>
    <row r="630" spans="1:5">
      <c r="A630" t="s">
        <v>345</v>
      </c>
      <c r="B630" t="s">
        <v>153</v>
      </c>
      <c r="C630" t="s">
        <v>152</v>
      </c>
      <c r="D630" t="s">
        <v>152</v>
      </c>
      <c r="E630" t="s">
        <v>152</v>
      </c>
    </row>
    <row r="631" spans="1:5">
      <c r="A631" t="s">
        <v>748</v>
      </c>
      <c r="B631" t="s">
        <v>147</v>
      </c>
      <c r="C631">
        <v>23.2</v>
      </c>
      <c r="D631" t="s">
        <v>1627</v>
      </c>
      <c r="E631">
        <v>42</v>
      </c>
    </row>
    <row r="632" spans="1:5">
      <c r="A632" t="s">
        <v>747</v>
      </c>
      <c r="B632" t="s">
        <v>153</v>
      </c>
      <c r="C632" t="s">
        <v>152</v>
      </c>
      <c r="D632" t="s">
        <v>152</v>
      </c>
      <c r="E632" t="s">
        <v>152</v>
      </c>
    </row>
    <row r="633" spans="1:5">
      <c r="A633" t="s">
        <v>746</v>
      </c>
      <c r="B633" t="s">
        <v>153</v>
      </c>
      <c r="C633" t="s">
        <v>152</v>
      </c>
      <c r="D633" t="s">
        <v>152</v>
      </c>
      <c r="E633" t="s">
        <v>152</v>
      </c>
    </row>
    <row r="634" spans="1:5">
      <c r="A634" t="s">
        <v>346</v>
      </c>
      <c r="B634" t="s">
        <v>147</v>
      </c>
      <c r="C634">
        <v>25.2</v>
      </c>
      <c r="D634" t="s">
        <v>1628</v>
      </c>
      <c r="E634">
        <v>45</v>
      </c>
    </row>
    <row r="635" spans="1:5">
      <c r="A635" t="s">
        <v>745</v>
      </c>
      <c r="B635" t="s">
        <v>153</v>
      </c>
      <c r="C635" t="s">
        <v>152</v>
      </c>
      <c r="D635" t="s">
        <v>152</v>
      </c>
      <c r="E635" t="s">
        <v>152</v>
      </c>
    </row>
    <row r="636" spans="1:5">
      <c r="A636" t="s">
        <v>744</v>
      </c>
      <c r="B636" t="s">
        <v>153</v>
      </c>
      <c r="C636" t="s">
        <v>152</v>
      </c>
      <c r="D636" t="s">
        <v>152</v>
      </c>
      <c r="E636" t="s">
        <v>152</v>
      </c>
    </row>
    <row r="637" spans="1:5">
      <c r="A637" t="s">
        <v>743</v>
      </c>
      <c r="B637" t="s">
        <v>153</v>
      </c>
      <c r="C637" t="s">
        <v>152</v>
      </c>
      <c r="D637" t="s">
        <v>152</v>
      </c>
      <c r="E637" t="s">
        <v>152</v>
      </c>
    </row>
    <row r="638" spans="1:5">
      <c r="A638" t="s">
        <v>742</v>
      </c>
      <c r="B638" t="s">
        <v>153</v>
      </c>
      <c r="C638" t="s">
        <v>152</v>
      </c>
      <c r="D638" t="s">
        <v>152</v>
      </c>
      <c r="E638" t="s">
        <v>152</v>
      </c>
    </row>
    <row r="639" spans="1:5">
      <c r="A639" t="s">
        <v>741</v>
      </c>
      <c r="B639" t="s">
        <v>147</v>
      </c>
      <c r="C639">
        <v>23.7</v>
      </c>
      <c r="D639" t="s">
        <v>1629</v>
      </c>
      <c r="E639">
        <v>42</v>
      </c>
    </row>
    <row r="640" spans="1:5">
      <c r="A640" t="s">
        <v>347</v>
      </c>
      <c r="B640" t="s">
        <v>153</v>
      </c>
      <c r="C640" t="s">
        <v>152</v>
      </c>
      <c r="D640" t="s">
        <v>152</v>
      </c>
      <c r="E640" t="s">
        <v>152</v>
      </c>
    </row>
    <row r="641" spans="1:5">
      <c r="A641" t="s">
        <v>740</v>
      </c>
      <c r="B641" t="s">
        <v>153</v>
      </c>
      <c r="C641" t="s">
        <v>152</v>
      </c>
      <c r="D641" t="s">
        <v>152</v>
      </c>
      <c r="E641" t="s">
        <v>152</v>
      </c>
    </row>
    <row r="642" spans="1:5">
      <c r="A642" t="s">
        <v>739</v>
      </c>
      <c r="B642" t="s">
        <v>153</v>
      </c>
      <c r="C642" t="s">
        <v>152</v>
      </c>
      <c r="D642" t="s">
        <v>152</v>
      </c>
      <c r="E642" t="s">
        <v>152</v>
      </c>
    </row>
    <row r="643" spans="1:5">
      <c r="A643" t="s">
        <v>738</v>
      </c>
      <c r="B643" t="s">
        <v>153</v>
      </c>
      <c r="C643" t="s">
        <v>152</v>
      </c>
      <c r="D643" t="s">
        <v>152</v>
      </c>
      <c r="E643" t="s">
        <v>152</v>
      </c>
    </row>
    <row r="644" spans="1:5">
      <c r="A644" t="s">
        <v>348</v>
      </c>
      <c r="B644" t="s">
        <v>153</v>
      </c>
      <c r="C644" t="s">
        <v>152</v>
      </c>
      <c r="D644" t="s">
        <v>152</v>
      </c>
      <c r="E644" t="s">
        <v>152</v>
      </c>
    </row>
    <row r="645" spans="1:5">
      <c r="A645" t="s">
        <v>737</v>
      </c>
      <c r="B645" t="s">
        <v>147</v>
      </c>
      <c r="C645">
        <v>23.7</v>
      </c>
      <c r="D645" t="s">
        <v>1629</v>
      </c>
      <c r="E645">
        <v>42</v>
      </c>
    </row>
    <row r="646" spans="1:5">
      <c r="A646" t="s">
        <v>736</v>
      </c>
      <c r="B646" t="s">
        <v>153</v>
      </c>
      <c r="C646" t="s">
        <v>152</v>
      </c>
      <c r="D646" t="s">
        <v>152</v>
      </c>
      <c r="E646" t="s">
        <v>152</v>
      </c>
    </row>
    <row r="647" spans="1:5">
      <c r="A647" t="s">
        <v>735</v>
      </c>
      <c r="B647" t="s">
        <v>153</v>
      </c>
      <c r="C647" t="s">
        <v>152</v>
      </c>
      <c r="D647" t="s">
        <v>152</v>
      </c>
      <c r="E647" t="s">
        <v>152</v>
      </c>
    </row>
    <row r="648" spans="1:5">
      <c r="A648" t="s">
        <v>734</v>
      </c>
      <c r="B648" t="s">
        <v>153</v>
      </c>
      <c r="C648" t="s">
        <v>152</v>
      </c>
      <c r="D648" t="s">
        <v>152</v>
      </c>
      <c r="E648" t="s">
        <v>152</v>
      </c>
    </row>
    <row r="649" spans="1:5">
      <c r="A649" t="s">
        <v>733</v>
      </c>
      <c r="B649" t="s">
        <v>153</v>
      </c>
      <c r="C649" t="s">
        <v>152</v>
      </c>
      <c r="D649" t="s">
        <v>152</v>
      </c>
      <c r="E649" t="s">
        <v>152</v>
      </c>
    </row>
    <row r="650" spans="1:5">
      <c r="A650" t="s">
        <v>732</v>
      </c>
      <c r="B650" t="s">
        <v>153</v>
      </c>
      <c r="C650" t="s">
        <v>152</v>
      </c>
      <c r="D650" t="s">
        <v>152</v>
      </c>
      <c r="E650" t="s">
        <v>152</v>
      </c>
    </row>
    <row r="651" spans="1:5">
      <c r="A651" t="s">
        <v>731</v>
      </c>
      <c r="B651" t="s">
        <v>147</v>
      </c>
      <c r="C651">
        <v>24.8</v>
      </c>
      <c r="D651" t="s">
        <v>1630</v>
      </c>
      <c r="E651">
        <v>52</v>
      </c>
    </row>
    <row r="652" spans="1:5">
      <c r="A652" t="s">
        <v>730</v>
      </c>
      <c r="B652" t="s">
        <v>153</v>
      </c>
      <c r="C652" t="s">
        <v>152</v>
      </c>
      <c r="D652" t="s">
        <v>152</v>
      </c>
      <c r="E652" t="s">
        <v>152</v>
      </c>
    </row>
    <row r="653" spans="1:5">
      <c r="A653" t="s">
        <v>729</v>
      </c>
      <c r="B653" t="s">
        <v>147</v>
      </c>
      <c r="C653">
        <v>23.8</v>
      </c>
      <c r="D653" t="s">
        <v>1631</v>
      </c>
      <c r="E653">
        <v>50.5</v>
      </c>
    </row>
    <row r="654" spans="1:5">
      <c r="A654" t="s">
        <v>349</v>
      </c>
      <c r="B654" t="s">
        <v>147</v>
      </c>
      <c r="C654">
        <v>25.2</v>
      </c>
      <c r="D654" t="s">
        <v>1628</v>
      </c>
      <c r="E654">
        <v>45</v>
      </c>
    </row>
    <row r="655" spans="1:5">
      <c r="A655" t="s">
        <v>350</v>
      </c>
      <c r="B655" t="s">
        <v>147</v>
      </c>
      <c r="C655">
        <v>25.2</v>
      </c>
      <c r="D655" t="s">
        <v>1628</v>
      </c>
      <c r="E655">
        <v>45</v>
      </c>
    </row>
    <row r="656" spans="1:5">
      <c r="A656" t="s">
        <v>351</v>
      </c>
      <c r="B656" t="s">
        <v>153</v>
      </c>
      <c r="C656" t="s">
        <v>152</v>
      </c>
      <c r="D656" t="s">
        <v>152</v>
      </c>
      <c r="E656" t="s">
        <v>152</v>
      </c>
    </row>
    <row r="657" spans="1:5">
      <c r="A657" t="s">
        <v>728</v>
      </c>
      <c r="B657" t="s">
        <v>153</v>
      </c>
      <c r="C657" t="s">
        <v>152</v>
      </c>
      <c r="D657" t="s">
        <v>152</v>
      </c>
      <c r="E657" t="s">
        <v>152</v>
      </c>
    </row>
    <row r="658" spans="1:5">
      <c r="A658" t="s">
        <v>352</v>
      </c>
      <c r="B658" t="s">
        <v>153</v>
      </c>
      <c r="C658" t="s">
        <v>152</v>
      </c>
      <c r="D658" t="s">
        <v>152</v>
      </c>
      <c r="E658" t="s">
        <v>152</v>
      </c>
    </row>
    <row r="659" spans="1:5">
      <c r="A659" t="s">
        <v>727</v>
      </c>
      <c r="B659" t="s">
        <v>153</v>
      </c>
      <c r="C659" t="s">
        <v>152</v>
      </c>
      <c r="D659" t="s">
        <v>152</v>
      </c>
      <c r="E659" t="s">
        <v>152</v>
      </c>
    </row>
    <row r="660" spans="1:5">
      <c r="A660" t="s">
        <v>353</v>
      </c>
      <c r="B660" t="s">
        <v>147</v>
      </c>
      <c r="C660">
        <v>25.2</v>
      </c>
      <c r="D660" t="s">
        <v>1628</v>
      </c>
      <c r="E660">
        <v>45</v>
      </c>
    </row>
    <row r="661" spans="1:5">
      <c r="A661" t="s">
        <v>354</v>
      </c>
      <c r="B661" t="s">
        <v>147</v>
      </c>
      <c r="C661">
        <v>25.2</v>
      </c>
      <c r="D661" t="s">
        <v>1628</v>
      </c>
      <c r="E661">
        <v>45</v>
      </c>
    </row>
    <row r="662" spans="1:5">
      <c r="A662" t="s">
        <v>355</v>
      </c>
      <c r="B662" t="s">
        <v>153</v>
      </c>
      <c r="C662" t="s">
        <v>152</v>
      </c>
      <c r="D662" t="s">
        <v>152</v>
      </c>
      <c r="E662" t="s">
        <v>152</v>
      </c>
    </row>
    <row r="663" spans="1:5">
      <c r="A663" t="s">
        <v>726</v>
      </c>
      <c r="B663" t="s">
        <v>153</v>
      </c>
      <c r="C663" t="s">
        <v>152</v>
      </c>
      <c r="D663" t="s">
        <v>152</v>
      </c>
      <c r="E663" t="s">
        <v>152</v>
      </c>
    </row>
    <row r="664" spans="1:5">
      <c r="A664" t="s">
        <v>356</v>
      </c>
      <c r="B664" t="s">
        <v>153</v>
      </c>
      <c r="C664" t="s">
        <v>152</v>
      </c>
      <c r="D664" t="s">
        <v>152</v>
      </c>
      <c r="E664" t="s">
        <v>152</v>
      </c>
    </row>
    <row r="665" spans="1:5">
      <c r="A665" t="s">
        <v>725</v>
      </c>
      <c r="B665" t="s">
        <v>147</v>
      </c>
      <c r="C665">
        <v>22.3</v>
      </c>
      <c r="D665" t="s">
        <v>1632</v>
      </c>
      <c r="E665">
        <v>40.5</v>
      </c>
    </row>
    <row r="666" spans="1:5">
      <c r="A666" t="s">
        <v>357</v>
      </c>
      <c r="B666" t="s">
        <v>147</v>
      </c>
      <c r="C666">
        <v>25.2</v>
      </c>
      <c r="D666" t="s">
        <v>1628</v>
      </c>
      <c r="E666">
        <v>45</v>
      </c>
    </row>
    <row r="667" spans="1:5">
      <c r="A667" t="s">
        <v>358</v>
      </c>
      <c r="B667" t="s">
        <v>147</v>
      </c>
      <c r="C667">
        <v>25.2</v>
      </c>
      <c r="D667" t="s">
        <v>1628</v>
      </c>
      <c r="E667">
        <v>45</v>
      </c>
    </row>
    <row r="668" spans="1:5">
      <c r="A668" t="s">
        <v>359</v>
      </c>
      <c r="B668" t="s">
        <v>153</v>
      </c>
      <c r="C668" t="s">
        <v>152</v>
      </c>
      <c r="D668" t="s">
        <v>152</v>
      </c>
      <c r="E668" t="s">
        <v>152</v>
      </c>
    </row>
    <row r="669" spans="1:5">
      <c r="A669" t="s">
        <v>724</v>
      </c>
      <c r="B669" t="s">
        <v>147</v>
      </c>
      <c r="C669">
        <v>24.1</v>
      </c>
      <c r="D669" t="s">
        <v>1633</v>
      </c>
      <c r="E669">
        <v>43.5</v>
      </c>
    </row>
    <row r="670" spans="1:5">
      <c r="A670" t="s">
        <v>723</v>
      </c>
      <c r="B670" t="s">
        <v>153</v>
      </c>
      <c r="C670" t="s">
        <v>152</v>
      </c>
      <c r="D670" t="s">
        <v>152</v>
      </c>
      <c r="E670" t="s">
        <v>152</v>
      </c>
    </row>
    <row r="671" spans="1:5">
      <c r="A671" t="s">
        <v>722</v>
      </c>
      <c r="B671" t="s">
        <v>147</v>
      </c>
      <c r="C671">
        <v>23.7</v>
      </c>
      <c r="D671" t="s">
        <v>1629</v>
      </c>
      <c r="E671">
        <v>42</v>
      </c>
    </row>
    <row r="672" spans="1:5">
      <c r="A672" t="s">
        <v>360</v>
      </c>
      <c r="B672" t="s">
        <v>153</v>
      </c>
      <c r="C672" t="s">
        <v>152</v>
      </c>
      <c r="D672" t="s">
        <v>152</v>
      </c>
      <c r="E672" t="s">
        <v>152</v>
      </c>
    </row>
    <row r="673" spans="1:5">
      <c r="A673" t="s">
        <v>361</v>
      </c>
      <c r="B673" t="s">
        <v>153</v>
      </c>
      <c r="C673" t="s">
        <v>152</v>
      </c>
      <c r="D673" t="s">
        <v>152</v>
      </c>
      <c r="E673" t="s">
        <v>152</v>
      </c>
    </row>
    <row r="674" spans="1:5">
      <c r="A674" t="s">
        <v>362</v>
      </c>
      <c r="B674" t="s">
        <v>153</v>
      </c>
      <c r="C674" t="s">
        <v>152</v>
      </c>
      <c r="D674" t="s">
        <v>152</v>
      </c>
      <c r="E674" t="s">
        <v>152</v>
      </c>
    </row>
    <row r="675" spans="1:5">
      <c r="A675" t="s">
        <v>721</v>
      </c>
      <c r="B675" t="s">
        <v>153</v>
      </c>
      <c r="C675" t="s">
        <v>152</v>
      </c>
      <c r="D675" t="s">
        <v>152</v>
      </c>
      <c r="E675" t="s">
        <v>152</v>
      </c>
    </row>
    <row r="676" spans="1:5">
      <c r="A676" t="s">
        <v>720</v>
      </c>
      <c r="B676" t="s">
        <v>147</v>
      </c>
      <c r="C676">
        <v>25.1</v>
      </c>
      <c r="D676" t="s">
        <v>1634</v>
      </c>
      <c r="E676">
        <v>45</v>
      </c>
    </row>
    <row r="677" spans="1:5">
      <c r="A677" t="s">
        <v>719</v>
      </c>
      <c r="B677" t="s">
        <v>153</v>
      </c>
      <c r="C677" t="s">
        <v>152</v>
      </c>
      <c r="D677" t="s">
        <v>152</v>
      </c>
      <c r="E677" t="s">
        <v>152</v>
      </c>
    </row>
    <row r="678" spans="1:5">
      <c r="A678" t="s">
        <v>718</v>
      </c>
      <c r="B678" t="s">
        <v>153</v>
      </c>
      <c r="C678" t="s">
        <v>152</v>
      </c>
      <c r="D678" t="s">
        <v>152</v>
      </c>
      <c r="E678" t="s">
        <v>152</v>
      </c>
    </row>
    <row r="679" spans="1:5">
      <c r="A679" t="s">
        <v>717</v>
      </c>
      <c r="B679" t="s">
        <v>147</v>
      </c>
      <c r="C679">
        <v>23.9</v>
      </c>
      <c r="D679" t="s">
        <v>1635</v>
      </c>
      <c r="E679">
        <v>42</v>
      </c>
    </row>
    <row r="680" spans="1:5">
      <c r="A680" t="s">
        <v>716</v>
      </c>
      <c r="B680" t="s">
        <v>153</v>
      </c>
      <c r="C680" t="s">
        <v>152</v>
      </c>
      <c r="D680" t="s">
        <v>152</v>
      </c>
      <c r="E680" t="s">
        <v>152</v>
      </c>
    </row>
    <row r="681" spans="1:5">
      <c r="A681" t="s">
        <v>715</v>
      </c>
      <c r="B681" t="s">
        <v>153</v>
      </c>
      <c r="C681" t="s">
        <v>152</v>
      </c>
      <c r="D681" t="s">
        <v>152</v>
      </c>
      <c r="E681" t="s">
        <v>152</v>
      </c>
    </row>
    <row r="682" spans="1:5">
      <c r="A682" t="s">
        <v>714</v>
      </c>
      <c r="B682" t="s">
        <v>147</v>
      </c>
      <c r="C682">
        <v>25.2</v>
      </c>
      <c r="D682" t="s">
        <v>1636</v>
      </c>
      <c r="E682">
        <v>53.5</v>
      </c>
    </row>
    <row r="683" spans="1:5">
      <c r="A683" t="s">
        <v>713</v>
      </c>
      <c r="B683" t="s">
        <v>153</v>
      </c>
      <c r="C683" t="s">
        <v>152</v>
      </c>
      <c r="D683" t="s">
        <v>152</v>
      </c>
      <c r="E683" t="s">
        <v>152</v>
      </c>
    </row>
    <row r="684" spans="1:5">
      <c r="A684" t="s">
        <v>712</v>
      </c>
      <c r="B684" t="s">
        <v>153</v>
      </c>
      <c r="C684" t="s">
        <v>152</v>
      </c>
      <c r="D684" t="s">
        <v>152</v>
      </c>
      <c r="E684" t="s">
        <v>152</v>
      </c>
    </row>
    <row r="685" spans="1:5">
      <c r="A685" t="s">
        <v>711</v>
      </c>
      <c r="B685" t="s">
        <v>153</v>
      </c>
      <c r="C685" t="s">
        <v>152</v>
      </c>
      <c r="D685" t="s">
        <v>152</v>
      </c>
      <c r="E685" t="s">
        <v>152</v>
      </c>
    </row>
    <row r="686" spans="1:5">
      <c r="A686" t="s">
        <v>363</v>
      </c>
      <c r="B686" t="s">
        <v>153</v>
      </c>
      <c r="C686" t="s">
        <v>152</v>
      </c>
      <c r="D686" t="s">
        <v>152</v>
      </c>
      <c r="E686" t="s">
        <v>152</v>
      </c>
    </row>
    <row r="687" spans="1:5">
      <c r="A687" t="s">
        <v>710</v>
      </c>
      <c r="B687" t="s">
        <v>147</v>
      </c>
      <c r="C687">
        <v>23.9</v>
      </c>
      <c r="D687" t="s">
        <v>1635</v>
      </c>
      <c r="E687">
        <v>42</v>
      </c>
    </row>
    <row r="688" spans="1:5">
      <c r="A688" t="s">
        <v>364</v>
      </c>
      <c r="B688" t="s">
        <v>153</v>
      </c>
      <c r="C688" t="s">
        <v>152</v>
      </c>
      <c r="D688" t="s">
        <v>152</v>
      </c>
      <c r="E688" t="s">
        <v>152</v>
      </c>
    </row>
    <row r="689" spans="1:5">
      <c r="A689" t="s">
        <v>709</v>
      </c>
      <c r="B689" t="s">
        <v>153</v>
      </c>
      <c r="C689" t="s">
        <v>152</v>
      </c>
      <c r="D689" t="s">
        <v>152</v>
      </c>
      <c r="E689" t="s">
        <v>152</v>
      </c>
    </row>
    <row r="690" spans="1:5">
      <c r="A690" t="s">
        <v>365</v>
      </c>
      <c r="B690" t="s">
        <v>153</v>
      </c>
      <c r="C690" t="s">
        <v>152</v>
      </c>
      <c r="D690" t="s">
        <v>152</v>
      </c>
      <c r="E690" t="s">
        <v>152</v>
      </c>
    </row>
    <row r="691" spans="1:5">
      <c r="A691" t="s">
        <v>708</v>
      </c>
      <c r="B691" t="s">
        <v>153</v>
      </c>
      <c r="C691" t="s">
        <v>152</v>
      </c>
      <c r="D691" t="s">
        <v>152</v>
      </c>
      <c r="E691" t="s">
        <v>152</v>
      </c>
    </row>
    <row r="692" spans="1:5">
      <c r="A692" t="s">
        <v>707</v>
      </c>
      <c r="B692" t="s">
        <v>153</v>
      </c>
      <c r="C692" t="s">
        <v>152</v>
      </c>
      <c r="D692" t="s">
        <v>152</v>
      </c>
      <c r="E692" t="s">
        <v>152</v>
      </c>
    </row>
    <row r="693" spans="1:5">
      <c r="A693" t="s">
        <v>706</v>
      </c>
      <c r="B693" t="s">
        <v>153</v>
      </c>
      <c r="C693" t="s">
        <v>152</v>
      </c>
      <c r="D693" t="s">
        <v>152</v>
      </c>
      <c r="E693" t="s">
        <v>152</v>
      </c>
    </row>
    <row r="694" spans="1:5">
      <c r="A694" t="s">
        <v>366</v>
      </c>
      <c r="B694" t="s">
        <v>147</v>
      </c>
      <c r="C694">
        <v>24.8</v>
      </c>
      <c r="D694" t="s">
        <v>1637</v>
      </c>
      <c r="E694">
        <v>43.5</v>
      </c>
    </row>
    <row r="695" spans="1:5">
      <c r="A695" t="s">
        <v>367</v>
      </c>
      <c r="B695" t="s">
        <v>153</v>
      </c>
      <c r="C695" t="s">
        <v>152</v>
      </c>
      <c r="D695" t="s">
        <v>152</v>
      </c>
      <c r="E695" t="s">
        <v>152</v>
      </c>
    </row>
    <row r="696" spans="1:5">
      <c r="A696" t="s">
        <v>368</v>
      </c>
      <c r="B696" t="s">
        <v>153</v>
      </c>
      <c r="C696" t="s">
        <v>152</v>
      </c>
      <c r="D696" t="s">
        <v>152</v>
      </c>
      <c r="E696" t="s">
        <v>152</v>
      </c>
    </row>
    <row r="697" spans="1:5">
      <c r="A697" t="s">
        <v>705</v>
      </c>
      <c r="B697" t="s">
        <v>147</v>
      </c>
      <c r="C697">
        <v>21.5</v>
      </c>
      <c r="D697" t="s">
        <v>1638</v>
      </c>
      <c r="E697">
        <v>39</v>
      </c>
    </row>
    <row r="698" spans="1:5">
      <c r="A698" t="s">
        <v>704</v>
      </c>
      <c r="B698" t="s">
        <v>153</v>
      </c>
      <c r="C698" t="s">
        <v>152</v>
      </c>
      <c r="D698" t="s">
        <v>152</v>
      </c>
      <c r="E698" t="s">
        <v>152</v>
      </c>
    </row>
    <row r="699" spans="1:5">
      <c r="A699" t="s">
        <v>703</v>
      </c>
      <c r="B699" t="s">
        <v>147</v>
      </c>
      <c r="C699">
        <v>24.4</v>
      </c>
      <c r="D699" t="s">
        <v>1639</v>
      </c>
      <c r="E699">
        <v>43.5</v>
      </c>
    </row>
    <row r="700" spans="1:5">
      <c r="A700" t="s">
        <v>702</v>
      </c>
      <c r="B700" t="s">
        <v>153</v>
      </c>
      <c r="C700" t="s">
        <v>152</v>
      </c>
      <c r="D700" t="s">
        <v>152</v>
      </c>
      <c r="E700" t="s">
        <v>152</v>
      </c>
    </row>
    <row r="701" spans="1:5">
      <c r="A701" t="s">
        <v>701</v>
      </c>
      <c r="B701" t="s">
        <v>153</v>
      </c>
      <c r="C701" t="s">
        <v>152</v>
      </c>
      <c r="D701" t="s">
        <v>152</v>
      </c>
      <c r="E701" t="s">
        <v>152</v>
      </c>
    </row>
    <row r="702" spans="1:5">
      <c r="A702" t="s">
        <v>369</v>
      </c>
      <c r="B702" t="s">
        <v>153</v>
      </c>
      <c r="C702" t="s">
        <v>152</v>
      </c>
      <c r="D702" t="s">
        <v>152</v>
      </c>
      <c r="E702" t="s">
        <v>152</v>
      </c>
    </row>
    <row r="703" spans="1:5">
      <c r="A703" t="s">
        <v>370</v>
      </c>
      <c r="B703" t="s">
        <v>147</v>
      </c>
      <c r="C703">
        <v>23.8</v>
      </c>
      <c r="D703" t="s">
        <v>1640</v>
      </c>
      <c r="E703">
        <v>42</v>
      </c>
    </row>
    <row r="704" spans="1:5">
      <c r="A704" t="s">
        <v>371</v>
      </c>
      <c r="B704" t="s">
        <v>147</v>
      </c>
      <c r="C704">
        <v>27.8</v>
      </c>
      <c r="D704" t="s">
        <v>1641</v>
      </c>
      <c r="E704">
        <v>48</v>
      </c>
    </row>
    <row r="705" spans="1:5">
      <c r="A705" t="s">
        <v>372</v>
      </c>
      <c r="B705" t="s">
        <v>147</v>
      </c>
      <c r="C705">
        <v>27.8</v>
      </c>
      <c r="D705" t="s">
        <v>1641</v>
      </c>
      <c r="E705">
        <v>48</v>
      </c>
    </row>
    <row r="706" spans="1:5">
      <c r="A706" t="s">
        <v>700</v>
      </c>
      <c r="B706" t="s">
        <v>147</v>
      </c>
      <c r="C706">
        <v>27.3</v>
      </c>
      <c r="D706" t="s">
        <v>1626</v>
      </c>
      <c r="E706">
        <v>48</v>
      </c>
    </row>
    <row r="707" spans="1:5">
      <c r="A707" t="s">
        <v>699</v>
      </c>
      <c r="B707" t="s">
        <v>147</v>
      </c>
      <c r="C707">
        <v>27.3</v>
      </c>
      <c r="D707" t="s">
        <v>1626</v>
      </c>
      <c r="E707">
        <v>48</v>
      </c>
    </row>
    <row r="708" spans="1:5">
      <c r="A708" t="s">
        <v>698</v>
      </c>
      <c r="B708" t="s">
        <v>153</v>
      </c>
      <c r="C708" t="s">
        <v>152</v>
      </c>
      <c r="D708" t="s">
        <v>152</v>
      </c>
      <c r="E708" t="s">
        <v>152</v>
      </c>
    </row>
    <row r="709" spans="1:5">
      <c r="A709" t="s">
        <v>697</v>
      </c>
      <c r="B709" t="s">
        <v>153</v>
      </c>
      <c r="C709" t="s">
        <v>152</v>
      </c>
      <c r="D709" t="s">
        <v>152</v>
      </c>
      <c r="E709" t="s">
        <v>152</v>
      </c>
    </row>
    <row r="710" spans="1:5">
      <c r="A710" t="s">
        <v>373</v>
      </c>
      <c r="B710" t="s">
        <v>153</v>
      </c>
      <c r="C710" t="s">
        <v>152</v>
      </c>
      <c r="D710" t="s">
        <v>152</v>
      </c>
      <c r="E710" t="s">
        <v>152</v>
      </c>
    </row>
    <row r="711" spans="1:5">
      <c r="A711" t="s">
        <v>696</v>
      </c>
      <c r="B711" t="s">
        <v>147</v>
      </c>
      <c r="C711">
        <v>22.3</v>
      </c>
      <c r="D711" t="s">
        <v>1632</v>
      </c>
      <c r="E711">
        <v>40.5</v>
      </c>
    </row>
    <row r="712" spans="1:5">
      <c r="A712" t="s">
        <v>695</v>
      </c>
      <c r="B712" t="s">
        <v>147</v>
      </c>
      <c r="C712">
        <v>25.2</v>
      </c>
      <c r="D712" t="s">
        <v>1636</v>
      </c>
      <c r="E712">
        <v>53.5</v>
      </c>
    </row>
    <row r="713" spans="1:5">
      <c r="A713" t="s">
        <v>694</v>
      </c>
      <c r="B713" t="s">
        <v>153</v>
      </c>
      <c r="C713" t="s">
        <v>152</v>
      </c>
      <c r="D713" t="s">
        <v>152</v>
      </c>
      <c r="E713" t="s">
        <v>152</v>
      </c>
    </row>
    <row r="714" spans="1:5">
      <c r="A714" t="s">
        <v>693</v>
      </c>
      <c r="B714" t="s">
        <v>153</v>
      </c>
      <c r="C714" t="s">
        <v>152</v>
      </c>
      <c r="D714" t="s">
        <v>152</v>
      </c>
      <c r="E714" t="s">
        <v>152</v>
      </c>
    </row>
    <row r="715" spans="1:5">
      <c r="A715" t="s">
        <v>692</v>
      </c>
      <c r="B715" t="s">
        <v>147</v>
      </c>
      <c r="C715">
        <v>24.6</v>
      </c>
      <c r="D715" t="s">
        <v>1642</v>
      </c>
      <c r="E715">
        <v>52</v>
      </c>
    </row>
    <row r="716" spans="1:5">
      <c r="A716" t="s">
        <v>691</v>
      </c>
      <c r="B716" t="s">
        <v>147</v>
      </c>
      <c r="C716">
        <v>25.4</v>
      </c>
      <c r="D716" t="s">
        <v>1643</v>
      </c>
      <c r="E716">
        <v>53.5</v>
      </c>
    </row>
    <row r="717" spans="1:5">
      <c r="A717" t="s">
        <v>690</v>
      </c>
      <c r="B717" t="s">
        <v>153</v>
      </c>
      <c r="C717" t="s">
        <v>152</v>
      </c>
      <c r="D717" t="s">
        <v>152</v>
      </c>
      <c r="E717" t="s">
        <v>152</v>
      </c>
    </row>
    <row r="718" spans="1:5">
      <c r="A718" t="s">
        <v>689</v>
      </c>
      <c r="B718" t="s">
        <v>153</v>
      </c>
      <c r="C718" t="s">
        <v>152</v>
      </c>
      <c r="D718" t="s">
        <v>152</v>
      </c>
      <c r="E718" t="s">
        <v>152</v>
      </c>
    </row>
    <row r="719" spans="1:5">
      <c r="A719" t="s">
        <v>688</v>
      </c>
      <c r="B719" t="s">
        <v>147</v>
      </c>
      <c r="C719">
        <v>24.5</v>
      </c>
      <c r="D719" t="s">
        <v>1644</v>
      </c>
      <c r="E719">
        <v>43.5</v>
      </c>
    </row>
    <row r="720" spans="1:5">
      <c r="A720" t="s">
        <v>687</v>
      </c>
      <c r="B720" t="s">
        <v>153</v>
      </c>
      <c r="C720" t="s">
        <v>152</v>
      </c>
      <c r="D720" t="s">
        <v>152</v>
      </c>
      <c r="E720" t="s">
        <v>152</v>
      </c>
    </row>
    <row r="721" spans="1:5">
      <c r="A721" t="s">
        <v>686</v>
      </c>
      <c r="B721" t="s">
        <v>147</v>
      </c>
      <c r="C721">
        <v>23.6</v>
      </c>
      <c r="D721" t="s">
        <v>1645</v>
      </c>
      <c r="E721">
        <v>42</v>
      </c>
    </row>
    <row r="722" spans="1:5">
      <c r="A722" t="s">
        <v>685</v>
      </c>
      <c r="B722" t="s">
        <v>153</v>
      </c>
      <c r="C722" t="s">
        <v>152</v>
      </c>
      <c r="D722" t="s">
        <v>152</v>
      </c>
      <c r="E722" t="s">
        <v>152</v>
      </c>
    </row>
    <row r="723" spans="1:5">
      <c r="A723" t="s">
        <v>684</v>
      </c>
      <c r="B723" t="s">
        <v>153</v>
      </c>
      <c r="C723" t="s">
        <v>152</v>
      </c>
      <c r="D723" t="s">
        <v>152</v>
      </c>
      <c r="E723" t="s">
        <v>152</v>
      </c>
    </row>
    <row r="724" spans="1:5">
      <c r="A724" t="s">
        <v>683</v>
      </c>
      <c r="B724" t="s">
        <v>153</v>
      </c>
      <c r="C724" t="s">
        <v>152</v>
      </c>
      <c r="D724" t="s">
        <v>152</v>
      </c>
      <c r="E724" t="s">
        <v>152</v>
      </c>
    </row>
    <row r="725" spans="1:5">
      <c r="A725" t="s">
        <v>682</v>
      </c>
      <c r="B725" t="s">
        <v>153</v>
      </c>
      <c r="C725" t="s">
        <v>152</v>
      </c>
      <c r="D725" t="s">
        <v>152</v>
      </c>
      <c r="E725" t="s">
        <v>152</v>
      </c>
    </row>
    <row r="726" spans="1:5">
      <c r="A726" t="s">
        <v>374</v>
      </c>
      <c r="B726" t="s">
        <v>153</v>
      </c>
      <c r="C726" t="s">
        <v>152</v>
      </c>
      <c r="D726" t="s">
        <v>152</v>
      </c>
      <c r="E726" t="s">
        <v>152</v>
      </c>
    </row>
    <row r="727" spans="1:5">
      <c r="A727" t="s">
        <v>681</v>
      </c>
      <c r="B727" t="s">
        <v>153</v>
      </c>
      <c r="C727" t="s">
        <v>152</v>
      </c>
      <c r="D727" t="s">
        <v>152</v>
      </c>
      <c r="E727" t="s">
        <v>152</v>
      </c>
    </row>
    <row r="728" spans="1:5">
      <c r="A728" t="s">
        <v>375</v>
      </c>
      <c r="B728" t="s">
        <v>153</v>
      </c>
      <c r="C728" t="s">
        <v>152</v>
      </c>
      <c r="D728" t="s">
        <v>152</v>
      </c>
      <c r="E728" t="s">
        <v>152</v>
      </c>
    </row>
    <row r="729" spans="1:5">
      <c r="A729" t="s">
        <v>376</v>
      </c>
      <c r="B729" t="s">
        <v>153</v>
      </c>
      <c r="C729" t="s">
        <v>152</v>
      </c>
      <c r="D729" t="s">
        <v>152</v>
      </c>
      <c r="E729" t="s">
        <v>152</v>
      </c>
    </row>
    <row r="730" spans="1:5">
      <c r="A730" t="s">
        <v>377</v>
      </c>
      <c r="B730" t="s">
        <v>153</v>
      </c>
      <c r="C730" t="s">
        <v>152</v>
      </c>
      <c r="D730" t="s">
        <v>152</v>
      </c>
      <c r="E730" t="s">
        <v>152</v>
      </c>
    </row>
    <row r="731" spans="1:5">
      <c r="A731" t="s">
        <v>680</v>
      </c>
      <c r="B731" t="s">
        <v>147</v>
      </c>
      <c r="C731">
        <v>24.3</v>
      </c>
      <c r="D731" t="s">
        <v>1646</v>
      </c>
      <c r="E731">
        <v>43.5</v>
      </c>
    </row>
    <row r="732" spans="1:5">
      <c r="A732" t="s">
        <v>378</v>
      </c>
      <c r="B732" t="s">
        <v>147</v>
      </c>
      <c r="C732">
        <v>25.2</v>
      </c>
      <c r="D732" t="s">
        <v>1628</v>
      </c>
      <c r="E732">
        <v>45</v>
      </c>
    </row>
    <row r="733" spans="1:5">
      <c r="A733" t="s">
        <v>379</v>
      </c>
      <c r="B733" t="s">
        <v>147</v>
      </c>
      <c r="C733">
        <v>25.2</v>
      </c>
      <c r="D733" t="s">
        <v>1628</v>
      </c>
      <c r="E733">
        <v>45</v>
      </c>
    </row>
    <row r="734" spans="1:5">
      <c r="A734" t="s">
        <v>679</v>
      </c>
      <c r="B734" t="s">
        <v>153</v>
      </c>
      <c r="C734" t="s">
        <v>152</v>
      </c>
      <c r="D734" t="s">
        <v>152</v>
      </c>
      <c r="E734" t="s">
        <v>152</v>
      </c>
    </row>
    <row r="735" spans="1:5">
      <c r="A735" t="s">
        <v>678</v>
      </c>
      <c r="B735" t="s">
        <v>147</v>
      </c>
      <c r="C735">
        <v>24</v>
      </c>
      <c r="D735" t="s">
        <v>1647</v>
      </c>
      <c r="E735">
        <v>43.5</v>
      </c>
    </row>
    <row r="736" spans="1:5">
      <c r="A736" t="s">
        <v>380</v>
      </c>
      <c r="B736" t="s">
        <v>147</v>
      </c>
      <c r="C736">
        <v>25.5</v>
      </c>
      <c r="D736" t="s">
        <v>1648</v>
      </c>
      <c r="E736">
        <v>45</v>
      </c>
    </row>
    <row r="737" spans="1:5">
      <c r="A737" t="s">
        <v>677</v>
      </c>
      <c r="B737" t="s">
        <v>153</v>
      </c>
      <c r="C737" t="s">
        <v>152</v>
      </c>
      <c r="D737" t="s">
        <v>152</v>
      </c>
      <c r="E737" t="s">
        <v>152</v>
      </c>
    </row>
    <row r="738" spans="1:5">
      <c r="A738" t="s">
        <v>676</v>
      </c>
      <c r="B738" t="s">
        <v>153</v>
      </c>
      <c r="C738" t="s">
        <v>152</v>
      </c>
      <c r="D738" t="s">
        <v>152</v>
      </c>
      <c r="E738" t="s">
        <v>152</v>
      </c>
    </row>
    <row r="739" spans="1:5">
      <c r="A739" t="s">
        <v>675</v>
      </c>
      <c r="B739" t="s">
        <v>147</v>
      </c>
      <c r="C739">
        <v>21.9</v>
      </c>
      <c r="D739" t="s">
        <v>1649</v>
      </c>
      <c r="E739">
        <v>39</v>
      </c>
    </row>
    <row r="740" spans="1:5">
      <c r="A740" t="s">
        <v>674</v>
      </c>
      <c r="B740" t="s">
        <v>153</v>
      </c>
      <c r="C740" t="s">
        <v>152</v>
      </c>
      <c r="D740" t="s">
        <v>152</v>
      </c>
      <c r="E740" t="s">
        <v>152</v>
      </c>
    </row>
    <row r="741" spans="1:5">
      <c r="A741" t="s">
        <v>673</v>
      </c>
      <c r="B741" t="s">
        <v>147</v>
      </c>
      <c r="C741">
        <v>24.1</v>
      </c>
      <c r="D741" t="s">
        <v>1633</v>
      </c>
      <c r="E741">
        <v>43.5</v>
      </c>
    </row>
    <row r="742" spans="1:5">
      <c r="A742" t="s">
        <v>381</v>
      </c>
      <c r="B742" t="s">
        <v>153</v>
      </c>
      <c r="C742" t="s">
        <v>152</v>
      </c>
      <c r="D742" t="s">
        <v>152</v>
      </c>
      <c r="E742" t="s">
        <v>152</v>
      </c>
    </row>
    <row r="743" spans="1:5">
      <c r="A743" t="s">
        <v>672</v>
      </c>
      <c r="B743" t="s">
        <v>147</v>
      </c>
      <c r="C743">
        <v>22.8</v>
      </c>
      <c r="D743" t="s">
        <v>1650</v>
      </c>
      <c r="E743">
        <v>40.5</v>
      </c>
    </row>
    <row r="744" spans="1:5">
      <c r="A744" t="s">
        <v>671</v>
      </c>
      <c r="B744" t="s">
        <v>153</v>
      </c>
      <c r="C744" t="s">
        <v>152</v>
      </c>
      <c r="D744" t="s">
        <v>152</v>
      </c>
      <c r="E744" t="s">
        <v>152</v>
      </c>
    </row>
    <row r="745" spans="1:5">
      <c r="A745" t="s">
        <v>670</v>
      </c>
      <c r="B745" t="s">
        <v>147</v>
      </c>
      <c r="C745">
        <v>23.9</v>
      </c>
      <c r="D745" t="s">
        <v>1651</v>
      </c>
      <c r="E745">
        <v>50.5</v>
      </c>
    </row>
    <row r="746" spans="1:5">
      <c r="A746" t="s">
        <v>669</v>
      </c>
      <c r="B746" t="s">
        <v>153</v>
      </c>
      <c r="C746" t="s">
        <v>152</v>
      </c>
      <c r="D746" t="s">
        <v>152</v>
      </c>
      <c r="E746" t="s">
        <v>152</v>
      </c>
    </row>
    <row r="747" spans="1:5">
      <c r="A747" t="s">
        <v>668</v>
      </c>
      <c r="B747" t="s">
        <v>147</v>
      </c>
      <c r="C747">
        <v>27.3</v>
      </c>
      <c r="D747" t="s">
        <v>1652</v>
      </c>
      <c r="E747">
        <v>56.5</v>
      </c>
    </row>
    <row r="748" spans="1:5">
      <c r="A748" t="s">
        <v>667</v>
      </c>
      <c r="B748" t="s">
        <v>153</v>
      </c>
      <c r="C748" t="s">
        <v>152</v>
      </c>
      <c r="D748" t="s">
        <v>152</v>
      </c>
      <c r="E748" t="s">
        <v>152</v>
      </c>
    </row>
    <row r="749" spans="1:5">
      <c r="A749" t="s">
        <v>666</v>
      </c>
      <c r="B749" t="s">
        <v>147</v>
      </c>
      <c r="C749">
        <v>24.6</v>
      </c>
      <c r="D749" t="s">
        <v>1642</v>
      </c>
      <c r="E749">
        <v>52</v>
      </c>
    </row>
    <row r="750" spans="1:5">
      <c r="A750" t="s">
        <v>382</v>
      </c>
      <c r="B750" t="s">
        <v>153</v>
      </c>
      <c r="C750" t="s">
        <v>152</v>
      </c>
      <c r="D750" t="s">
        <v>152</v>
      </c>
      <c r="E750" t="s">
        <v>152</v>
      </c>
    </row>
    <row r="751" spans="1:5">
      <c r="A751" t="s">
        <v>665</v>
      </c>
      <c r="B751" t="s">
        <v>147</v>
      </c>
      <c r="C751">
        <v>23.3</v>
      </c>
      <c r="D751" t="s">
        <v>1653</v>
      </c>
      <c r="E751">
        <v>42</v>
      </c>
    </row>
    <row r="752" spans="1:5">
      <c r="A752" t="s">
        <v>383</v>
      </c>
      <c r="B752" t="s">
        <v>153</v>
      </c>
      <c r="C752" t="s">
        <v>152</v>
      </c>
      <c r="D752" t="s">
        <v>152</v>
      </c>
      <c r="E752" t="s">
        <v>152</v>
      </c>
    </row>
    <row r="753" spans="1:5">
      <c r="A753" t="s">
        <v>664</v>
      </c>
      <c r="B753" t="s">
        <v>153</v>
      </c>
      <c r="C753" t="s">
        <v>152</v>
      </c>
      <c r="D753" t="s">
        <v>152</v>
      </c>
      <c r="E753" t="s">
        <v>152</v>
      </c>
    </row>
    <row r="754" spans="1:5">
      <c r="A754" t="s">
        <v>384</v>
      </c>
      <c r="B754" t="s">
        <v>153</v>
      </c>
      <c r="C754" t="s">
        <v>152</v>
      </c>
      <c r="D754" t="s">
        <v>152</v>
      </c>
      <c r="E754" t="s">
        <v>152</v>
      </c>
    </row>
    <row r="755" spans="1:5">
      <c r="A755" t="s">
        <v>663</v>
      </c>
      <c r="B755" t="s">
        <v>147</v>
      </c>
      <c r="C755">
        <v>23.9</v>
      </c>
      <c r="D755" t="s">
        <v>1635</v>
      </c>
      <c r="E755">
        <v>42</v>
      </c>
    </row>
    <row r="756" spans="1:5">
      <c r="A756" t="s">
        <v>662</v>
      </c>
      <c r="B756" t="s">
        <v>153</v>
      </c>
      <c r="C756" t="s">
        <v>152</v>
      </c>
      <c r="D756" t="s">
        <v>152</v>
      </c>
      <c r="E756" t="s">
        <v>152</v>
      </c>
    </row>
    <row r="757" spans="1:5">
      <c r="A757" t="s">
        <v>661</v>
      </c>
      <c r="B757" t="s">
        <v>153</v>
      </c>
      <c r="C757" t="s">
        <v>152</v>
      </c>
      <c r="D757" t="s">
        <v>152</v>
      </c>
      <c r="E757" t="s">
        <v>152</v>
      </c>
    </row>
    <row r="758" spans="1:5">
      <c r="A758" t="s">
        <v>385</v>
      </c>
      <c r="B758" t="s">
        <v>153</v>
      </c>
      <c r="C758" t="s">
        <v>152</v>
      </c>
      <c r="D758" t="s">
        <v>152</v>
      </c>
      <c r="E758" t="s">
        <v>152</v>
      </c>
    </row>
    <row r="759" spans="1:5">
      <c r="A759" t="s">
        <v>386</v>
      </c>
      <c r="B759" t="s">
        <v>147</v>
      </c>
      <c r="C759">
        <v>23.7</v>
      </c>
      <c r="D759" t="s">
        <v>1629</v>
      </c>
      <c r="E759">
        <v>42</v>
      </c>
    </row>
    <row r="760" spans="1:5">
      <c r="A760" t="s">
        <v>660</v>
      </c>
      <c r="B760" t="s">
        <v>153</v>
      </c>
      <c r="C760" t="s">
        <v>152</v>
      </c>
      <c r="D760" t="s">
        <v>152</v>
      </c>
      <c r="E760" t="s">
        <v>152</v>
      </c>
    </row>
    <row r="761" spans="1:5">
      <c r="A761" t="s">
        <v>659</v>
      </c>
      <c r="B761" t="s">
        <v>147</v>
      </c>
      <c r="C761">
        <v>20.8</v>
      </c>
      <c r="D761" t="s">
        <v>1654</v>
      </c>
      <c r="E761">
        <v>37.5</v>
      </c>
    </row>
    <row r="762" spans="1:5">
      <c r="A762" t="s">
        <v>387</v>
      </c>
      <c r="B762" t="s">
        <v>147</v>
      </c>
      <c r="C762">
        <v>23.5</v>
      </c>
      <c r="D762" t="s">
        <v>1655</v>
      </c>
      <c r="E762">
        <v>42</v>
      </c>
    </row>
    <row r="763" spans="1:5">
      <c r="A763" t="s">
        <v>658</v>
      </c>
      <c r="B763" t="s">
        <v>147</v>
      </c>
      <c r="C763">
        <v>23.5</v>
      </c>
      <c r="D763" t="s">
        <v>1655</v>
      </c>
      <c r="E763">
        <v>42</v>
      </c>
    </row>
    <row r="764" spans="1:5">
      <c r="A764" t="s">
        <v>657</v>
      </c>
      <c r="B764" t="s">
        <v>147</v>
      </c>
      <c r="C764">
        <v>25.4</v>
      </c>
      <c r="D764" t="s">
        <v>1656</v>
      </c>
      <c r="E764">
        <v>45</v>
      </c>
    </row>
    <row r="765" spans="1:5">
      <c r="A765" t="s">
        <v>656</v>
      </c>
      <c r="B765" t="s">
        <v>153</v>
      </c>
      <c r="C765" t="s">
        <v>152</v>
      </c>
      <c r="D765" t="s">
        <v>152</v>
      </c>
      <c r="E765" t="s">
        <v>152</v>
      </c>
    </row>
    <row r="766" spans="1:5">
      <c r="A766" t="s">
        <v>388</v>
      </c>
      <c r="B766" t="s">
        <v>153</v>
      </c>
      <c r="C766" t="s">
        <v>152</v>
      </c>
      <c r="D766" t="s">
        <v>152</v>
      </c>
      <c r="E766" t="s">
        <v>152</v>
      </c>
    </row>
    <row r="767" spans="1:5">
      <c r="A767" t="s">
        <v>655</v>
      </c>
      <c r="B767" t="s">
        <v>153</v>
      </c>
      <c r="C767" t="s">
        <v>152</v>
      </c>
      <c r="D767" t="s">
        <v>152</v>
      </c>
      <c r="E767" t="s">
        <v>152</v>
      </c>
    </row>
    <row r="768" spans="1:5">
      <c r="A768" t="s">
        <v>654</v>
      </c>
      <c r="B768" t="s">
        <v>153</v>
      </c>
      <c r="C768" t="s">
        <v>152</v>
      </c>
      <c r="D768" t="s">
        <v>152</v>
      </c>
      <c r="E768" t="s">
        <v>152</v>
      </c>
    </row>
    <row r="769" spans="1:5">
      <c r="A769" t="s">
        <v>653</v>
      </c>
      <c r="B769" t="s">
        <v>147</v>
      </c>
      <c r="C769">
        <v>23.6</v>
      </c>
      <c r="D769" t="s">
        <v>1645</v>
      </c>
      <c r="E769">
        <v>42</v>
      </c>
    </row>
    <row r="770" spans="1:5">
      <c r="A770" t="s">
        <v>389</v>
      </c>
      <c r="B770" t="s">
        <v>147</v>
      </c>
      <c r="C770">
        <v>23.6</v>
      </c>
      <c r="D770" t="s">
        <v>1645</v>
      </c>
      <c r="E770">
        <v>42</v>
      </c>
    </row>
    <row r="771" spans="1:5">
      <c r="A771" t="s">
        <v>652</v>
      </c>
      <c r="B771" t="s">
        <v>147</v>
      </c>
      <c r="C771">
        <v>23.6</v>
      </c>
      <c r="D771" t="s">
        <v>1645</v>
      </c>
      <c r="E771">
        <v>42</v>
      </c>
    </row>
    <row r="772" spans="1:5">
      <c r="A772" t="s">
        <v>651</v>
      </c>
      <c r="B772" t="s">
        <v>147</v>
      </c>
      <c r="C772">
        <v>25.2</v>
      </c>
      <c r="D772" t="s">
        <v>1628</v>
      </c>
      <c r="E772">
        <v>45</v>
      </c>
    </row>
    <row r="773" spans="1:5">
      <c r="A773" t="s">
        <v>650</v>
      </c>
      <c r="B773" t="s">
        <v>147</v>
      </c>
      <c r="C773">
        <v>25.2</v>
      </c>
      <c r="D773" t="s">
        <v>1628</v>
      </c>
      <c r="E773">
        <v>45</v>
      </c>
    </row>
    <row r="774" spans="1:5">
      <c r="A774" t="s">
        <v>649</v>
      </c>
      <c r="B774" t="s">
        <v>153</v>
      </c>
      <c r="C774" t="s">
        <v>152</v>
      </c>
      <c r="D774" t="s">
        <v>152</v>
      </c>
      <c r="E774" t="s">
        <v>152</v>
      </c>
    </row>
    <row r="775" spans="1:5">
      <c r="A775" t="s">
        <v>648</v>
      </c>
      <c r="B775" t="s">
        <v>147</v>
      </c>
      <c r="C775">
        <v>24.3</v>
      </c>
      <c r="D775" t="s">
        <v>1646</v>
      </c>
      <c r="E775">
        <v>43.5</v>
      </c>
    </row>
    <row r="776" spans="1:5">
      <c r="A776" t="s">
        <v>647</v>
      </c>
      <c r="B776" t="s">
        <v>153</v>
      </c>
      <c r="C776" t="s">
        <v>152</v>
      </c>
      <c r="D776" t="s">
        <v>152</v>
      </c>
      <c r="E776" t="s">
        <v>152</v>
      </c>
    </row>
    <row r="777" spans="1:5">
      <c r="A777" t="s">
        <v>646</v>
      </c>
      <c r="B777" t="s">
        <v>153</v>
      </c>
      <c r="C777" t="s">
        <v>152</v>
      </c>
      <c r="D777" t="s">
        <v>152</v>
      </c>
      <c r="E777" t="s">
        <v>152</v>
      </c>
    </row>
    <row r="778" spans="1:5">
      <c r="A778" t="s">
        <v>645</v>
      </c>
      <c r="B778" t="s">
        <v>153</v>
      </c>
      <c r="C778" t="s">
        <v>152</v>
      </c>
      <c r="D778" t="s">
        <v>152</v>
      </c>
      <c r="E778" t="s">
        <v>152</v>
      </c>
    </row>
    <row r="779" spans="1:5">
      <c r="A779" t="s">
        <v>644</v>
      </c>
      <c r="B779" t="s">
        <v>147</v>
      </c>
      <c r="C779">
        <v>23.9</v>
      </c>
      <c r="D779" t="s">
        <v>1651</v>
      </c>
      <c r="E779">
        <v>50.5</v>
      </c>
    </row>
    <row r="780" spans="1:5">
      <c r="A780" t="s">
        <v>643</v>
      </c>
      <c r="B780" t="s">
        <v>153</v>
      </c>
      <c r="C780" t="s">
        <v>152</v>
      </c>
      <c r="D780" t="s">
        <v>152</v>
      </c>
      <c r="E780" t="s">
        <v>152</v>
      </c>
    </row>
    <row r="781" spans="1:5">
      <c r="A781" t="s">
        <v>642</v>
      </c>
      <c r="B781" t="s">
        <v>153</v>
      </c>
      <c r="C781" t="s">
        <v>152</v>
      </c>
      <c r="D781" t="s">
        <v>152</v>
      </c>
      <c r="E781" t="s">
        <v>152</v>
      </c>
    </row>
    <row r="782" spans="1:5">
      <c r="A782" t="s">
        <v>641</v>
      </c>
      <c r="B782" t="s">
        <v>153</v>
      </c>
      <c r="C782" t="s">
        <v>152</v>
      </c>
      <c r="D782" t="s">
        <v>152</v>
      </c>
      <c r="E782" t="s">
        <v>152</v>
      </c>
    </row>
    <row r="783" spans="1:5">
      <c r="A783" t="s">
        <v>640</v>
      </c>
      <c r="B783" t="s">
        <v>153</v>
      </c>
      <c r="C783" t="s">
        <v>152</v>
      </c>
      <c r="D783" t="s">
        <v>152</v>
      </c>
      <c r="E783" t="s">
        <v>152</v>
      </c>
    </row>
    <row r="784" spans="1:5">
      <c r="A784" t="s">
        <v>639</v>
      </c>
      <c r="B784" t="s">
        <v>153</v>
      </c>
      <c r="C784" t="s">
        <v>152</v>
      </c>
      <c r="D784" t="s">
        <v>152</v>
      </c>
      <c r="E784" t="s">
        <v>152</v>
      </c>
    </row>
    <row r="785" spans="1:5">
      <c r="A785" t="s">
        <v>638</v>
      </c>
      <c r="B785" t="s">
        <v>153</v>
      </c>
      <c r="C785" t="s">
        <v>152</v>
      </c>
      <c r="D785" t="s">
        <v>152</v>
      </c>
      <c r="E785" t="s">
        <v>152</v>
      </c>
    </row>
    <row r="786" spans="1:5">
      <c r="A786" t="s">
        <v>637</v>
      </c>
      <c r="B786" t="s">
        <v>153</v>
      </c>
      <c r="C786" t="s">
        <v>152</v>
      </c>
      <c r="D786" t="s">
        <v>152</v>
      </c>
      <c r="E786" t="s">
        <v>152</v>
      </c>
    </row>
    <row r="787" spans="1:5">
      <c r="A787" t="s">
        <v>636</v>
      </c>
      <c r="B787" t="s">
        <v>153</v>
      </c>
      <c r="C787" t="s">
        <v>152</v>
      </c>
      <c r="D787" t="s">
        <v>152</v>
      </c>
      <c r="E787" t="s">
        <v>152</v>
      </c>
    </row>
    <row r="788" spans="1:5">
      <c r="A788" t="s">
        <v>635</v>
      </c>
      <c r="B788" t="s">
        <v>153</v>
      </c>
      <c r="C788" t="s">
        <v>152</v>
      </c>
      <c r="D788" t="s">
        <v>152</v>
      </c>
      <c r="E788" t="s">
        <v>152</v>
      </c>
    </row>
    <row r="789" spans="1:5">
      <c r="A789" t="s">
        <v>634</v>
      </c>
      <c r="B789" t="s">
        <v>153</v>
      </c>
      <c r="C789" t="s">
        <v>152</v>
      </c>
      <c r="D789" t="s">
        <v>152</v>
      </c>
      <c r="E789" t="s">
        <v>152</v>
      </c>
    </row>
    <row r="790" spans="1:5">
      <c r="A790" t="s">
        <v>633</v>
      </c>
      <c r="B790" t="s">
        <v>153</v>
      </c>
      <c r="C790" t="s">
        <v>152</v>
      </c>
      <c r="D790" t="s">
        <v>152</v>
      </c>
      <c r="E790" t="s">
        <v>152</v>
      </c>
    </row>
    <row r="791" spans="1:5">
      <c r="A791" t="s">
        <v>632</v>
      </c>
      <c r="B791" t="s">
        <v>153</v>
      </c>
      <c r="C791" t="s">
        <v>152</v>
      </c>
      <c r="D791" t="s">
        <v>152</v>
      </c>
      <c r="E791" t="s">
        <v>152</v>
      </c>
    </row>
    <row r="792" spans="1:5">
      <c r="A792" t="s">
        <v>631</v>
      </c>
      <c r="B792" t="s">
        <v>153</v>
      </c>
      <c r="C792" t="s">
        <v>152</v>
      </c>
      <c r="D792" t="s">
        <v>152</v>
      </c>
      <c r="E792" t="s">
        <v>152</v>
      </c>
    </row>
    <row r="793" spans="1:5">
      <c r="A793" t="s">
        <v>630</v>
      </c>
      <c r="B793" t="s">
        <v>153</v>
      </c>
      <c r="C793" t="s">
        <v>152</v>
      </c>
      <c r="D793" t="s">
        <v>152</v>
      </c>
      <c r="E793" t="s">
        <v>152</v>
      </c>
    </row>
    <row r="794" spans="1:5">
      <c r="A794" t="s">
        <v>629</v>
      </c>
      <c r="B794" t="s">
        <v>153</v>
      </c>
      <c r="C794" t="s">
        <v>152</v>
      </c>
      <c r="D794" t="s">
        <v>152</v>
      </c>
      <c r="E794" t="s">
        <v>152</v>
      </c>
    </row>
    <row r="795" spans="1:5">
      <c r="A795" t="s">
        <v>628</v>
      </c>
      <c r="B795" t="s">
        <v>153</v>
      </c>
      <c r="C795" t="s">
        <v>152</v>
      </c>
      <c r="D795" t="s">
        <v>152</v>
      </c>
      <c r="E795" t="s">
        <v>152</v>
      </c>
    </row>
    <row r="796" spans="1:5">
      <c r="A796" t="s">
        <v>627</v>
      </c>
      <c r="B796" t="s">
        <v>153</v>
      </c>
      <c r="C796" t="s">
        <v>152</v>
      </c>
      <c r="D796" t="s">
        <v>152</v>
      </c>
      <c r="E796" t="s">
        <v>152</v>
      </c>
    </row>
    <row r="797" spans="1:5">
      <c r="A797" t="s">
        <v>390</v>
      </c>
      <c r="B797" t="s">
        <v>147</v>
      </c>
      <c r="C797">
        <v>19.2</v>
      </c>
      <c r="D797" t="s">
        <v>1657</v>
      </c>
      <c r="E797">
        <v>36</v>
      </c>
    </row>
    <row r="798" spans="1:5">
      <c r="A798" t="s">
        <v>626</v>
      </c>
      <c r="B798" t="s">
        <v>153</v>
      </c>
      <c r="C798" t="s">
        <v>152</v>
      </c>
      <c r="D798" t="s">
        <v>152</v>
      </c>
      <c r="E798" t="s">
        <v>152</v>
      </c>
    </row>
    <row r="799" spans="1:5">
      <c r="A799" t="s">
        <v>625</v>
      </c>
      <c r="B799" t="s">
        <v>147</v>
      </c>
      <c r="C799">
        <v>17.8</v>
      </c>
      <c r="D799" t="s">
        <v>1658</v>
      </c>
      <c r="E799">
        <v>34</v>
      </c>
    </row>
    <row r="800" spans="1:5">
      <c r="A800" t="s">
        <v>624</v>
      </c>
      <c r="B800" t="s">
        <v>153</v>
      </c>
      <c r="C800" t="s">
        <v>152</v>
      </c>
      <c r="D800" t="s">
        <v>152</v>
      </c>
      <c r="E800" t="s">
        <v>152</v>
      </c>
    </row>
    <row r="801" spans="1:5">
      <c r="A801" t="s">
        <v>623</v>
      </c>
      <c r="B801" t="s">
        <v>147</v>
      </c>
      <c r="C801">
        <v>19.2</v>
      </c>
      <c r="D801" t="s">
        <v>1657</v>
      </c>
      <c r="E801">
        <v>36</v>
      </c>
    </row>
    <row r="802" spans="1:5">
      <c r="A802" t="s">
        <v>622</v>
      </c>
      <c r="B802" t="s">
        <v>153</v>
      </c>
      <c r="C802" t="s">
        <v>152</v>
      </c>
      <c r="D802" t="s">
        <v>152</v>
      </c>
      <c r="E802" t="s">
        <v>152</v>
      </c>
    </row>
    <row r="803" spans="1:5">
      <c r="A803" t="s">
        <v>621</v>
      </c>
      <c r="B803" t="s">
        <v>147</v>
      </c>
      <c r="C803">
        <v>16</v>
      </c>
      <c r="D803" t="s">
        <v>1609</v>
      </c>
      <c r="E803">
        <v>33</v>
      </c>
    </row>
    <row r="804" spans="1:5">
      <c r="A804" t="s">
        <v>620</v>
      </c>
      <c r="B804" t="s">
        <v>153</v>
      </c>
      <c r="C804" t="s">
        <v>152</v>
      </c>
      <c r="D804" t="s">
        <v>152</v>
      </c>
      <c r="E804" t="s">
        <v>152</v>
      </c>
    </row>
    <row r="805" spans="1:5">
      <c r="A805" t="s">
        <v>619</v>
      </c>
      <c r="B805" t="s">
        <v>153</v>
      </c>
      <c r="C805" t="s">
        <v>152</v>
      </c>
      <c r="D805" t="s">
        <v>152</v>
      </c>
      <c r="E805" t="s">
        <v>152</v>
      </c>
    </row>
    <row r="806" spans="1:5">
      <c r="A806" t="s">
        <v>618</v>
      </c>
      <c r="B806" t="s">
        <v>153</v>
      </c>
      <c r="C806" t="s">
        <v>152</v>
      </c>
      <c r="D806" t="s">
        <v>152</v>
      </c>
      <c r="E806" t="s">
        <v>152</v>
      </c>
    </row>
    <row r="807" spans="1:5">
      <c r="A807" t="s">
        <v>617</v>
      </c>
      <c r="B807" t="s">
        <v>147</v>
      </c>
      <c r="C807">
        <v>21.2</v>
      </c>
      <c r="D807" t="s">
        <v>1659</v>
      </c>
      <c r="E807">
        <v>39</v>
      </c>
    </row>
    <row r="808" spans="1:5">
      <c r="A808" t="s">
        <v>616</v>
      </c>
      <c r="B808" t="s">
        <v>153</v>
      </c>
      <c r="C808" t="s">
        <v>152</v>
      </c>
      <c r="D808" t="s">
        <v>152</v>
      </c>
      <c r="E808" t="s">
        <v>152</v>
      </c>
    </row>
    <row r="809" spans="1:5">
      <c r="A809" t="s">
        <v>615</v>
      </c>
      <c r="B809" t="s">
        <v>153</v>
      </c>
      <c r="C809" t="s">
        <v>152</v>
      </c>
      <c r="D809" t="s">
        <v>152</v>
      </c>
      <c r="E809" t="s">
        <v>152</v>
      </c>
    </row>
    <row r="810" spans="1:5">
      <c r="A810" t="s">
        <v>614</v>
      </c>
      <c r="B810" t="s">
        <v>153</v>
      </c>
      <c r="C810" t="s">
        <v>152</v>
      </c>
      <c r="D810" t="s">
        <v>152</v>
      </c>
      <c r="E810" t="s">
        <v>152</v>
      </c>
    </row>
    <row r="811" spans="1:5">
      <c r="A811" t="s">
        <v>613</v>
      </c>
      <c r="B811" t="s">
        <v>147</v>
      </c>
      <c r="C811">
        <v>17.600000000000001</v>
      </c>
      <c r="D811" t="s">
        <v>1660</v>
      </c>
      <c r="E811">
        <v>34</v>
      </c>
    </row>
    <row r="812" spans="1:5">
      <c r="A812" t="s">
        <v>612</v>
      </c>
      <c r="B812" t="s">
        <v>153</v>
      </c>
      <c r="C812" t="s">
        <v>152</v>
      </c>
      <c r="D812" t="s">
        <v>152</v>
      </c>
      <c r="E812" t="s">
        <v>152</v>
      </c>
    </row>
    <row r="813" spans="1:5">
      <c r="A813" t="s">
        <v>611</v>
      </c>
      <c r="B813" t="s">
        <v>153</v>
      </c>
      <c r="C813" t="s">
        <v>152</v>
      </c>
      <c r="D813" t="s">
        <v>152</v>
      </c>
      <c r="E813" t="s">
        <v>152</v>
      </c>
    </row>
    <row r="814" spans="1:5">
      <c r="A814" t="s">
        <v>610</v>
      </c>
      <c r="B814" t="s">
        <v>153</v>
      </c>
      <c r="C814" t="s">
        <v>152</v>
      </c>
      <c r="D814" t="s">
        <v>152</v>
      </c>
      <c r="E814" t="s">
        <v>152</v>
      </c>
    </row>
    <row r="815" spans="1:5">
      <c r="A815" t="s">
        <v>609</v>
      </c>
      <c r="B815" t="s">
        <v>153</v>
      </c>
      <c r="C815" t="s">
        <v>152</v>
      </c>
      <c r="D815" t="s">
        <v>152</v>
      </c>
      <c r="E815" t="s">
        <v>152</v>
      </c>
    </row>
    <row r="816" spans="1:5">
      <c r="A816" t="s">
        <v>608</v>
      </c>
      <c r="B816" t="s">
        <v>153</v>
      </c>
      <c r="C816" t="s">
        <v>152</v>
      </c>
      <c r="D816" t="s">
        <v>152</v>
      </c>
      <c r="E816" t="s">
        <v>152</v>
      </c>
    </row>
    <row r="817" spans="1:5">
      <c r="A817" t="s">
        <v>607</v>
      </c>
      <c r="B817" t="s">
        <v>153</v>
      </c>
      <c r="C817" t="s">
        <v>152</v>
      </c>
      <c r="D817" t="s">
        <v>152</v>
      </c>
      <c r="E817" t="s">
        <v>152</v>
      </c>
    </row>
    <row r="818" spans="1:5">
      <c r="A818" t="s">
        <v>606</v>
      </c>
      <c r="B818" t="s">
        <v>153</v>
      </c>
      <c r="C818" t="s">
        <v>152</v>
      </c>
      <c r="D818" t="s">
        <v>152</v>
      </c>
      <c r="E818" t="s">
        <v>152</v>
      </c>
    </row>
    <row r="819" spans="1:5">
      <c r="A819" t="s">
        <v>391</v>
      </c>
      <c r="B819" t="s">
        <v>147</v>
      </c>
      <c r="C819">
        <v>17.399999999999999</v>
      </c>
      <c r="D819" t="s">
        <v>1661</v>
      </c>
      <c r="E819">
        <v>34</v>
      </c>
    </row>
    <row r="820" spans="1:5">
      <c r="A820" t="s">
        <v>605</v>
      </c>
      <c r="B820" t="s">
        <v>153</v>
      </c>
      <c r="C820" t="s">
        <v>152</v>
      </c>
      <c r="D820" t="s">
        <v>152</v>
      </c>
      <c r="E820" t="s">
        <v>152</v>
      </c>
    </row>
    <row r="821" spans="1:5">
      <c r="A821" t="s">
        <v>604</v>
      </c>
      <c r="B821" t="s">
        <v>147</v>
      </c>
      <c r="C821">
        <v>18.100000000000001</v>
      </c>
      <c r="D821" t="s">
        <v>1662</v>
      </c>
      <c r="E821">
        <v>35</v>
      </c>
    </row>
    <row r="822" spans="1:5">
      <c r="A822" t="s">
        <v>603</v>
      </c>
      <c r="B822" t="s">
        <v>153</v>
      </c>
      <c r="C822" t="s">
        <v>152</v>
      </c>
      <c r="D822" t="s">
        <v>152</v>
      </c>
      <c r="E822" t="s">
        <v>152</v>
      </c>
    </row>
    <row r="823" spans="1:5">
      <c r="A823" t="s">
        <v>602</v>
      </c>
      <c r="B823" t="s">
        <v>147</v>
      </c>
      <c r="C823">
        <v>22.6</v>
      </c>
      <c r="D823" t="s">
        <v>1663</v>
      </c>
      <c r="E823">
        <v>40.5</v>
      </c>
    </row>
    <row r="824" spans="1:5">
      <c r="A824" t="s">
        <v>601</v>
      </c>
      <c r="B824" t="s">
        <v>153</v>
      </c>
      <c r="C824" t="s">
        <v>152</v>
      </c>
      <c r="D824" t="s">
        <v>152</v>
      </c>
      <c r="E824" t="s">
        <v>152</v>
      </c>
    </row>
    <row r="825" spans="1:5">
      <c r="A825" t="s">
        <v>600</v>
      </c>
      <c r="B825" t="s">
        <v>153</v>
      </c>
      <c r="C825" t="s">
        <v>152</v>
      </c>
      <c r="D825" t="s">
        <v>152</v>
      </c>
      <c r="E825" t="s">
        <v>152</v>
      </c>
    </row>
    <row r="826" spans="1:5">
      <c r="A826" t="s">
        <v>599</v>
      </c>
      <c r="B826" t="s">
        <v>153</v>
      </c>
      <c r="C826" t="s">
        <v>152</v>
      </c>
      <c r="D826" t="s">
        <v>152</v>
      </c>
      <c r="E826" t="s">
        <v>152</v>
      </c>
    </row>
    <row r="827" spans="1:5">
      <c r="A827" t="s">
        <v>598</v>
      </c>
      <c r="B827" t="s">
        <v>147</v>
      </c>
      <c r="C827">
        <v>17.7</v>
      </c>
      <c r="D827" t="s">
        <v>1664</v>
      </c>
      <c r="E827">
        <v>34</v>
      </c>
    </row>
    <row r="828" spans="1:5">
      <c r="A828" t="s">
        <v>597</v>
      </c>
      <c r="B828" t="s">
        <v>153</v>
      </c>
      <c r="C828" t="s">
        <v>152</v>
      </c>
      <c r="D828" t="s">
        <v>152</v>
      </c>
      <c r="E828" t="s">
        <v>152</v>
      </c>
    </row>
    <row r="829" spans="1:5">
      <c r="A829" t="s">
        <v>596</v>
      </c>
      <c r="B829" t="s">
        <v>153</v>
      </c>
      <c r="C829" t="s">
        <v>152</v>
      </c>
      <c r="D829" t="s">
        <v>152</v>
      </c>
      <c r="E829" t="s">
        <v>152</v>
      </c>
    </row>
    <row r="830" spans="1:5">
      <c r="A830" t="s">
        <v>595</v>
      </c>
      <c r="B830" t="s">
        <v>153</v>
      </c>
      <c r="C830" t="s">
        <v>152</v>
      </c>
      <c r="D830" t="s">
        <v>152</v>
      </c>
      <c r="E830" t="s">
        <v>152</v>
      </c>
    </row>
    <row r="831" spans="1:5">
      <c r="A831" t="s">
        <v>392</v>
      </c>
      <c r="B831" t="s">
        <v>147</v>
      </c>
      <c r="C831">
        <v>17.8</v>
      </c>
      <c r="D831" t="s">
        <v>1658</v>
      </c>
      <c r="E831">
        <v>34</v>
      </c>
    </row>
    <row r="832" spans="1:5">
      <c r="A832" t="s">
        <v>594</v>
      </c>
      <c r="B832" t="s">
        <v>153</v>
      </c>
      <c r="C832" t="s">
        <v>152</v>
      </c>
      <c r="D832" t="s">
        <v>152</v>
      </c>
      <c r="E832" t="s">
        <v>152</v>
      </c>
    </row>
    <row r="833" spans="1:5">
      <c r="A833" t="s">
        <v>593</v>
      </c>
      <c r="B833" t="s">
        <v>147</v>
      </c>
      <c r="C833">
        <v>21.2</v>
      </c>
      <c r="D833" t="s">
        <v>1659</v>
      </c>
      <c r="E833">
        <v>39</v>
      </c>
    </row>
    <row r="834" spans="1:5">
      <c r="A834" t="s">
        <v>592</v>
      </c>
      <c r="B834" t="s">
        <v>153</v>
      </c>
      <c r="C834" t="s">
        <v>152</v>
      </c>
      <c r="D834" t="s">
        <v>152</v>
      </c>
      <c r="E834" t="s">
        <v>152</v>
      </c>
    </row>
    <row r="835" spans="1:5">
      <c r="A835" t="s">
        <v>591</v>
      </c>
      <c r="B835" t="s">
        <v>147</v>
      </c>
      <c r="C835">
        <v>17.600000000000001</v>
      </c>
      <c r="D835" t="s">
        <v>1660</v>
      </c>
      <c r="E835">
        <v>34</v>
      </c>
    </row>
    <row r="836" spans="1:5">
      <c r="A836" t="s">
        <v>590</v>
      </c>
      <c r="B836" t="s">
        <v>153</v>
      </c>
      <c r="C836" t="s">
        <v>152</v>
      </c>
      <c r="D836" t="s">
        <v>152</v>
      </c>
      <c r="E836" t="s">
        <v>152</v>
      </c>
    </row>
    <row r="837" spans="1:5">
      <c r="A837" t="s">
        <v>589</v>
      </c>
      <c r="B837" t="s">
        <v>147</v>
      </c>
      <c r="C837">
        <v>17.7</v>
      </c>
      <c r="D837" t="s">
        <v>1664</v>
      </c>
      <c r="E837">
        <v>34</v>
      </c>
    </row>
    <row r="838" spans="1:5">
      <c r="A838" t="s">
        <v>588</v>
      </c>
      <c r="B838" t="s">
        <v>153</v>
      </c>
      <c r="C838" t="s">
        <v>152</v>
      </c>
      <c r="D838" t="s">
        <v>152</v>
      </c>
      <c r="E838" t="s">
        <v>152</v>
      </c>
    </row>
    <row r="839" spans="1:5">
      <c r="A839" t="s">
        <v>393</v>
      </c>
      <c r="B839" t="s">
        <v>147</v>
      </c>
      <c r="C839">
        <v>18.100000000000001</v>
      </c>
      <c r="D839" t="s">
        <v>1662</v>
      </c>
      <c r="E839">
        <v>35</v>
      </c>
    </row>
    <row r="840" spans="1:5">
      <c r="A840" t="s">
        <v>587</v>
      </c>
      <c r="B840" t="s">
        <v>153</v>
      </c>
      <c r="C840" t="s">
        <v>152</v>
      </c>
      <c r="D840" t="s">
        <v>152</v>
      </c>
      <c r="E840" t="s">
        <v>152</v>
      </c>
    </row>
    <row r="841" spans="1:5">
      <c r="A841" t="s">
        <v>586</v>
      </c>
      <c r="B841" t="s">
        <v>153</v>
      </c>
      <c r="C841" t="s">
        <v>152</v>
      </c>
      <c r="D841" t="s">
        <v>152</v>
      </c>
      <c r="E841" t="s">
        <v>152</v>
      </c>
    </row>
    <row r="842" spans="1:5">
      <c r="A842" t="s">
        <v>585</v>
      </c>
      <c r="B842" t="s">
        <v>153</v>
      </c>
      <c r="C842" t="s">
        <v>152</v>
      </c>
      <c r="D842" t="s">
        <v>152</v>
      </c>
      <c r="E842" t="s">
        <v>152</v>
      </c>
    </row>
    <row r="843" spans="1:5">
      <c r="A843" t="s">
        <v>584</v>
      </c>
      <c r="B843" t="s">
        <v>153</v>
      </c>
      <c r="C843" t="s">
        <v>152</v>
      </c>
      <c r="D843" t="s">
        <v>152</v>
      </c>
      <c r="E843" t="s">
        <v>152</v>
      </c>
    </row>
    <row r="844" spans="1:5">
      <c r="A844" t="s">
        <v>583</v>
      </c>
      <c r="B844" t="s">
        <v>153</v>
      </c>
      <c r="C844" t="s">
        <v>152</v>
      </c>
      <c r="D844" t="s">
        <v>152</v>
      </c>
      <c r="E844" t="s">
        <v>152</v>
      </c>
    </row>
    <row r="845" spans="1:5">
      <c r="A845" t="s">
        <v>582</v>
      </c>
      <c r="B845" t="s">
        <v>153</v>
      </c>
      <c r="C845" t="s">
        <v>152</v>
      </c>
      <c r="D845" t="s">
        <v>152</v>
      </c>
      <c r="E845" t="s">
        <v>152</v>
      </c>
    </row>
    <row r="846" spans="1:5">
      <c r="A846" t="s">
        <v>581</v>
      </c>
      <c r="B846" t="s">
        <v>153</v>
      </c>
      <c r="C846" t="s">
        <v>152</v>
      </c>
      <c r="D846" t="s">
        <v>152</v>
      </c>
      <c r="E846" t="s">
        <v>152</v>
      </c>
    </row>
    <row r="847" spans="1:5">
      <c r="A847" t="s">
        <v>580</v>
      </c>
      <c r="B847" t="s">
        <v>153</v>
      </c>
      <c r="C847" t="s">
        <v>152</v>
      </c>
      <c r="D847" t="s">
        <v>152</v>
      </c>
      <c r="E847" t="s">
        <v>152</v>
      </c>
    </row>
    <row r="848" spans="1:5">
      <c r="A848" t="s">
        <v>579</v>
      </c>
      <c r="B848" t="s">
        <v>153</v>
      </c>
      <c r="C848" t="s">
        <v>152</v>
      </c>
      <c r="D848" t="s">
        <v>152</v>
      </c>
      <c r="E848" t="s">
        <v>152</v>
      </c>
    </row>
    <row r="849" spans="1:5">
      <c r="A849" t="s">
        <v>578</v>
      </c>
      <c r="B849" t="s">
        <v>147</v>
      </c>
      <c r="C849">
        <v>22.8</v>
      </c>
      <c r="D849" t="s">
        <v>1650</v>
      </c>
      <c r="E849">
        <v>40.5</v>
      </c>
    </row>
    <row r="850" spans="1:5">
      <c r="A850" t="s">
        <v>577</v>
      </c>
      <c r="B850" t="s">
        <v>153</v>
      </c>
      <c r="C850" t="s">
        <v>152</v>
      </c>
      <c r="D850" t="s">
        <v>152</v>
      </c>
      <c r="E850" t="s">
        <v>152</v>
      </c>
    </row>
    <row r="851" spans="1:5">
      <c r="A851" t="s">
        <v>394</v>
      </c>
      <c r="B851" t="s">
        <v>147</v>
      </c>
      <c r="C851">
        <v>22.6</v>
      </c>
      <c r="D851" t="s">
        <v>1663</v>
      </c>
      <c r="E851">
        <v>40.5</v>
      </c>
    </row>
    <row r="852" spans="1:5">
      <c r="A852" t="s">
        <v>576</v>
      </c>
      <c r="B852" t="s">
        <v>153</v>
      </c>
      <c r="C852" t="s">
        <v>152</v>
      </c>
      <c r="D852" t="s">
        <v>152</v>
      </c>
      <c r="E852" t="s">
        <v>152</v>
      </c>
    </row>
    <row r="853" spans="1:5">
      <c r="A853" t="s">
        <v>575</v>
      </c>
      <c r="B853" t="s">
        <v>147</v>
      </c>
      <c r="C853">
        <v>22.6</v>
      </c>
      <c r="D853" t="s">
        <v>1663</v>
      </c>
      <c r="E853">
        <v>40.5</v>
      </c>
    </row>
    <row r="854" spans="1:5">
      <c r="A854" t="s">
        <v>574</v>
      </c>
      <c r="B854" t="s">
        <v>153</v>
      </c>
      <c r="C854" t="s">
        <v>152</v>
      </c>
      <c r="D854" t="s">
        <v>152</v>
      </c>
      <c r="E854" t="s">
        <v>152</v>
      </c>
    </row>
    <row r="855" spans="1:5">
      <c r="A855" t="s">
        <v>573</v>
      </c>
      <c r="B855" t="s">
        <v>153</v>
      </c>
      <c r="C855" t="s">
        <v>152</v>
      </c>
      <c r="D855" t="s">
        <v>152</v>
      </c>
      <c r="E855" t="s">
        <v>152</v>
      </c>
    </row>
    <row r="856" spans="1:5">
      <c r="A856" t="s">
        <v>572</v>
      </c>
      <c r="B856" t="s">
        <v>153</v>
      </c>
      <c r="C856" t="s">
        <v>152</v>
      </c>
      <c r="D856" t="s">
        <v>152</v>
      </c>
      <c r="E856" t="s">
        <v>152</v>
      </c>
    </row>
    <row r="857" spans="1:5">
      <c r="A857" t="s">
        <v>395</v>
      </c>
      <c r="B857" t="s">
        <v>147</v>
      </c>
      <c r="C857">
        <v>21.3</v>
      </c>
      <c r="D857" t="s">
        <v>1665</v>
      </c>
      <c r="E857">
        <v>39</v>
      </c>
    </row>
    <row r="858" spans="1:5">
      <c r="A858" t="s">
        <v>571</v>
      </c>
      <c r="B858" t="s">
        <v>153</v>
      </c>
      <c r="C858" t="s">
        <v>152</v>
      </c>
      <c r="D858" t="s">
        <v>152</v>
      </c>
      <c r="E858" t="s">
        <v>152</v>
      </c>
    </row>
    <row r="859" spans="1:5">
      <c r="A859" t="s">
        <v>570</v>
      </c>
      <c r="B859" t="s">
        <v>147</v>
      </c>
      <c r="C859">
        <v>18</v>
      </c>
      <c r="D859" t="s">
        <v>1666</v>
      </c>
      <c r="E859">
        <v>35</v>
      </c>
    </row>
    <row r="860" spans="1:5">
      <c r="A860" t="s">
        <v>569</v>
      </c>
      <c r="B860" t="s">
        <v>153</v>
      </c>
      <c r="C860" t="s">
        <v>152</v>
      </c>
      <c r="D860" t="s">
        <v>152</v>
      </c>
      <c r="E860" t="s">
        <v>152</v>
      </c>
    </row>
    <row r="861" spans="1:5">
      <c r="A861" t="s">
        <v>568</v>
      </c>
      <c r="B861" t="s">
        <v>153</v>
      </c>
      <c r="C861" t="s">
        <v>152</v>
      </c>
      <c r="D861" t="s">
        <v>152</v>
      </c>
      <c r="E861" t="s">
        <v>152</v>
      </c>
    </row>
    <row r="862" spans="1:5">
      <c r="A862" t="s">
        <v>396</v>
      </c>
      <c r="B862" t="s">
        <v>1538</v>
      </c>
      <c r="C862">
        <v>15.5</v>
      </c>
      <c r="D862" t="s">
        <v>1667</v>
      </c>
      <c r="E862">
        <v>18</v>
      </c>
    </row>
    <row r="863" spans="1:5">
      <c r="A863" t="s">
        <v>566</v>
      </c>
      <c r="B863" t="s">
        <v>153</v>
      </c>
      <c r="C863" t="s">
        <v>152</v>
      </c>
      <c r="D863" t="s">
        <v>152</v>
      </c>
      <c r="E863" t="s">
        <v>152</v>
      </c>
    </row>
    <row r="864" spans="1:5">
      <c r="A864" t="s">
        <v>397</v>
      </c>
      <c r="B864" t="s">
        <v>147</v>
      </c>
      <c r="C864">
        <v>15.5</v>
      </c>
      <c r="D864" t="s">
        <v>1668</v>
      </c>
      <c r="E864">
        <v>23</v>
      </c>
    </row>
    <row r="865" spans="1:5">
      <c r="A865" t="s">
        <v>398</v>
      </c>
      <c r="B865" t="s">
        <v>147</v>
      </c>
      <c r="C865">
        <v>15.5</v>
      </c>
      <c r="D865" t="s">
        <v>1668</v>
      </c>
      <c r="E865">
        <v>23</v>
      </c>
    </row>
    <row r="866" spans="1:5">
      <c r="A866" t="s">
        <v>399</v>
      </c>
      <c r="B866" t="s">
        <v>147</v>
      </c>
      <c r="C866">
        <v>15.5</v>
      </c>
      <c r="D866" t="s">
        <v>1669</v>
      </c>
      <c r="E866">
        <v>19</v>
      </c>
    </row>
    <row r="867" spans="1:5">
      <c r="A867" t="s">
        <v>565</v>
      </c>
      <c r="B867" t="s">
        <v>153</v>
      </c>
      <c r="C867" t="s">
        <v>152</v>
      </c>
      <c r="D867" t="s">
        <v>152</v>
      </c>
      <c r="E867" t="s">
        <v>152</v>
      </c>
    </row>
    <row r="868" spans="1:5">
      <c r="A868" t="s">
        <v>400</v>
      </c>
      <c r="B868" t="s">
        <v>1538</v>
      </c>
      <c r="C868">
        <v>15.5</v>
      </c>
      <c r="D868" t="s">
        <v>1549</v>
      </c>
      <c r="E868">
        <v>28</v>
      </c>
    </row>
    <row r="869" spans="1:5">
      <c r="A869" t="s">
        <v>564</v>
      </c>
      <c r="B869" t="s">
        <v>1538</v>
      </c>
      <c r="C869">
        <v>15.5</v>
      </c>
      <c r="D869" t="s">
        <v>1549</v>
      </c>
      <c r="E869">
        <v>28</v>
      </c>
    </row>
    <row r="870" spans="1:5">
      <c r="A870" t="s">
        <v>563</v>
      </c>
      <c r="B870" t="s">
        <v>147</v>
      </c>
      <c r="C870">
        <v>15.5</v>
      </c>
      <c r="D870" t="s">
        <v>1669</v>
      </c>
      <c r="E870">
        <v>19</v>
      </c>
    </row>
    <row r="871" spans="1:5">
      <c r="A871" t="s">
        <v>562</v>
      </c>
      <c r="B871" t="s">
        <v>147</v>
      </c>
      <c r="C871">
        <v>15.5</v>
      </c>
      <c r="D871" t="s">
        <v>1669</v>
      </c>
      <c r="E871">
        <v>19</v>
      </c>
    </row>
    <row r="872" spans="1:5">
      <c r="A872" t="s">
        <v>561</v>
      </c>
      <c r="B872" t="s">
        <v>1538</v>
      </c>
      <c r="C872">
        <v>15.5</v>
      </c>
      <c r="D872" t="s">
        <v>1670</v>
      </c>
      <c r="E872">
        <v>18</v>
      </c>
    </row>
    <row r="873" spans="1:5">
      <c r="A873" t="s">
        <v>560</v>
      </c>
      <c r="B873" t="s">
        <v>1538</v>
      </c>
      <c r="C873">
        <v>15.5</v>
      </c>
      <c r="D873" t="s">
        <v>1670</v>
      </c>
      <c r="E873">
        <v>18</v>
      </c>
    </row>
    <row r="874" spans="1:5">
      <c r="A874" t="s">
        <v>401</v>
      </c>
      <c r="B874" t="s">
        <v>147</v>
      </c>
      <c r="C874">
        <v>15.5</v>
      </c>
      <c r="D874" t="s">
        <v>1671</v>
      </c>
      <c r="E874">
        <v>18</v>
      </c>
    </row>
    <row r="875" spans="1:5">
      <c r="A875" t="s">
        <v>559</v>
      </c>
      <c r="B875" t="s">
        <v>153</v>
      </c>
      <c r="C875" t="s">
        <v>152</v>
      </c>
      <c r="D875" t="s">
        <v>152</v>
      </c>
      <c r="E875" t="s">
        <v>152</v>
      </c>
    </row>
    <row r="876" spans="1:5">
      <c r="A876" t="s">
        <v>402</v>
      </c>
      <c r="B876" t="s">
        <v>147</v>
      </c>
      <c r="C876">
        <v>15.5</v>
      </c>
      <c r="D876" t="s">
        <v>1672</v>
      </c>
      <c r="E876">
        <v>18</v>
      </c>
    </row>
    <row r="877" spans="1:5">
      <c r="A877" t="s">
        <v>558</v>
      </c>
      <c r="B877" t="s">
        <v>147</v>
      </c>
      <c r="C877">
        <v>15.5</v>
      </c>
      <c r="D877" t="s">
        <v>1672</v>
      </c>
      <c r="E877">
        <v>18</v>
      </c>
    </row>
    <row r="878" spans="1:5">
      <c r="A878" t="s">
        <v>557</v>
      </c>
      <c r="B878" t="s">
        <v>1538</v>
      </c>
      <c r="C878">
        <v>10.7</v>
      </c>
      <c r="D878" t="s">
        <v>1673</v>
      </c>
      <c r="E878">
        <v>19</v>
      </c>
    </row>
    <row r="879" spans="1:5">
      <c r="A879" t="s">
        <v>556</v>
      </c>
      <c r="B879" t="s">
        <v>1538</v>
      </c>
      <c r="C879">
        <v>10.7</v>
      </c>
      <c r="D879" t="s">
        <v>1673</v>
      </c>
      <c r="E879">
        <v>19</v>
      </c>
    </row>
    <row r="880" spans="1:5">
      <c r="A880" t="s">
        <v>403</v>
      </c>
      <c r="B880" t="s">
        <v>147</v>
      </c>
      <c r="C880">
        <v>13</v>
      </c>
      <c r="D880" t="s">
        <v>1674</v>
      </c>
      <c r="E880">
        <v>16</v>
      </c>
    </row>
    <row r="881" spans="1:5">
      <c r="A881" t="s">
        <v>555</v>
      </c>
      <c r="B881" t="s">
        <v>153</v>
      </c>
      <c r="C881" t="s">
        <v>152</v>
      </c>
      <c r="D881" t="s">
        <v>152</v>
      </c>
      <c r="E881" t="s">
        <v>152</v>
      </c>
    </row>
    <row r="882" spans="1:5">
      <c r="A882" t="s">
        <v>554</v>
      </c>
      <c r="B882" t="s">
        <v>147</v>
      </c>
      <c r="C882">
        <v>12.9</v>
      </c>
      <c r="D882" t="s">
        <v>1675</v>
      </c>
      <c r="E882">
        <v>15</v>
      </c>
    </row>
    <row r="883" spans="1:5">
      <c r="A883" t="s">
        <v>553</v>
      </c>
      <c r="B883" t="s">
        <v>147</v>
      </c>
      <c r="C883">
        <v>12.9</v>
      </c>
      <c r="D883" t="s">
        <v>1675</v>
      </c>
      <c r="E883">
        <v>15</v>
      </c>
    </row>
    <row r="884" spans="1:5">
      <c r="A884" t="s">
        <v>552</v>
      </c>
      <c r="B884" t="s">
        <v>153</v>
      </c>
      <c r="C884" t="s">
        <v>152</v>
      </c>
      <c r="D884" t="s">
        <v>152</v>
      </c>
      <c r="E884" t="s">
        <v>152</v>
      </c>
    </row>
    <row r="885" spans="1:5">
      <c r="A885" t="s">
        <v>551</v>
      </c>
      <c r="B885" t="s">
        <v>147</v>
      </c>
      <c r="C885">
        <v>2.2999999999999998</v>
      </c>
      <c r="D885" t="s">
        <v>1676</v>
      </c>
      <c r="E885">
        <v>5</v>
      </c>
    </row>
    <row r="886" spans="1:5">
      <c r="A886" t="s">
        <v>404</v>
      </c>
      <c r="B886" t="s">
        <v>1677</v>
      </c>
      <c r="C886">
        <v>12.8</v>
      </c>
      <c r="D886" t="s">
        <v>1678</v>
      </c>
      <c r="E886">
        <v>26</v>
      </c>
    </row>
    <row r="887" spans="1:5">
      <c r="A887" t="s">
        <v>405</v>
      </c>
      <c r="B887" t="s">
        <v>1677</v>
      </c>
      <c r="C887">
        <v>12.8</v>
      </c>
      <c r="D887" t="s">
        <v>1678</v>
      </c>
      <c r="E887">
        <v>26</v>
      </c>
    </row>
    <row r="888" spans="1:5">
      <c r="A888" t="s">
        <v>406</v>
      </c>
      <c r="B888" t="s">
        <v>147</v>
      </c>
      <c r="C888">
        <v>15.5</v>
      </c>
      <c r="D888" t="s">
        <v>1679</v>
      </c>
      <c r="E888">
        <v>19</v>
      </c>
    </row>
    <row r="889" spans="1:5">
      <c r="A889" t="s">
        <v>407</v>
      </c>
      <c r="B889" t="s">
        <v>147</v>
      </c>
      <c r="C889">
        <v>15.5</v>
      </c>
      <c r="D889" t="s">
        <v>1679</v>
      </c>
      <c r="E889">
        <v>19</v>
      </c>
    </row>
    <row r="890" spans="1:5">
      <c r="A890" t="s">
        <v>408</v>
      </c>
      <c r="B890" t="s">
        <v>147</v>
      </c>
      <c r="C890">
        <v>15.5</v>
      </c>
      <c r="D890" t="s">
        <v>1680</v>
      </c>
      <c r="E890">
        <v>19</v>
      </c>
    </row>
    <row r="891" spans="1:5">
      <c r="A891" t="s">
        <v>409</v>
      </c>
      <c r="B891" t="s">
        <v>147</v>
      </c>
      <c r="C891">
        <v>15.5</v>
      </c>
      <c r="D891" t="s">
        <v>1680</v>
      </c>
      <c r="E891">
        <v>19</v>
      </c>
    </row>
    <row r="892" spans="1:5">
      <c r="A892" t="s">
        <v>550</v>
      </c>
      <c r="B892" t="s">
        <v>147</v>
      </c>
      <c r="C892">
        <v>15.5</v>
      </c>
      <c r="D892" t="s">
        <v>1681</v>
      </c>
      <c r="E892">
        <v>29</v>
      </c>
    </row>
    <row r="893" spans="1:5">
      <c r="A893" t="s">
        <v>549</v>
      </c>
      <c r="B893" t="s">
        <v>153</v>
      </c>
      <c r="C893" t="s">
        <v>152</v>
      </c>
      <c r="D893" t="s">
        <v>152</v>
      </c>
      <c r="E893" t="s">
        <v>152</v>
      </c>
    </row>
    <row r="894" spans="1:5">
      <c r="A894" t="s">
        <v>548</v>
      </c>
      <c r="B894" t="s">
        <v>147</v>
      </c>
      <c r="C894">
        <v>15.5</v>
      </c>
      <c r="D894" t="s">
        <v>1682</v>
      </c>
      <c r="E894">
        <v>19</v>
      </c>
    </row>
    <row r="895" spans="1:5">
      <c r="A895" t="s">
        <v>547</v>
      </c>
      <c r="B895" t="s">
        <v>147</v>
      </c>
      <c r="C895">
        <v>15.5</v>
      </c>
      <c r="D895" t="s">
        <v>1682</v>
      </c>
      <c r="E895">
        <v>19</v>
      </c>
    </row>
    <row r="896" spans="1:5">
      <c r="A896" t="s">
        <v>410</v>
      </c>
      <c r="B896" t="s">
        <v>147</v>
      </c>
      <c r="C896">
        <v>15.5</v>
      </c>
      <c r="D896" t="s">
        <v>1667</v>
      </c>
      <c r="E896">
        <v>19</v>
      </c>
    </row>
    <row r="897" spans="1:5">
      <c r="A897" t="s">
        <v>546</v>
      </c>
      <c r="B897" t="s">
        <v>147</v>
      </c>
      <c r="C897">
        <v>15.5</v>
      </c>
      <c r="D897" t="s">
        <v>1667</v>
      </c>
      <c r="E897">
        <v>19</v>
      </c>
    </row>
    <row r="898" spans="1:5">
      <c r="A898" t="s">
        <v>545</v>
      </c>
      <c r="B898" t="s">
        <v>147</v>
      </c>
      <c r="C898">
        <v>15.5</v>
      </c>
      <c r="D898" t="s">
        <v>1683</v>
      </c>
      <c r="E898">
        <v>21</v>
      </c>
    </row>
    <row r="899" spans="1:5">
      <c r="A899" t="s">
        <v>544</v>
      </c>
      <c r="B899" t="s">
        <v>153</v>
      </c>
      <c r="C899" t="s">
        <v>152</v>
      </c>
      <c r="D899" t="s">
        <v>152</v>
      </c>
      <c r="E899" t="s">
        <v>152</v>
      </c>
    </row>
    <row r="900" spans="1:5">
      <c r="A900" t="s">
        <v>411</v>
      </c>
      <c r="B900" t="s">
        <v>147</v>
      </c>
      <c r="C900">
        <v>15.5</v>
      </c>
      <c r="D900" t="s">
        <v>1684</v>
      </c>
      <c r="E900">
        <v>29</v>
      </c>
    </row>
    <row r="901" spans="1:5">
      <c r="A901" t="s">
        <v>412</v>
      </c>
      <c r="B901" t="s">
        <v>147</v>
      </c>
      <c r="C901">
        <v>15.5</v>
      </c>
      <c r="D901" t="s">
        <v>1684</v>
      </c>
      <c r="E901">
        <v>29</v>
      </c>
    </row>
    <row r="902" spans="1:5">
      <c r="A902" t="s">
        <v>543</v>
      </c>
      <c r="B902" t="s">
        <v>1538</v>
      </c>
      <c r="C902">
        <v>15.5</v>
      </c>
      <c r="D902" t="s">
        <v>1556</v>
      </c>
      <c r="E902">
        <v>29</v>
      </c>
    </row>
    <row r="903" spans="1:5">
      <c r="A903" t="s">
        <v>542</v>
      </c>
      <c r="B903" t="s">
        <v>1538</v>
      </c>
      <c r="C903">
        <v>15.5</v>
      </c>
      <c r="D903" t="s">
        <v>1556</v>
      </c>
      <c r="E903">
        <v>29</v>
      </c>
    </row>
    <row r="904" spans="1:5">
      <c r="A904" t="s">
        <v>541</v>
      </c>
      <c r="B904" t="s">
        <v>147</v>
      </c>
      <c r="C904">
        <v>10.7</v>
      </c>
      <c r="D904" t="s">
        <v>1685</v>
      </c>
      <c r="E904">
        <v>14</v>
      </c>
    </row>
    <row r="905" spans="1:5">
      <c r="A905" t="s">
        <v>540</v>
      </c>
      <c r="B905" t="s">
        <v>153</v>
      </c>
      <c r="C905" t="s">
        <v>152</v>
      </c>
      <c r="D905" t="s">
        <v>152</v>
      </c>
      <c r="E905" t="s">
        <v>152</v>
      </c>
    </row>
    <row r="906" spans="1:5">
      <c r="A906" t="s">
        <v>413</v>
      </c>
      <c r="B906" t="s">
        <v>147</v>
      </c>
      <c r="C906">
        <v>12.9</v>
      </c>
      <c r="D906" t="s">
        <v>1675</v>
      </c>
      <c r="E906">
        <v>15</v>
      </c>
    </row>
    <row r="907" spans="1:5">
      <c r="A907" t="s">
        <v>539</v>
      </c>
      <c r="B907" t="s">
        <v>153</v>
      </c>
      <c r="C907" t="s">
        <v>152</v>
      </c>
      <c r="D907" t="s">
        <v>152</v>
      </c>
      <c r="E907" t="s">
        <v>152</v>
      </c>
    </row>
    <row r="908" spans="1:5">
      <c r="A908" t="s">
        <v>538</v>
      </c>
      <c r="B908" t="s">
        <v>153</v>
      </c>
      <c r="C908" t="s">
        <v>152</v>
      </c>
      <c r="D908" t="s">
        <v>152</v>
      </c>
      <c r="E908" t="s">
        <v>152</v>
      </c>
    </row>
    <row r="909" spans="1:5">
      <c r="A909" t="s">
        <v>537</v>
      </c>
      <c r="B909" t="s">
        <v>153</v>
      </c>
      <c r="C909" t="s">
        <v>152</v>
      </c>
      <c r="D909" t="s">
        <v>152</v>
      </c>
      <c r="E909" t="s">
        <v>152</v>
      </c>
    </row>
    <row r="910" spans="1:5">
      <c r="A910" t="s">
        <v>536</v>
      </c>
      <c r="B910" t="s">
        <v>147</v>
      </c>
      <c r="C910">
        <v>12.9</v>
      </c>
      <c r="D910" t="s">
        <v>1675</v>
      </c>
      <c r="E910">
        <v>15</v>
      </c>
    </row>
    <row r="911" spans="1:5">
      <c r="A911" t="s">
        <v>535</v>
      </c>
      <c r="B911" t="s">
        <v>153</v>
      </c>
      <c r="C911" t="s">
        <v>152</v>
      </c>
      <c r="D911" t="s">
        <v>152</v>
      </c>
      <c r="E911" t="s">
        <v>152</v>
      </c>
    </row>
    <row r="912" spans="1:5">
      <c r="A912" t="s">
        <v>534</v>
      </c>
      <c r="B912" t="s">
        <v>1677</v>
      </c>
      <c r="C912">
        <v>12.9</v>
      </c>
      <c r="D912" t="s">
        <v>1686</v>
      </c>
      <c r="E912">
        <v>26</v>
      </c>
    </row>
    <row r="913" spans="1:5">
      <c r="A913" t="s">
        <v>533</v>
      </c>
      <c r="B913" t="s">
        <v>153</v>
      </c>
      <c r="C913" t="s">
        <v>152</v>
      </c>
      <c r="D913" t="s">
        <v>152</v>
      </c>
      <c r="E913" t="s">
        <v>152</v>
      </c>
    </row>
    <row r="914" spans="1:5">
      <c r="A914" t="s">
        <v>414</v>
      </c>
      <c r="B914" t="s">
        <v>147</v>
      </c>
      <c r="C914">
        <v>15.5</v>
      </c>
      <c r="D914" t="s">
        <v>1687</v>
      </c>
      <c r="E914">
        <v>19</v>
      </c>
    </row>
    <row r="915" spans="1:5">
      <c r="A915" t="s">
        <v>415</v>
      </c>
      <c r="B915" t="s">
        <v>153</v>
      </c>
      <c r="C915" t="s">
        <v>152</v>
      </c>
      <c r="D915" t="s">
        <v>152</v>
      </c>
      <c r="E915" t="s">
        <v>152</v>
      </c>
    </row>
    <row r="916" spans="1:5">
      <c r="A916" t="s">
        <v>532</v>
      </c>
      <c r="B916" t="s">
        <v>147</v>
      </c>
      <c r="C916">
        <v>15.5</v>
      </c>
      <c r="D916" t="s">
        <v>1682</v>
      </c>
      <c r="E916">
        <v>19</v>
      </c>
    </row>
    <row r="917" spans="1:5">
      <c r="A917" t="s">
        <v>531</v>
      </c>
      <c r="B917" t="s">
        <v>153</v>
      </c>
      <c r="C917" t="s">
        <v>152</v>
      </c>
      <c r="D917" t="s">
        <v>152</v>
      </c>
      <c r="E917" t="s">
        <v>152</v>
      </c>
    </row>
    <row r="918" spans="1:5">
      <c r="A918" t="s">
        <v>530</v>
      </c>
      <c r="B918" t="s">
        <v>147</v>
      </c>
      <c r="C918">
        <v>15.5</v>
      </c>
      <c r="D918" t="s">
        <v>1688</v>
      </c>
      <c r="E918">
        <v>23</v>
      </c>
    </row>
    <row r="919" spans="1:5">
      <c r="A919" t="s">
        <v>529</v>
      </c>
      <c r="B919" t="s">
        <v>153</v>
      </c>
      <c r="C919" t="s">
        <v>152</v>
      </c>
      <c r="D919" t="s">
        <v>152</v>
      </c>
      <c r="E919" t="s">
        <v>152</v>
      </c>
    </row>
    <row r="920" spans="1:5">
      <c r="A920" t="s">
        <v>528</v>
      </c>
      <c r="B920" t="s">
        <v>147</v>
      </c>
      <c r="C920">
        <v>15.5</v>
      </c>
      <c r="D920" t="s">
        <v>1579</v>
      </c>
      <c r="E920">
        <v>29</v>
      </c>
    </row>
    <row r="921" spans="1:5">
      <c r="A921" t="s">
        <v>527</v>
      </c>
      <c r="B921" t="s">
        <v>153</v>
      </c>
      <c r="C921" t="s">
        <v>152</v>
      </c>
      <c r="D921" t="s">
        <v>152</v>
      </c>
      <c r="E921" t="s">
        <v>152</v>
      </c>
    </row>
    <row r="922" spans="1:5">
      <c r="A922" t="s">
        <v>526</v>
      </c>
      <c r="B922" t="s">
        <v>147</v>
      </c>
      <c r="C922">
        <v>15.5</v>
      </c>
      <c r="D922" t="s">
        <v>1619</v>
      </c>
      <c r="E922">
        <v>25</v>
      </c>
    </row>
    <row r="923" spans="1:5">
      <c r="A923" t="s">
        <v>525</v>
      </c>
      <c r="B923" t="s">
        <v>147</v>
      </c>
      <c r="C923">
        <v>15.5</v>
      </c>
      <c r="D923" t="s">
        <v>1619</v>
      </c>
      <c r="E923">
        <v>25</v>
      </c>
    </row>
    <row r="924" spans="1:5">
      <c r="A924" t="s">
        <v>416</v>
      </c>
      <c r="B924" t="s">
        <v>147</v>
      </c>
      <c r="C924">
        <v>15.5</v>
      </c>
      <c r="D924" t="s">
        <v>1669</v>
      </c>
      <c r="E924">
        <v>19</v>
      </c>
    </row>
    <row r="925" spans="1:5">
      <c r="A925" t="s">
        <v>524</v>
      </c>
      <c r="B925" t="s">
        <v>153</v>
      </c>
      <c r="C925" t="s">
        <v>152</v>
      </c>
      <c r="D925" t="s">
        <v>152</v>
      </c>
      <c r="E925" t="s">
        <v>152</v>
      </c>
    </row>
    <row r="926" spans="1:5">
      <c r="A926" t="s">
        <v>417</v>
      </c>
      <c r="B926" t="s">
        <v>1538</v>
      </c>
      <c r="C926">
        <v>15.5</v>
      </c>
      <c r="D926" t="s">
        <v>1689</v>
      </c>
      <c r="E926">
        <v>18</v>
      </c>
    </row>
    <row r="927" spans="1:5">
      <c r="A927" t="s">
        <v>418</v>
      </c>
      <c r="B927" t="s">
        <v>1538</v>
      </c>
      <c r="C927">
        <v>15.5</v>
      </c>
      <c r="D927" t="s">
        <v>1689</v>
      </c>
      <c r="E927">
        <v>18</v>
      </c>
    </row>
    <row r="928" spans="1:5">
      <c r="A928" t="s">
        <v>419</v>
      </c>
      <c r="B928" t="s">
        <v>1538</v>
      </c>
      <c r="C928">
        <v>15.5</v>
      </c>
      <c r="D928" t="s">
        <v>1690</v>
      </c>
      <c r="E928">
        <v>21</v>
      </c>
    </row>
    <row r="929" spans="1:5">
      <c r="A929" t="s">
        <v>523</v>
      </c>
      <c r="B929" t="s">
        <v>153</v>
      </c>
      <c r="C929" t="s">
        <v>152</v>
      </c>
      <c r="D929" t="s">
        <v>152</v>
      </c>
      <c r="E929" t="s">
        <v>152</v>
      </c>
    </row>
    <row r="930" spans="1:5">
      <c r="A930" t="s">
        <v>420</v>
      </c>
      <c r="B930" t="s">
        <v>147</v>
      </c>
      <c r="C930">
        <v>10.7</v>
      </c>
      <c r="D930" t="s">
        <v>1691</v>
      </c>
      <c r="E930">
        <v>15</v>
      </c>
    </row>
    <row r="931" spans="1:5">
      <c r="A931" t="s">
        <v>421</v>
      </c>
      <c r="B931" t="s">
        <v>147</v>
      </c>
      <c r="C931">
        <v>10.7</v>
      </c>
      <c r="D931" t="s">
        <v>1691</v>
      </c>
      <c r="E931">
        <v>15</v>
      </c>
    </row>
    <row r="932" spans="1:5">
      <c r="A932" t="s">
        <v>522</v>
      </c>
      <c r="B932" t="s">
        <v>153</v>
      </c>
      <c r="C932" t="s">
        <v>152</v>
      </c>
      <c r="D932" t="s">
        <v>152</v>
      </c>
      <c r="E932" t="s">
        <v>152</v>
      </c>
    </row>
    <row r="933" spans="1:5">
      <c r="A933" t="s">
        <v>521</v>
      </c>
      <c r="B933" t="s">
        <v>147</v>
      </c>
      <c r="C933">
        <v>2.4</v>
      </c>
      <c r="D933" t="s">
        <v>1692</v>
      </c>
      <c r="E933">
        <v>5</v>
      </c>
    </row>
    <row r="934" spans="1:5">
      <c r="A934" t="s">
        <v>422</v>
      </c>
      <c r="B934" t="s">
        <v>147</v>
      </c>
      <c r="C934">
        <v>12.1</v>
      </c>
      <c r="D934" t="s">
        <v>1693</v>
      </c>
      <c r="E934">
        <v>15</v>
      </c>
    </row>
    <row r="935" spans="1:5">
      <c r="A935" t="s">
        <v>520</v>
      </c>
      <c r="B935" t="s">
        <v>153</v>
      </c>
      <c r="C935" t="s">
        <v>152</v>
      </c>
      <c r="D935" t="s">
        <v>152</v>
      </c>
      <c r="E935" t="s">
        <v>152</v>
      </c>
    </row>
    <row r="936" spans="1:5">
      <c r="A936" t="s">
        <v>519</v>
      </c>
      <c r="B936" t="s">
        <v>153</v>
      </c>
      <c r="C936" t="s">
        <v>152</v>
      </c>
      <c r="D936" t="s">
        <v>152</v>
      </c>
      <c r="E936" t="s">
        <v>152</v>
      </c>
    </row>
    <row r="937" spans="1:5">
      <c r="A937" t="s">
        <v>518</v>
      </c>
      <c r="B937" t="s">
        <v>153</v>
      </c>
      <c r="C937" t="s">
        <v>152</v>
      </c>
      <c r="D937" t="s">
        <v>152</v>
      </c>
      <c r="E937" t="s">
        <v>152</v>
      </c>
    </row>
    <row r="938" spans="1:5">
      <c r="A938" t="s">
        <v>423</v>
      </c>
      <c r="B938" t="s">
        <v>1677</v>
      </c>
      <c r="C938">
        <v>12.4</v>
      </c>
      <c r="D938" t="s">
        <v>1694</v>
      </c>
      <c r="E938">
        <v>17</v>
      </c>
    </row>
    <row r="939" spans="1:5">
      <c r="A939" t="s">
        <v>424</v>
      </c>
      <c r="B939" t="s">
        <v>1677</v>
      </c>
      <c r="C939">
        <v>12.4</v>
      </c>
      <c r="D939" t="s">
        <v>1694</v>
      </c>
      <c r="E939">
        <v>17</v>
      </c>
    </row>
    <row r="940" spans="1:5">
      <c r="A940" t="s">
        <v>517</v>
      </c>
      <c r="B940" t="s">
        <v>1538</v>
      </c>
      <c r="C940">
        <v>15.5</v>
      </c>
      <c r="D940" t="s">
        <v>1695</v>
      </c>
      <c r="E940">
        <v>20</v>
      </c>
    </row>
    <row r="941" spans="1:5">
      <c r="A941" t="s">
        <v>516</v>
      </c>
      <c r="B941" t="s">
        <v>1538</v>
      </c>
      <c r="C941">
        <v>15.5</v>
      </c>
      <c r="D941" t="s">
        <v>1695</v>
      </c>
      <c r="E941">
        <v>20</v>
      </c>
    </row>
    <row r="942" spans="1:5">
      <c r="A942" t="s">
        <v>425</v>
      </c>
      <c r="B942" t="s">
        <v>147</v>
      </c>
      <c r="C942">
        <v>15.5</v>
      </c>
      <c r="D942" t="s">
        <v>1696</v>
      </c>
      <c r="E942">
        <v>22</v>
      </c>
    </row>
    <row r="943" spans="1:5">
      <c r="A943" t="s">
        <v>426</v>
      </c>
      <c r="B943" t="s">
        <v>153</v>
      </c>
      <c r="C943" t="s">
        <v>152</v>
      </c>
      <c r="D943" t="s">
        <v>152</v>
      </c>
      <c r="E943" t="s">
        <v>152</v>
      </c>
    </row>
    <row r="944" spans="1:5">
      <c r="A944" t="s">
        <v>427</v>
      </c>
      <c r="B944" t="s">
        <v>147</v>
      </c>
      <c r="C944">
        <v>15.5</v>
      </c>
      <c r="D944" t="s">
        <v>1672</v>
      </c>
      <c r="E944">
        <v>18</v>
      </c>
    </row>
    <row r="945" spans="1:5">
      <c r="A945" t="s">
        <v>515</v>
      </c>
      <c r="B945" t="s">
        <v>147</v>
      </c>
      <c r="C945">
        <v>15.5</v>
      </c>
      <c r="D945" t="s">
        <v>1672</v>
      </c>
      <c r="E945">
        <v>18</v>
      </c>
    </row>
    <row r="946" spans="1:5">
      <c r="A946" t="s">
        <v>514</v>
      </c>
      <c r="B946" t="s">
        <v>147</v>
      </c>
      <c r="C946">
        <v>15.5</v>
      </c>
      <c r="D946" t="s">
        <v>1680</v>
      </c>
      <c r="E946">
        <v>19</v>
      </c>
    </row>
    <row r="947" spans="1:5">
      <c r="A947" t="s">
        <v>513</v>
      </c>
      <c r="B947" t="s">
        <v>153</v>
      </c>
      <c r="C947" t="s">
        <v>152</v>
      </c>
      <c r="D947" t="s">
        <v>152</v>
      </c>
      <c r="E947" t="s">
        <v>152</v>
      </c>
    </row>
    <row r="948" spans="1:5">
      <c r="A948" t="s">
        <v>428</v>
      </c>
      <c r="B948" t="s">
        <v>147</v>
      </c>
      <c r="C948">
        <v>15.5</v>
      </c>
      <c r="D948" t="s">
        <v>1667</v>
      </c>
      <c r="E948">
        <v>19</v>
      </c>
    </row>
    <row r="949" spans="1:5">
      <c r="A949" t="s">
        <v>512</v>
      </c>
      <c r="B949" t="s">
        <v>147</v>
      </c>
      <c r="C949">
        <v>15.5</v>
      </c>
      <c r="D949" t="s">
        <v>1667</v>
      </c>
      <c r="E949">
        <v>19</v>
      </c>
    </row>
    <row r="950" spans="1:5">
      <c r="A950" t="s">
        <v>429</v>
      </c>
      <c r="B950" t="s">
        <v>147</v>
      </c>
      <c r="C950">
        <v>15.5</v>
      </c>
      <c r="D950" t="s">
        <v>1680</v>
      </c>
      <c r="E950">
        <v>19</v>
      </c>
    </row>
    <row r="951" spans="1:5">
      <c r="A951" t="s">
        <v>511</v>
      </c>
      <c r="B951" t="s">
        <v>147</v>
      </c>
      <c r="C951">
        <v>15.5</v>
      </c>
      <c r="D951" t="s">
        <v>1680</v>
      </c>
      <c r="E951">
        <v>19</v>
      </c>
    </row>
    <row r="952" spans="1:5">
      <c r="A952" t="s">
        <v>430</v>
      </c>
      <c r="B952" t="s">
        <v>147</v>
      </c>
      <c r="C952">
        <v>15.5</v>
      </c>
      <c r="D952" t="s">
        <v>1669</v>
      </c>
      <c r="E952">
        <v>19</v>
      </c>
    </row>
    <row r="953" spans="1:5">
      <c r="A953" t="s">
        <v>510</v>
      </c>
      <c r="B953" t="s">
        <v>153</v>
      </c>
      <c r="C953" t="s">
        <v>152</v>
      </c>
      <c r="D953" t="s">
        <v>152</v>
      </c>
      <c r="E953" t="s">
        <v>152</v>
      </c>
    </row>
    <row r="954" spans="1:5">
      <c r="A954" t="s">
        <v>509</v>
      </c>
      <c r="B954" t="s">
        <v>147</v>
      </c>
      <c r="C954">
        <v>15.5</v>
      </c>
      <c r="D954" t="s">
        <v>1696</v>
      </c>
      <c r="E954">
        <v>22</v>
      </c>
    </row>
    <row r="955" spans="1:5">
      <c r="A955" t="s">
        <v>508</v>
      </c>
      <c r="B955" t="s">
        <v>147</v>
      </c>
      <c r="C955">
        <v>15.5</v>
      </c>
      <c r="D955" t="s">
        <v>1696</v>
      </c>
      <c r="E955">
        <v>22</v>
      </c>
    </row>
    <row r="956" spans="1:5">
      <c r="A956" t="s">
        <v>431</v>
      </c>
      <c r="B956" t="s">
        <v>147</v>
      </c>
      <c r="C956">
        <v>10.7</v>
      </c>
      <c r="D956" t="s">
        <v>1697</v>
      </c>
      <c r="E956">
        <v>14</v>
      </c>
    </row>
    <row r="957" spans="1:5">
      <c r="A957" t="s">
        <v>507</v>
      </c>
      <c r="B957" t="s">
        <v>153</v>
      </c>
      <c r="C957" t="s">
        <v>152</v>
      </c>
      <c r="D957" t="s">
        <v>152</v>
      </c>
      <c r="E957" t="s">
        <v>152</v>
      </c>
    </row>
    <row r="958" spans="1:5">
      <c r="A958" t="s">
        <v>506</v>
      </c>
      <c r="B958" t="s">
        <v>153</v>
      </c>
      <c r="C958" t="s">
        <v>152</v>
      </c>
      <c r="D958" t="s">
        <v>152</v>
      </c>
      <c r="E958" t="s">
        <v>152</v>
      </c>
    </row>
    <row r="959" spans="1:5">
      <c r="A959" t="s">
        <v>505</v>
      </c>
      <c r="B959" t="s">
        <v>153</v>
      </c>
      <c r="C959" t="s">
        <v>152</v>
      </c>
      <c r="D959" t="s">
        <v>152</v>
      </c>
      <c r="E959" t="s">
        <v>152</v>
      </c>
    </row>
    <row r="960" spans="1:5">
      <c r="A960" t="s">
        <v>504</v>
      </c>
      <c r="B960" t="s">
        <v>153</v>
      </c>
      <c r="C960" t="s">
        <v>152</v>
      </c>
      <c r="D960" t="s">
        <v>152</v>
      </c>
      <c r="E960" t="s">
        <v>152</v>
      </c>
    </row>
    <row r="961" spans="1:5">
      <c r="A961" t="s">
        <v>503</v>
      </c>
      <c r="B961" t="s">
        <v>147</v>
      </c>
      <c r="C961">
        <v>3.1</v>
      </c>
      <c r="D961" t="s">
        <v>1698</v>
      </c>
      <c r="E961">
        <v>6</v>
      </c>
    </row>
    <row r="962" spans="1:5">
      <c r="A962" t="s">
        <v>502</v>
      </c>
      <c r="B962" t="s">
        <v>153</v>
      </c>
      <c r="C962" t="s">
        <v>152</v>
      </c>
      <c r="D962" t="s">
        <v>152</v>
      </c>
      <c r="E962" t="s">
        <v>152</v>
      </c>
    </row>
    <row r="963" spans="1:5">
      <c r="A963" t="s">
        <v>501</v>
      </c>
      <c r="B963" t="s">
        <v>147</v>
      </c>
      <c r="C963">
        <v>2</v>
      </c>
      <c r="D963" t="s">
        <v>1699</v>
      </c>
      <c r="E963">
        <v>5</v>
      </c>
    </row>
    <row r="964" spans="1:5">
      <c r="A964" t="s">
        <v>432</v>
      </c>
      <c r="B964" t="s">
        <v>1544</v>
      </c>
      <c r="C964">
        <v>12.4</v>
      </c>
      <c r="D964" t="s">
        <v>1700</v>
      </c>
      <c r="E964">
        <v>25</v>
      </c>
    </row>
    <row r="965" spans="1:5">
      <c r="A965" t="s">
        <v>500</v>
      </c>
      <c r="B965" t="s">
        <v>153</v>
      </c>
      <c r="C965" t="s">
        <v>152</v>
      </c>
      <c r="D965" t="s">
        <v>152</v>
      </c>
      <c r="E965" t="s">
        <v>152</v>
      </c>
    </row>
    <row r="966" spans="1:5">
      <c r="A966" t="s">
        <v>433</v>
      </c>
      <c r="B966" t="s">
        <v>147</v>
      </c>
      <c r="C966">
        <v>15.5</v>
      </c>
      <c r="D966" t="s">
        <v>1701</v>
      </c>
      <c r="E966">
        <v>20</v>
      </c>
    </row>
    <row r="967" spans="1:5">
      <c r="A967" t="s">
        <v>499</v>
      </c>
      <c r="B967" t="s">
        <v>147</v>
      </c>
      <c r="C967">
        <v>15.5</v>
      </c>
      <c r="D967" t="s">
        <v>1701</v>
      </c>
      <c r="E967">
        <v>20</v>
      </c>
    </row>
    <row r="968" spans="1:5">
      <c r="A968" t="s">
        <v>498</v>
      </c>
      <c r="B968" t="s">
        <v>1538</v>
      </c>
      <c r="C968">
        <v>15.5</v>
      </c>
      <c r="D968" t="s">
        <v>1556</v>
      </c>
      <c r="E968">
        <v>29</v>
      </c>
    </row>
    <row r="969" spans="1:5">
      <c r="A969" t="s">
        <v>497</v>
      </c>
      <c r="B969" t="s">
        <v>1538</v>
      </c>
      <c r="C969">
        <v>15.5</v>
      </c>
      <c r="D969" t="s">
        <v>1556</v>
      </c>
      <c r="E969">
        <v>29</v>
      </c>
    </row>
    <row r="970" spans="1:5">
      <c r="A970" t="s">
        <v>434</v>
      </c>
      <c r="B970" t="s">
        <v>147</v>
      </c>
      <c r="C970">
        <v>15.5</v>
      </c>
      <c r="D970" t="s">
        <v>1679</v>
      </c>
      <c r="E970">
        <v>19</v>
      </c>
    </row>
    <row r="971" spans="1:5">
      <c r="A971" t="s">
        <v>435</v>
      </c>
      <c r="B971" t="s">
        <v>147</v>
      </c>
      <c r="C971">
        <v>15.5</v>
      </c>
      <c r="D971" t="s">
        <v>1679</v>
      </c>
      <c r="E971">
        <v>19</v>
      </c>
    </row>
    <row r="972" spans="1:5">
      <c r="A972" t="s">
        <v>436</v>
      </c>
      <c r="B972" t="s">
        <v>147</v>
      </c>
      <c r="C972">
        <v>15.5</v>
      </c>
      <c r="D972" t="s">
        <v>1702</v>
      </c>
      <c r="E972">
        <v>19</v>
      </c>
    </row>
    <row r="973" spans="1:5">
      <c r="A973" t="s">
        <v>496</v>
      </c>
      <c r="B973" t="s">
        <v>147</v>
      </c>
      <c r="C973">
        <v>15.5</v>
      </c>
      <c r="D973" t="s">
        <v>1702</v>
      </c>
      <c r="E973">
        <v>19</v>
      </c>
    </row>
    <row r="974" spans="1:5">
      <c r="A974" t="s">
        <v>437</v>
      </c>
      <c r="B974" t="s">
        <v>147</v>
      </c>
      <c r="C974">
        <v>15.5</v>
      </c>
      <c r="D974" t="s">
        <v>1669</v>
      </c>
      <c r="E974">
        <v>19</v>
      </c>
    </row>
    <row r="975" spans="1:5">
      <c r="A975" t="s">
        <v>495</v>
      </c>
      <c r="B975" t="s">
        <v>153</v>
      </c>
      <c r="C975" t="s">
        <v>152</v>
      </c>
      <c r="D975" t="s">
        <v>152</v>
      </c>
      <c r="E975" t="s">
        <v>152</v>
      </c>
    </row>
    <row r="976" spans="1:5">
      <c r="A976" t="s">
        <v>438</v>
      </c>
      <c r="B976" t="s">
        <v>1538</v>
      </c>
      <c r="C976">
        <v>15.5</v>
      </c>
      <c r="D976" t="s">
        <v>1683</v>
      </c>
      <c r="E976">
        <v>21</v>
      </c>
    </row>
    <row r="977" spans="1:5">
      <c r="A977" t="s">
        <v>494</v>
      </c>
      <c r="B977" t="s">
        <v>153</v>
      </c>
      <c r="C977" t="s">
        <v>152</v>
      </c>
      <c r="D977" t="s">
        <v>152</v>
      </c>
      <c r="E977" t="s">
        <v>152</v>
      </c>
    </row>
    <row r="978" spans="1:5">
      <c r="A978" t="s">
        <v>439</v>
      </c>
      <c r="B978" t="s">
        <v>1538</v>
      </c>
      <c r="C978">
        <v>15.5</v>
      </c>
      <c r="D978" t="s">
        <v>1549</v>
      </c>
      <c r="E978">
        <v>28</v>
      </c>
    </row>
    <row r="979" spans="1:5">
      <c r="A979" t="s">
        <v>440</v>
      </c>
      <c r="B979" t="s">
        <v>153</v>
      </c>
      <c r="C979" t="s">
        <v>152</v>
      </c>
      <c r="D979" t="s">
        <v>152</v>
      </c>
      <c r="E979" t="s">
        <v>152</v>
      </c>
    </row>
    <row r="980" spans="1:5">
      <c r="A980" t="s">
        <v>493</v>
      </c>
      <c r="B980" t="s">
        <v>147</v>
      </c>
      <c r="C980">
        <v>15.5</v>
      </c>
      <c r="D980" t="s">
        <v>1703</v>
      </c>
      <c r="E980">
        <v>22</v>
      </c>
    </row>
    <row r="981" spans="1:5">
      <c r="A981" t="s">
        <v>492</v>
      </c>
      <c r="B981" t="s">
        <v>153</v>
      </c>
      <c r="C981" t="s">
        <v>152</v>
      </c>
      <c r="D981" t="s">
        <v>152</v>
      </c>
      <c r="E981" t="s">
        <v>152</v>
      </c>
    </row>
    <row r="982" spans="1:5">
      <c r="A982" t="s">
        <v>491</v>
      </c>
      <c r="B982" t="s">
        <v>153</v>
      </c>
      <c r="C982" t="s">
        <v>152</v>
      </c>
      <c r="D982" t="s">
        <v>152</v>
      </c>
      <c r="E982" t="s">
        <v>152</v>
      </c>
    </row>
    <row r="983" spans="1:5">
      <c r="A983" t="s">
        <v>441</v>
      </c>
      <c r="B983" t="s">
        <v>147</v>
      </c>
      <c r="C983">
        <v>12.8</v>
      </c>
      <c r="D983" t="s">
        <v>1704</v>
      </c>
      <c r="E983">
        <v>24</v>
      </c>
    </row>
    <row r="984" spans="1:5">
      <c r="A984" t="s">
        <v>490</v>
      </c>
      <c r="B984" t="s">
        <v>153</v>
      </c>
      <c r="C984" t="s">
        <v>152</v>
      </c>
      <c r="D984" t="s">
        <v>152</v>
      </c>
      <c r="E984" t="s">
        <v>152</v>
      </c>
    </row>
    <row r="985" spans="1:5">
      <c r="A985" t="s">
        <v>489</v>
      </c>
      <c r="B985" t="s">
        <v>153</v>
      </c>
      <c r="C985" t="s">
        <v>152</v>
      </c>
      <c r="D985" t="s">
        <v>152</v>
      </c>
      <c r="E985" t="s">
        <v>152</v>
      </c>
    </row>
    <row r="986" spans="1:5">
      <c r="A986" t="s">
        <v>488</v>
      </c>
      <c r="B986" t="s">
        <v>147</v>
      </c>
      <c r="C986">
        <v>13</v>
      </c>
      <c r="D986" t="s">
        <v>1674</v>
      </c>
      <c r="E986">
        <v>15</v>
      </c>
    </row>
    <row r="987" spans="1:5">
      <c r="A987" t="s">
        <v>487</v>
      </c>
      <c r="B987" t="s">
        <v>147</v>
      </c>
      <c r="C987">
        <v>13</v>
      </c>
      <c r="D987" t="s">
        <v>1674</v>
      </c>
      <c r="E987">
        <v>15</v>
      </c>
    </row>
    <row r="988" spans="1:5">
      <c r="A988" t="s">
        <v>486</v>
      </c>
      <c r="B988" t="s">
        <v>153</v>
      </c>
      <c r="C988" t="s">
        <v>152</v>
      </c>
      <c r="D988" t="s">
        <v>152</v>
      </c>
      <c r="E988" t="s">
        <v>152</v>
      </c>
    </row>
    <row r="989" spans="1:5">
      <c r="A989" t="s">
        <v>485</v>
      </c>
      <c r="B989" t="s">
        <v>153</v>
      </c>
      <c r="C989" t="s">
        <v>152</v>
      </c>
      <c r="D989" t="s">
        <v>152</v>
      </c>
      <c r="E989" t="s">
        <v>152</v>
      </c>
    </row>
    <row r="990" spans="1:5">
      <c r="A990" t="s">
        <v>442</v>
      </c>
      <c r="B990" t="s">
        <v>1544</v>
      </c>
      <c r="C990">
        <v>12.4</v>
      </c>
      <c r="D990" t="s">
        <v>1545</v>
      </c>
      <c r="E990">
        <v>26</v>
      </c>
    </row>
    <row r="991" spans="1:5">
      <c r="A991" t="s">
        <v>484</v>
      </c>
      <c r="B991" t="s">
        <v>153</v>
      </c>
      <c r="C991" t="s">
        <v>152</v>
      </c>
      <c r="D991" t="s">
        <v>152</v>
      </c>
      <c r="E991" t="s">
        <v>152</v>
      </c>
    </row>
    <row r="992" spans="1:5">
      <c r="A992" t="s">
        <v>483</v>
      </c>
      <c r="B992" t="s">
        <v>147</v>
      </c>
      <c r="C992">
        <v>15.5</v>
      </c>
      <c r="D992" t="s">
        <v>1705</v>
      </c>
      <c r="E992">
        <v>21</v>
      </c>
    </row>
    <row r="993" spans="1:5">
      <c r="A993" t="s">
        <v>482</v>
      </c>
      <c r="B993" t="s">
        <v>153</v>
      </c>
      <c r="C993" t="s">
        <v>152</v>
      </c>
      <c r="D993" t="s">
        <v>152</v>
      </c>
      <c r="E993" t="s">
        <v>152</v>
      </c>
    </row>
    <row r="994" spans="1:5">
      <c r="A994" t="s">
        <v>481</v>
      </c>
      <c r="B994" t="s">
        <v>147</v>
      </c>
      <c r="C994">
        <v>15.5</v>
      </c>
      <c r="D994" t="s">
        <v>1706</v>
      </c>
      <c r="E994">
        <v>25</v>
      </c>
    </row>
    <row r="995" spans="1:5">
      <c r="A995" t="s">
        <v>480</v>
      </c>
      <c r="B995" t="s">
        <v>153</v>
      </c>
      <c r="C995" t="s">
        <v>152</v>
      </c>
      <c r="D995" t="s">
        <v>152</v>
      </c>
      <c r="E995" t="s">
        <v>152</v>
      </c>
    </row>
    <row r="996" spans="1:5">
      <c r="A996" t="s">
        <v>443</v>
      </c>
      <c r="B996" t="s">
        <v>143</v>
      </c>
      <c r="C996">
        <v>19.399999999999999</v>
      </c>
      <c r="D996" t="s">
        <v>1707</v>
      </c>
      <c r="E996">
        <v>36</v>
      </c>
    </row>
    <row r="997" spans="1:5">
      <c r="A997" t="s">
        <v>479</v>
      </c>
      <c r="B997" t="s">
        <v>143</v>
      </c>
      <c r="C997">
        <v>19.399999999999999</v>
      </c>
      <c r="D997" t="s">
        <v>1707</v>
      </c>
      <c r="E997">
        <v>36</v>
      </c>
    </row>
    <row r="998" spans="1:5">
      <c r="A998" t="s">
        <v>478</v>
      </c>
      <c r="B998" t="s">
        <v>147</v>
      </c>
      <c r="C998">
        <v>15.5</v>
      </c>
      <c r="D998" t="s">
        <v>1708</v>
      </c>
      <c r="E998">
        <v>21</v>
      </c>
    </row>
    <row r="999" spans="1:5">
      <c r="A999" t="s">
        <v>477</v>
      </c>
      <c r="B999" t="s">
        <v>153</v>
      </c>
      <c r="C999" t="s">
        <v>152</v>
      </c>
      <c r="D999" t="s">
        <v>152</v>
      </c>
      <c r="E999" t="s">
        <v>152</v>
      </c>
    </row>
    <row r="1000" spans="1:5">
      <c r="A1000" t="s">
        <v>476</v>
      </c>
      <c r="B1000" t="s">
        <v>143</v>
      </c>
      <c r="C1000">
        <v>15.5</v>
      </c>
      <c r="D1000" t="s">
        <v>1709</v>
      </c>
      <c r="E1000">
        <v>17</v>
      </c>
    </row>
    <row r="1001" spans="1:5">
      <c r="A1001" t="s">
        <v>475</v>
      </c>
      <c r="B1001" t="s">
        <v>143</v>
      </c>
      <c r="C1001">
        <v>15.5</v>
      </c>
      <c r="D1001" t="s">
        <v>1709</v>
      </c>
      <c r="E1001">
        <v>17</v>
      </c>
    </row>
    <row r="1002" spans="1:5">
      <c r="A1002" t="s">
        <v>474</v>
      </c>
      <c r="B1002" t="s">
        <v>143</v>
      </c>
      <c r="C1002">
        <v>17</v>
      </c>
      <c r="D1002" t="s">
        <v>1710</v>
      </c>
      <c r="E1002">
        <v>34</v>
      </c>
    </row>
    <row r="1003" spans="1:5">
      <c r="A1003" t="s">
        <v>473</v>
      </c>
      <c r="B1003" t="s">
        <v>143</v>
      </c>
      <c r="C1003">
        <v>17</v>
      </c>
      <c r="D1003" t="s">
        <v>1710</v>
      </c>
      <c r="E1003">
        <v>34</v>
      </c>
    </row>
    <row r="1004" spans="1:5">
      <c r="A1004" t="s">
        <v>444</v>
      </c>
      <c r="B1004" t="s">
        <v>153</v>
      </c>
      <c r="C1004" t="s">
        <v>152</v>
      </c>
      <c r="D1004" t="s">
        <v>152</v>
      </c>
      <c r="E1004" t="s">
        <v>152</v>
      </c>
    </row>
    <row r="1005" spans="1:5">
      <c r="A1005" t="s">
        <v>472</v>
      </c>
      <c r="B1005" t="s">
        <v>147</v>
      </c>
      <c r="C1005">
        <v>15.5</v>
      </c>
      <c r="D1005" t="s">
        <v>1624</v>
      </c>
      <c r="E1005">
        <v>24</v>
      </c>
    </row>
    <row r="1006" spans="1:5">
      <c r="A1006" t="s">
        <v>471</v>
      </c>
      <c r="B1006" t="s">
        <v>143</v>
      </c>
      <c r="C1006">
        <v>15.5</v>
      </c>
      <c r="D1006" t="s">
        <v>1711</v>
      </c>
      <c r="E1006">
        <v>30</v>
      </c>
    </row>
    <row r="1007" spans="1:5">
      <c r="A1007" t="s">
        <v>470</v>
      </c>
      <c r="B1007" t="s">
        <v>143</v>
      </c>
      <c r="C1007">
        <v>15.5</v>
      </c>
      <c r="D1007" t="s">
        <v>1711</v>
      </c>
      <c r="E1007">
        <v>30</v>
      </c>
    </row>
    <row r="1008" spans="1:5">
      <c r="A1008" t="s">
        <v>469</v>
      </c>
      <c r="B1008" t="s">
        <v>143</v>
      </c>
      <c r="C1008">
        <v>15.5</v>
      </c>
      <c r="D1008" t="s">
        <v>1667</v>
      </c>
      <c r="E1008">
        <v>18</v>
      </c>
    </row>
    <row r="1009" spans="1:5">
      <c r="A1009" t="s">
        <v>468</v>
      </c>
      <c r="B1009" t="s">
        <v>143</v>
      </c>
      <c r="C1009">
        <v>15.5</v>
      </c>
      <c r="D1009" t="s">
        <v>1667</v>
      </c>
      <c r="E1009">
        <v>18</v>
      </c>
    </row>
    <row r="1010" spans="1:5">
      <c r="A1010" t="s">
        <v>445</v>
      </c>
      <c r="B1010" t="s">
        <v>143</v>
      </c>
      <c r="C1010">
        <v>15.5</v>
      </c>
      <c r="D1010" t="s">
        <v>1682</v>
      </c>
      <c r="E1010">
        <v>19</v>
      </c>
    </row>
    <row r="1011" spans="1:5">
      <c r="A1011" t="s">
        <v>467</v>
      </c>
      <c r="B1011" t="s">
        <v>143</v>
      </c>
      <c r="C1011">
        <v>15.5</v>
      </c>
      <c r="D1011" t="s">
        <v>1682</v>
      </c>
      <c r="E1011">
        <v>19</v>
      </c>
    </row>
    <row r="1012" spans="1:5">
      <c r="A1012" t="s">
        <v>446</v>
      </c>
      <c r="B1012" t="s">
        <v>143</v>
      </c>
      <c r="C1012">
        <v>15.5</v>
      </c>
      <c r="D1012" t="s">
        <v>1712</v>
      </c>
      <c r="E1012">
        <v>18</v>
      </c>
    </row>
    <row r="1013" spans="1:5">
      <c r="A1013" t="s">
        <v>466</v>
      </c>
      <c r="B1013" t="s">
        <v>153</v>
      </c>
      <c r="C1013" t="s">
        <v>152</v>
      </c>
      <c r="D1013" t="s">
        <v>152</v>
      </c>
      <c r="E1013" t="s">
        <v>152</v>
      </c>
    </row>
    <row r="1014" spans="1:5">
      <c r="A1014" t="s">
        <v>465</v>
      </c>
      <c r="B1014" t="s">
        <v>147</v>
      </c>
      <c r="C1014">
        <v>17.399999999999999</v>
      </c>
      <c r="D1014" t="s">
        <v>1661</v>
      </c>
      <c r="E1014">
        <v>34</v>
      </c>
    </row>
    <row r="1015" spans="1:5">
      <c r="A1015" t="s">
        <v>464</v>
      </c>
      <c r="B1015" t="s">
        <v>153</v>
      </c>
      <c r="C1015" t="s">
        <v>152</v>
      </c>
      <c r="D1015" t="s">
        <v>152</v>
      </c>
      <c r="E1015" t="s">
        <v>152</v>
      </c>
    </row>
    <row r="1016" spans="1:5">
      <c r="A1016" t="s">
        <v>447</v>
      </c>
      <c r="B1016" t="s">
        <v>153</v>
      </c>
      <c r="C1016" t="s">
        <v>152</v>
      </c>
      <c r="D1016" t="s">
        <v>152</v>
      </c>
      <c r="E1016" t="s">
        <v>152</v>
      </c>
    </row>
    <row r="1017" spans="1:5">
      <c r="A1017" t="s">
        <v>448</v>
      </c>
      <c r="B1017" t="s">
        <v>153</v>
      </c>
      <c r="C1017" t="s">
        <v>152</v>
      </c>
      <c r="D1017" t="s">
        <v>152</v>
      </c>
      <c r="E1017" t="s">
        <v>152</v>
      </c>
    </row>
    <row r="1018" spans="1:5">
      <c r="A1018" t="s">
        <v>449</v>
      </c>
      <c r="B1018" t="s">
        <v>147</v>
      </c>
      <c r="C1018">
        <v>15.5</v>
      </c>
      <c r="D1018" t="s">
        <v>1713</v>
      </c>
      <c r="E1018">
        <v>17</v>
      </c>
    </row>
    <row r="1019" spans="1:5">
      <c r="A1019" t="s">
        <v>450</v>
      </c>
      <c r="B1019" t="s">
        <v>147</v>
      </c>
      <c r="C1019">
        <v>15.5</v>
      </c>
      <c r="D1019" t="s">
        <v>1713</v>
      </c>
      <c r="E1019">
        <v>17</v>
      </c>
    </row>
    <row r="1020" spans="1:5">
      <c r="A1020" t="s">
        <v>451</v>
      </c>
      <c r="B1020" t="s">
        <v>147</v>
      </c>
      <c r="C1020">
        <v>15.5</v>
      </c>
      <c r="D1020" t="s">
        <v>1714</v>
      </c>
      <c r="E1020">
        <v>21</v>
      </c>
    </row>
    <row r="1021" spans="1:5">
      <c r="A1021" t="s">
        <v>452</v>
      </c>
      <c r="B1021" t="s">
        <v>147</v>
      </c>
      <c r="C1021">
        <v>15.5</v>
      </c>
      <c r="D1021" t="s">
        <v>1714</v>
      </c>
      <c r="E1021">
        <v>21</v>
      </c>
    </row>
    <row r="1022" spans="1:5">
      <c r="A1022" t="s">
        <v>463</v>
      </c>
      <c r="B1022" t="s">
        <v>147</v>
      </c>
      <c r="C1022">
        <v>15.5</v>
      </c>
      <c r="D1022" t="s">
        <v>1715</v>
      </c>
      <c r="E1022">
        <v>24</v>
      </c>
    </row>
    <row r="1023" spans="1:5">
      <c r="A1023" t="s">
        <v>462</v>
      </c>
      <c r="B1023" t="s">
        <v>153</v>
      </c>
      <c r="C1023" t="s">
        <v>152</v>
      </c>
      <c r="D1023" t="s">
        <v>152</v>
      </c>
      <c r="E1023" t="s">
        <v>152</v>
      </c>
    </row>
    <row r="1024" spans="1:5">
      <c r="A1024" t="s">
        <v>453</v>
      </c>
      <c r="B1024" t="s">
        <v>147</v>
      </c>
      <c r="C1024">
        <v>15.5</v>
      </c>
      <c r="D1024" t="s">
        <v>1716</v>
      </c>
      <c r="E1024">
        <v>29</v>
      </c>
    </row>
    <row r="1025" spans="1:5">
      <c r="A1025" t="s">
        <v>461</v>
      </c>
      <c r="B1025" t="s">
        <v>147</v>
      </c>
      <c r="C1025">
        <v>15.5</v>
      </c>
      <c r="D1025" t="s">
        <v>1716</v>
      </c>
      <c r="E1025">
        <v>29</v>
      </c>
    </row>
    <row r="1026" spans="1:5">
      <c r="A1026" t="s">
        <v>460</v>
      </c>
      <c r="B1026" t="s">
        <v>147</v>
      </c>
      <c r="C1026">
        <v>15.5</v>
      </c>
      <c r="D1026" t="s">
        <v>1717</v>
      </c>
      <c r="E1026">
        <v>17</v>
      </c>
    </row>
    <row r="1027" spans="1:5">
      <c r="A1027" t="s">
        <v>459</v>
      </c>
      <c r="B1027" t="s">
        <v>147</v>
      </c>
      <c r="C1027">
        <v>15.5</v>
      </c>
      <c r="D1027" t="s">
        <v>1717</v>
      </c>
      <c r="E1027">
        <v>17</v>
      </c>
    </row>
    <row r="1028" spans="1:5">
      <c r="A1028" t="s">
        <v>458</v>
      </c>
      <c r="B1028" t="s">
        <v>147</v>
      </c>
      <c r="C1028">
        <v>15.5</v>
      </c>
      <c r="D1028" t="s">
        <v>1714</v>
      </c>
      <c r="E1028">
        <v>21</v>
      </c>
    </row>
    <row r="1029" spans="1:5">
      <c r="A1029" t="s">
        <v>457</v>
      </c>
      <c r="B1029" t="s">
        <v>153</v>
      </c>
      <c r="C1029" t="s">
        <v>152</v>
      </c>
      <c r="D1029" t="s">
        <v>152</v>
      </c>
      <c r="E1029" t="s">
        <v>152</v>
      </c>
    </row>
    <row r="1030" spans="1:5">
      <c r="A1030" t="s">
        <v>456</v>
      </c>
      <c r="B1030" t="s">
        <v>147</v>
      </c>
      <c r="C1030">
        <v>15.5</v>
      </c>
      <c r="D1030" t="s">
        <v>1718</v>
      </c>
      <c r="E1030">
        <v>20</v>
      </c>
    </row>
    <row r="1031" spans="1:5">
      <c r="A1031" t="s">
        <v>455</v>
      </c>
      <c r="B1031" t="s">
        <v>147</v>
      </c>
      <c r="C1031">
        <v>15.5</v>
      </c>
      <c r="D1031" t="s">
        <v>1718</v>
      </c>
      <c r="E1031">
        <v>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50"/>
  <sheetViews>
    <sheetView tabSelected="1" workbookViewId="0">
      <selection activeCell="P40" sqref="P40"/>
    </sheetView>
  </sheetViews>
  <sheetFormatPr baseColWidth="10" defaultColWidth="8.83203125" defaultRowHeight="14" x14ac:dyDescent="0"/>
  <cols>
    <col min="1" max="1" width="41.83203125" customWidth="1"/>
    <col min="2" max="2" width="30.6640625" customWidth="1"/>
    <col min="3" max="3" width="18.1640625" customWidth="1"/>
    <col min="4" max="4" width="22" style="19" customWidth="1"/>
    <col min="6" max="6" width="4.6640625" style="22" customWidth="1"/>
    <col min="7" max="7" width="10.6640625" customWidth="1"/>
    <col min="8" max="8" width="7.33203125" customWidth="1"/>
    <col min="9" max="10" width="8.83203125" customWidth="1"/>
    <col min="11" max="11" width="10.83203125" customWidth="1"/>
    <col min="12" max="12" width="11.6640625" customWidth="1"/>
    <col min="13" max="13" width="6" customWidth="1"/>
    <col min="14" max="14" width="11.5" customWidth="1"/>
    <col min="15" max="15" width="12" customWidth="1"/>
    <col min="16" max="16" width="10.83203125" customWidth="1"/>
    <col min="17" max="17" width="12.1640625" customWidth="1"/>
    <col min="18" max="18" width="9" customWidth="1"/>
    <col min="19" max="19" width="10.83203125" customWidth="1"/>
    <col min="20" max="20" width="12" customWidth="1"/>
    <col min="21" max="21" width="10.5" customWidth="1"/>
    <col min="22" max="22" width="11.5" customWidth="1"/>
    <col min="23" max="23" width="9.33203125" customWidth="1"/>
    <col min="24" max="24" width="10.6640625" customWidth="1"/>
    <col min="25" max="25" width="11.5" customWidth="1"/>
    <col min="26" max="26" width="10.33203125" customWidth="1"/>
    <col min="27" max="27" width="11" customWidth="1"/>
  </cols>
  <sheetData>
    <row r="1" spans="1:30">
      <c r="A1" t="s">
        <v>0</v>
      </c>
      <c r="B1" t="s">
        <v>151</v>
      </c>
      <c r="C1" t="s">
        <v>150</v>
      </c>
      <c r="D1" s="19" t="s">
        <v>149</v>
      </c>
      <c r="E1" t="s">
        <v>148</v>
      </c>
      <c r="G1" t="s">
        <v>151</v>
      </c>
      <c r="H1" t="s">
        <v>150</v>
      </c>
      <c r="I1" t="s">
        <v>239</v>
      </c>
      <c r="L1" t="s">
        <v>2451</v>
      </c>
      <c r="M1" t="s">
        <v>2452</v>
      </c>
      <c r="N1" t="s">
        <v>2453</v>
      </c>
      <c r="O1" t="s">
        <v>2454</v>
      </c>
      <c r="Q1" t="s">
        <v>2458</v>
      </c>
      <c r="R1" t="s">
        <v>2457</v>
      </c>
      <c r="S1" t="s">
        <v>2456</v>
      </c>
      <c r="T1" t="s">
        <v>2455</v>
      </c>
      <c r="V1" t="s">
        <v>2467</v>
      </c>
      <c r="W1" t="s">
        <v>2468</v>
      </c>
      <c r="X1" t="s">
        <v>2469</v>
      </c>
      <c r="Y1" t="s">
        <v>2470</v>
      </c>
      <c r="AA1" t="s">
        <v>2475</v>
      </c>
      <c r="AB1" t="s">
        <v>2478</v>
      </c>
      <c r="AC1" t="s">
        <v>2476</v>
      </c>
      <c r="AD1" t="s">
        <v>2477</v>
      </c>
    </row>
    <row r="2" spans="1:30">
      <c r="A2" t="s">
        <v>260</v>
      </c>
      <c r="B2" t="s">
        <v>1719</v>
      </c>
      <c r="C2">
        <v>8.9</v>
      </c>
      <c r="D2" s="19" t="s">
        <v>1720</v>
      </c>
      <c r="E2">
        <v>12</v>
      </c>
      <c r="G2" t="s">
        <v>238</v>
      </c>
      <c r="H2">
        <v>30</v>
      </c>
      <c r="I2">
        <v>4.5</v>
      </c>
      <c r="L2">
        <f>SUMPRODUCT(--ISNUMBER(SEARCH("South_East",$B$2:$B$1031)),--($C$2:$C$1031&lt;VALUE("5.1")))</f>
        <v>1</v>
      </c>
      <c r="M2">
        <f>SUMPRODUCT(--ISNUMBER(SEARCH("South_East",$B$2:$B$1031)),--($C$2:$C$1031&lt;VALUE("7.6")))</f>
        <v>5</v>
      </c>
      <c r="N2">
        <f>SUMPRODUCT(--ISNUMBER(SEARCH("South_East",$B$2:$B$1031)),--($C$2:$C$1031&lt;VALUE("9.1")))</f>
        <v>21</v>
      </c>
      <c r="O2">
        <f>SUMPRODUCT(--ISNUMBER(SEARCH("South_East",$B$2:$B$1031)),--($C$2:$C$1031&lt;VALUE("10.1")))</f>
        <v>27</v>
      </c>
      <c r="Q2">
        <f>SUMPRODUCT(--ISNUMBER(SEARCH("South_West",$B$2:$B$1031)),--($C$2:$C$1031&lt;VALUE("5.1")))</f>
        <v>0</v>
      </c>
      <c r="R2">
        <f>SUMPRODUCT(--ISNUMBER(SEARCH("South_West",$B$2:$B$1031)),--($C$2:$C$1031&lt;VALUE("7.6")))</f>
        <v>13</v>
      </c>
      <c r="S2">
        <f>SUMPRODUCT(--ISNUMBER(SEARCH("South_West",$B$2:$B$1031)),--($C$2:$C$1031&lt;VALUE("9.1")))</f>
        <v>214</v>
      </c>
      <c r="T2">
        <f>SUMPRODUCT(--ISNUMBER(SEARCH("South_West",$B$2:$B$1031)),--($C$2:$C$1031&lt;VALUE("10.1")))</f>
        <v>221</v>
      </c>
      <c r="V2">
        <f>SUMPRODUCT(--ISNUMBER(SEARCH("South_East and South_West",$B$2:$B$1031)),--($C$2:$C$1031&lt;VALUE("5.1")))</f>
        <v>0</v>
      </c>
      <c r="W2">
        <f>SUMPRODUCT(--ISNUMBER(SEARCH("South_East and South_West",$B$2:$B$1031)),--($C$2:$C$1031&lt;VALUE("7.6")))</f>
        <v>2</v>
      </c>
      <c r="X2">
        <f>SUMPRODUCT(--ISNUMBER(SEARCH("South_East and South_West",$B$2:$B$1031)),--($C$2:$C$1031&lt;VALUE("9.1")))</f>
        <v>18</v>
      </c>
      <c r="Y2">
        <f>SUMPRODUCT(--ISNUMBER(SEARCH("South_East and South_West",$B$2:$B$1031)),--($C$2:$C$1031&lt;VALUE("10.2")))</f>
        <v>25</v>
      </c>
      <c r="AA2">
        <f>SUMPRODUCT(--ISNUMBER(SEARCH("South_East and North_East",$B$2:$B$1031)),--($C$2:$C$1031&lt;VALUE("5.1")))</f>
        <v>0</v>
      </c>
      <c r="AB2">
        <f>SUMPRODUCT(--ISNUMBER(SEARCH("South_East and North_East",$B$2:$B$1031)),--($C$2:$C$1031&lt;VALUE("7.6")))</f>
        <v>0</v>
      </c>
      <c r="AC2">
        <f>SUMPRODUCT(--ISNUMBER(SEARCH("South_East and North_East",$B$2:$B$1031)),--($C$2:$C$1031&lt;VALUE("9.1")))</f>
        <v>0</v>
      </c>
      <c r="AD2">
        <f>SUMPRODUCT(--ISNUMBER(SEARCH("South_East and North_East",$B$2:$B$1031)),--($C$2:$C$1031&lt;VALUE("10.2")))</f>
        <v>15</v>
      </c>
    </row>
    <row r="3" spans="1:30">
      <c r="A3" t="s">
        <v>1291</v>
      </c>
      <c r="B3" t="s">
        <v>153</v>
      </c>
      <c r="C3" t="s">
        <v>152</v>
      </c>
      <c r="D3" s="19" t="s">
        <v>152</v>
      </c>
      <c r="E3" t="s">
        <v>152</v>
      </c>
      <c r="G3">
        <v>0</v>
      </c>
      <c r="H3" t="s">
        <v>152</v>
      </c>
      <c r="I3" t="s">
        <v>152</v>
      </c>
    </row>
    <row r="4" spans="1:30">
      <c r="A4" t="s">
        <v>1290</v>
      </c>
      <c r="B4" t="s">
        <v>1719</v>
      </c>
      <c r="C4">
        <v>8.9</v>
      </c>
      <c r="D4" s="19" t="s">
        <v>1721</v>
      </c>
      <c r="E4">
        <v>18</v>
      </c>
      <c r="G4" t="s">
        <v>238</v>
      </c>
      <c r="H4">
        <v>60</v>
      </c>
      <c r="I4">
        <v>9</v>
      </c>
    </row>
    <row r="5" spans="1:30">
      <c r="A5" t="s">
        <v>1289</v>
      </c>
      <c r="B5" t="s">
        <v>153</v>
      </c>
      <c r="C5" t="s">
        <v>152</v>
      </c>
      <c r="D5" s="19" t="s">
        <v>152</v>
      </c>
      <c r="E5" t="s">
        <v>152</v>
      </c>
      <c r="G5">
        <v>0</v>
      </c>
      <c r="H5" t="s">
        <v>152</v>
      </c>
      <c r="I5" t="s">
        <v>152</v>
      </c>
    </row>
    <row r="6" spans="1:30">
      <c r="A6" t="s">
        <v>261</v>
      </c>
      <c r="B6" t="s">
        <v>1722</v>
      </c>
      <c r="C6">
        <v>8.9</v>
      </c>
      <c r="D6" s="19" t="s">
        <v>1723</v>
      </c>
      <c r="E6">
        <v>12</v>
      </c>
      <c r="G6" t="s">
        <v>238</v>
      </c>
      <c r="H6">
        <v>60</v>
      </c>
      <c r="I6">
        <v>9</v>
      </c>
    </row>
    <row r="7" spans="1:30">
      <c r="A7" t="s">
        <v>1288</v>
      </c>
      <c r="B7" t="s">
        <v>153</v>
      </c>
      <c r="C7" t="s">
        <v>152</v>
      </c>
      <c r="D7" s="19" t="s">
        <v>152</v>
      </c>
      <c r="E7" t="s">
        <v>152</v>
      </c>
      <c r="G7">
        <v>0</v>
      </c>
      <c r="H7" t="s">
        <v>152</v>
      </c>
      <c r="I7" t="s">
        <v>152</v>
      </c>
    </row>
    <row r="8" spans="1:30">
      <c r="A8" t="s">
        <v>1287</v>
      </c>
      <c r="B8" t="s">
        <v>1433</v>
      </c>
      <c r="C8" t="s">
        <v>152</v>
      </c>
      <c r="G8" t="s">
        <v>1433</v>
      </c>
      <c r="H8" t="s">
        <v>152</v>
      </c>
    </row>
    <row r="9" spans="1:30">
      <c r="A9" t="s">
        <v>1286</v>
      </c>
      <c r="B9" t="s">
        <v>1722</v>
      </c>
      <c r="C9">
        <v>12.8</v>
      </c>
      <c r="D9" s="19" t="s">
        <v>1724</v>
      </c>
      <c r="E9">
        <v>22</v>
      </c>
      <c r="G9" t="s">
        <v>1393</v>
      </c>
      <c r="H9">
        <v>30</v>
      </c>
      <c r="I9">
        <v>4.5</v>
      </c>
    </row>
    <row r="10" spans="1:30">
      <c r="A10" t="s">
        <v>1285</v>
      </c>
      <c r="B10" t="s">
        <v>155</v>
      </c>
      <c r="C10">
        <v>5.9</v>
      </c>
      <c r="D10" s="19" t="s">
        <v>1725</v>
      </c>
      <c r="E10">
        <v>6</v>
      </c>
      <c r="G10" t="s">
        <v>238</v>
      </c>
      <c r="H10">
        <v>30</v>
      </c>
      <c r="I10">
        <v>4.5</v>
      </c>
    </row>
    <row r="11" spans="1:30">
      <c r="A11" t="s">
        <v>1284</v>
      </c>
      <c r="B11" t="s">
        <v>153</v>
      </c>
      <c r="C11" t="s">
        <v>152</v>
      </c>
      <c r="D11" s="19" t="s">
        <v>152</v>
      </c>
      <c r="E11" t="s">
        <v>152</v>
      </c>
      <c r="G11">
        <v>0</v>
      </c>
      <c r="H11" t="s">
        <v>152</v>
      </c>
      <c r="I11" t="s">
        <v>152</v>
      </c>
      <c r="L11" t="s">
        <v>2459</v>
      </c>
      <c r="M11" t="s">
        <v>2460</v>
      </c>
      <c r="N11" t="s">
        <v>2461</v>
      </c>
      <c r="O11" t="s">
        <v>2462</v>
      </c>
      <c r="Q11" t="s">
        <v>2463</v>
      </c>
      <c r="R11" t="s">
        <v>2464</v>
      </c>
      <c r="S11" t="s">
        <v>2465</v>
      </c>
      <c r="T11" t="s">
        <v>2466</v>
      </c>
      <c r="V11" t="s">
        <v>2471</v>
      </c>
      <c r="W11" t="s">
        <v>2472</v>
      </c>
      <c r="X11" t="s">
        <v>2473</v>
      </c>
      <c r="Y11" t="s">
        <v>2474</v>
      </c>
    </row>
    <row r="12" spans="1:30">
      <c r="A12" t="s">
        <v>1283</v>
      </c>
      <c r="B12" t="s">
        <v>153</v>
      </c>
      <c r="C12" t="s">
        <v>152</v>
      </c>
      <c r="D12" s="19" t="s">
        <v>152</v>
      </c>
      <c r="E12" t="s">
        <v>152</v>
      </c>
      <c r="G12">
        <v>0</v>
      </c>
      <c r="H12" t="s">
        <v>152</v>
      </c>
      <c r="I12" t="s">
        <v>152</v>
      </c>
      <c r="L12">
        <f>SUMPRODUCT(--ISNUMBER(SEARCH("North_East",$B$2:$B$1031)),--($C$2:$C$1031&lt;VALUE("5.1")))</f>
        <v>0</v>
      </c>
      <c r="M12">
        <f>SUMPRODUCT(--ISNUMBER(SEARCH("North_East",$B$2:$B$1031)),--($C$2:$C$1031&lt;VALUE("7.6")))</f>
        <v>0</v>
      </c>
      <c r="N12">
        <f>SUMPRODUCT(--ISNUMBER(SEARCH("North_East",$B$2:$B$1031)),--($C$2:$C$1031&lt;VALUE("9.1")))</f>
        <v>7</v>
      </c>
      <c r="O12">
        <f>SUMPRODUCT(--ISNUMBER(SEARCH("North_East",$B$2:$B$1031)),--($C$2:$C$1031&lt;VALUE("10.1")))</f>
        <v>7</v>
      </c>
      <c r="Q12">
        <f>SUMPRODUCT(--ISNUMBER(SEARCH("North_West",$B$2:$B$1031)),--($C$2:$C$1031&lt;VALUE("5.1")))</f>
        <v>0</v>
      </c>
      <c r="R12">
        <f>SUMPRODUCT(--ISNUMBER(SEARCH("North_West",$B$2:$B$1031)),--($C$2:$C$1031&lt;VALUE("7.6")))</f>
        <v>0</v>
      </c>
      <c r="S12">
        <f>SUMPRODUCT(--ISNUMBER(SEARCH("North_West",$B$2:$B$1031)),--($C$2:$C$1031&lt;VALUE("9.1")))</f>
        <v>9</v>
      </c>
      <c r="T12">
        <f>SUMPRODUCT(--ISNUMBER(SEARCH("North_West",$B$2:$B$1031)),--($C$2:$C$1031&lt;VALUE("10.1")))</f>
        <v>9</v>
      </c>
      <c r="V12">
        <f>SUMPRODUCT(--ISNUMBER(SEARCH("North_East and South_West",$B$2:$B$1031)),--($C$2:$C$1031&lt;VALUE("5.1")))</f>
        <v>0</v>
      </c>
      <c r="W12">
        <f>SUMPRODUCT(--ISNUMBER(SEARCH("North_East and South_West",$B$2:$B$1031)),--($C$2:$C$1031&lt;VALUE("7.6")))</f>
        <v>0</v>
      </c>
      <c r="X12">
        <f>SUMPRODUCT(--ISNUMBER(SEARCH("North_East and South_West",$B$2:$B$1031)),--($C$2:$C$1031&lt;VALUE("9.1")))</f>
        <v>7</v>
      </c>
      <c r="Y12">
        <f>SUMPRODUCT(--ISNUMBER(SEARCH("North_East and South_West",$B$2:$B$1031)),--($C$2:$C$1031&lt;VALUE("10.2")))</f>
        <v>8</v>
      </c>
    </row>
    <row r="13" spans="1:30">
      <c r="A13" t="s">
        <v>1282</v>
      </c>
      <c r="B13" t="s">
        <v>153</v>
      </c>
      <c r="C13" t="s">
        <v>152</v>
      </c>
      <c r="D13" s="19" t="s">
        <v>152</v>
      </c>
      <c r="E13" t="s">
        <v>152</v>
      </c>
      <c r="G13">
        <v>0</v>
      </c>
      <c r="H13" t="s">
        <v>152</v>
      </c>
      <c r="I13" t="s">
        <v>152</v>
      </c>
    </row>
    <row r="14" spans="1:30">
      <c r="A14" t="s">
        <v>1281</v>
      </c>
      <c r="B14" t="s">
        <v>153</v>
      </c>
      <c r="C14" t="s">
        <v>152</v>
      </c>
      <c r="D14" s="19" t="s">
        <v>152</v>
      </c>
      <c r="E14" t="s">
        <v>152</v>
      </c>
      <c r="G14">
        <v>0</v>
      </c>
      <c r="H14" t="s">
        <v>152</v>
      </c>
      <c r="I14" t="s">
        <v>152</v>
      </c>
    </row>
    <row r="15" spans="1:30">
      <c r="A15" t="s">
        <v>1280</v>
      </c>
      <c r="B15" t="s">
        <v>1544</v>
      </c>
      <c r="C15">
        <v>10.1</v>
      </c>
      <c r="D15" s="19" t="s">
        <v>1726</v>
      </c>
      <c r="E15">
        <v>19</v>
      </c>
      <c r="G15" t="s">
        <v>1393</v>
      </c>
      <c r="H15">
        <v>30</v>
      </c>
      <c r="I15">
        <v>4.5</v>
      </c>
    </row>
    <row r="16" spans="1:30">
      <c r="A16" t="s">
        <v>1279</v>
      </c>
      <c r="B16" t="s">
        <v>1433</v>
      </c>
      <c r="C16" t="s">
        <v>152</v>
      </c>
      <c r="G16" t="s">
        <v>1433</v>
      </c>
      <c r="H16" t="s">
        <v>152</v>
      </c>
    </row>
    <row r="17" spans="1:30">
      <c r="A17" t="s">
        <v>1278</v>
      </c>
      <c r="B17" t="s">
        <v>1727</v>
      </c>
      <c r="C17">
        <v>10.1</v>
      </c>
      <c r="D17" s="19" t="s">
        <v>1728</v>
      </c>
      <c r="E17">
        <v>21</v>
      </c>
      <c r="G17" t="s">
        <v>1393</v>
      </c>
      <c r="H17">
        <v>30</v>
      </c>
      <c r="I17">
        <v>4.5</v>
      </c>
    </row>
    <row r="18" spans="1:30">
      <c r="A18" t="s">
        <v>1277</v>
      </c>
      <c r="B18" t="s">
        <v>153</v>
      </c>
      <c r="C18" t="s">
        <v>152</v>
      </c>
      <c r="D18" s="19" t="s">
        <v>152</v>
      </c>
      <c r="E18" t="s">
        <v>152</v>
      </c>
      <c r="G18">
        <v>0</v>
      </c>
      <c r="H18" t="s">
        <v>152</v>
      </c>
      <c r="I18" t="s">
        <v>152</v>
      </c>
    </row>
    <row r="19" spans="1:30">
      <c r="A19" t="s">
        <v>1276</v>
      </c>
      <c r="B19" t="s">
        <v>153</v>
      </c>
      <c r="C19" t="s">
        <v>152</v>
      </c>
      <c r="D19" s="19" t="s">
        <v>152</v>
      </c>
      <c r="E19" t="s">
        <v>152</v>
      </c>
      <c r="G19">
        <v>0</v>
      </c>
      <c r="H19" t="s">
        <v>152</v>
      </c>
      <c r="I19" t="s">
        <v>152</v>
      </c>
    </row>
    <row r="20" spans="1:30">
      <c r="A20" t="s">
        <v>1275</v>
      </c>
      <c r="B20" t="s">
        <v>153</v>
      </c>
      <c r="C20" t="s">
        <v>152</v>
      </c>
      <c r="D20" s="19" t="s">
        <v>152</v>
      </c>
      <c r="E20" t="s">
        <v>152</v>
      </c>
      <c r="G20">
        <v>0</v>
      </c>
      <c r="H20" t="s">
        <v>152</v>
      </c>
      <c r="I20" t="s">
        <v>152</v>
      </c>
    </row>
    <row r="21" spans="1:30">
      <c r="A21" t="s">
        <v>1274</v>
      </c>
      <c r="B21" t="s">
        <v>1544</v>
      </c>
      <c r="C21">
        <v>10.1</v>
      </c>
      <c r="D21" s="19" t="s">
        <v>1729</v>
      </c>
      <c r="E21">
        <v>15</v>
      </c>
      <c r="G21" t="s">
        <v>1393</v>
      </c>
      <c r="H21">
        <v>30</v>
      </c>
      <c r="I21">
        <v>4.5</v>
      </c>
      <c r="L21" t="s">
        <v>2451</v>
      </c>
      <c r="M21" t="s">
        <v>2452</v>
      </c>
      <c r="N21" t="s">
        <v>2453</v>
      </c>
      <c r="O21" t="s">
        <v>2454</v>
      </c>
      <c r="Q21" t="s">
        <v>2458</v>
      </c>
      <c r="R21" t="s">
        <v>2457</v>
      </c>
      <c r="S21" t="s">
        <v>2456</v>
      </c>
      <c r="T21" t="s">
        <v>2455</v>
      </c>
      <c r="V21" t="s">
        <v>2467</v>
      </c>
      <c r="W21" t="s">
        <v>2468</v>
      </c>
      <c r="X21" t="s">
        <v>2469</v>
      </c>
      <c r="Y21" t="s">
        <v>2470</v>
      </c>
      <c r="AA21" t="s">
        <v>2475</v>
      </c>
      <c r="AB21" t="s">
        <v>2478</v>
      </c>
      <c r="AC21" t="s">
        <v>2476</v>
      </c>
      <c r="AD21" t="s">
        <v>2477</v>
      </c>
    </row>
    <row r="22" spans="1:30">
      <c r="A22" t="s">
        <v>1273</v>
      </c>
      <c r="B22" t="s">
        <v>153</v>
      </c>
      <c r="C22" t="s">
        <v>152</v>
      </c>
      <c r="D22" s="19" t="s">
        <v>152</v>
      </c>
      <c r="E22" t="s">
        <v>152</v>
      </c>
      <c r="G22">
        <v>0</v>
      </c>
      <c r="H22" t="s">
        <v>152</v>
      </c>
      <c r="I22" t="s">
        <v>152</v>
      </c>
      <c r="K22" t="s">
        <v>2479</v>
      </c>
      <c r="L22" s="23">
        <f>SUMPRODUCT(--ISNUMBER(SEARCH("South_East",$B$2:$B$1031)),--($C$2:$C$1031&lt;VALUE("5.1")),--($H$2:$H$1031=VALUE("30")))</f>
        <v>1</v>
      </c>
      <c r="M22">
        <f>SUMPRODUCT(--ISNUMBER(SEARCH("South_East",$B$2:$B$1031)),--($C$2:$C$1031&lt;VALUE("7.6")),--($H$2:$H$1031=VALUE("30")))</f>
        <v>5</v>
      </c>
      <c r="N22">
        <f>SUMPRODUCT(--ISNUMBER(SEARCH("South_East",$B$2:$B$1031)),--($C$2:$C$1031&lt;VALUE("9.1")),--($H$2:$H$1031=VALUE("30")))</f>
        <v>16</v>
      </c>
      <c r="O22">
        <f>SUMPRODUCT(--ISNUMBER(SEARCH("South_East",$B$2:$B$1031)),--($C$2:$C$1031&lt;VALUE("10.1")),--($H$2:$H$1031=VALUE("30")))</f>
        <v>19</v>
      </c>
      <c r="Q22" s="23">
        <f>SUMPRODUCT(--ISNUMBER(SEARCH("South_West",$B$2:$B$1031)),--($C$2:$C$1031&lt;VALUE("5.1")),--($H$2:$H$1031=VALUE("30")))</f>
        <v>0</v>
      </c>
      <c r="R22">
        <f>SUMPRODUCT(--ISNUMBER(SEARCH("South_West",$B$2:$B$1031)),--($C$2:$C$1031&lt;VALUE("7.6")),--($H$2:$H$1031=VALUE("30")))</f>
        <v>13</v>
      </c>
      <c r="S22">
        <f>SUMPRODUCT(--ISNUMBER(SEARCH("South_West",$B$2:$B$1031)),--($C$2:$C$1031&lt;VALUE("9.1")),--($H$2:$H$1031=VALUE("30")))</f>
        <v>206</v>
      </c>
      <c r="T22">
        <f>SUMPRODUCT(--ISNUMBER(SEARCH("South_West",$B$2:$B$1031)),--($C$2:$C$1031&lt;VALUE("10.1")),--($H$2:$H$1031=VALUE("30")))</f>
        <v>210</v>
      </c>
      <c r="V22">
        <f>SUMPRODUCT(--ISNUMBER(SEARCH("South_East and South_West",$B$2:$B$1031)),--($C$2:$C$1031&lt;VALUE("5.1")),--($H$2:$H$1031=VALUE("30")))</f>
        <v>0</v>
      </c>
      <c r="W22">
        <f>SUMPRODUCT(--ISNUMBER(SEARCH("South_East and South_West",$B$2:$B$1031)),--($C$2:$C$1031&lt;VALUE("7.6")),--($H$2:$H$1031=VALUE("30")))</f>
        <v>2</v>
      </c>
      <c r="X22">
        <f>SUMPRODUCT(--ISNUMBER(SEARCH("South_East and South_West",$B$2:$B$1031)),--($C$2:$C$1031&lt;VALUE("9.1")),--($H$2:$H$1031=VALUE("30")))</f>
        <v>13</v>
      </c>
      <c r="Y22">
        <f>SUMPRODUCT(--ISNUMBER(SEARCH("South_East and South_West",$B$2:$B$1031)),--($C$2:$C$1031&lt;VALUE("10.2")),--($H$2:$H$1031=VALUE("30")))</f>
        <v>17</v>
      </c>
      <c r="AA22">
        <f>SUMPRODUCT(--ISNUMBER(SEARCH("South_East and North_East",$B$2:$B$1031)),--($C$2:$C$1031&lt;VALUE("5.1")),--($H$2:$H$1031=VALUE("30")))</f>
        <v>0</v>
      </c>
      <c r="AB22">
        <f>SUMPRODUCT(--ISNUMBER(SEARCH("South_East and North_East",$B$2:$B$1031)),--($C$2:$C$1031&lt;VALUE("7.6")),--($H$2:$H$1031=VALUE("30")))</f>
        <v>0</v>
      </c>
      <c r="AC22">
        <f>SUMPRODUCT(--ISNUMBER(SEARCH("South_East and North_East",$B$2:$B$1031)),--($C$2:$C$1031&lt;VALUE("9.1")),--($H$2:$H$1031=VALUE("30")))</f>
        <v>0</v>
      </c>
      <c r="AD22">
        <f>SUMPRODUCT(--ISNUMBER(SEARCH("South_East and North_East",$B$2:$B$1031)),--($C$2:$C$1031&lt;VALUE("10.2")),--($H$2:$H$1031=VALUE("30")))</f>
        <v>15</v>
      </c>
    </row>
    <row r="23" spans="1:30">
      <c r="A23" t="s">
        <v>1272</v>
      </c>
      <c r="B23" t="s">
        <v>153</v>
      </c>
      <c r="C23" t="s">
        <v>152</v>
      </c>
      <c r="D23" s="19" t="s">
        <v>152</v>
      </c>
      <c r="E23" t="s">
        <v>152</v>
      </c>
      <c r="G23">
        <v>0</v>
      </c>
      <c r="H23" t="s">
        <v>152</v>
      </c>
      <c r="I23" t="s">
        <v>152</v>
      </c>
      <c r="K23" t="s">
        <v>2480</v>
      </c>
      <c r="L23" s="23">
        <f>SUMPRODUCT(--ISNUMBER(SEARCH("South_East",$B$2:$B$1031)),--($C$2:$C$1031&lt;VALUE("5.1")),--($H$2:$H$1031=VALUE("60")))</f>
        <v>0</v>
      </c>
      <c r="M23">
        <f>SUMPRODUCT(--ISNUMBER(SEARCH("South_East",$B$2:$B$1031)),--($C$2:$C$1031&lt;VALUE("7.6")),--($H$2:$H$1031=VALUE("60")))</f>
        <v>0</v>
      </c>
      <c r="N23">
        <f>SUMPRODUCT(--ISNUMBER(SEARCH("South_East",$B$2:$B$1031)),--($C$2:$C$1031&lt;VALUE("9.1")),--($H$2:$H$1031=VALUE("60")))</f>
        <v>5</v>
      </c>
      <c r="O23">
        <f>SUMPRODUCT(--ISNUMBER(SEARCH("South_East",$B$2:$B$1031)),--($C$2:$C$1031&lt;VALUE("10.1")),--($H$2:$H$1031=VALUE("60")))</f>
        <v>8</v>
      </c>
      <c r="Q23" s="23">
        <f>SUMPRODUCT(--ISNUMBER(SEARCH("South_West",$B$2:$B$1031)),--($C$2:$C$1031&lt;VALUE("5.1")),--($H$2:$H$1031=VALUE("60")))</f>
        <v>0</v>
      </c>
      <c r="R23">
        <f>SUMPRODUCT(--ISNUMBER(SEARCH("South_West",$B$2:$B$1031)),--($C$2:$C$1031&lt;VALUE("7.6")),--($H$2:$H$1031=VALUE("60")))</f>
        <v>0</v>
      </c>
      <c r="S23">
        <f>SUMPRODUCT(--ISNUMBER(SEARCH("South_West",$B$2:$B$1031)),--($C$2:$C$1031&lt;VALUE("9.1")),--($H$2:$H$1031=VALUE("60")))</f>
        <v>8</v>
      </c>
      <c r="T23">
        <f>SUMPRODUCT(--ISNUMBER(SEARCH("South_West",$B$2:$B$1031)),--($C$2:$C$1031&lt;VALUE("10.1")),--($H$2:$H$1031=VALUE("60")))</f>
        <v>11</v>
      </c>
      <c r="V23">
        <f>SUMPRODUCT(--ISNUMBER(SEARCH("South_East and South_West",$B$2:$B$1031)),--($C$2:$C$1031&lt;VALUE("5.1")),--($H$2:$H$1031=VALUE("60")))</f>
        <v>0</v>
      </c>
      <c r="W23">
        <f>SUMPRODUCT(--ISNUMBER(SEARCH("South_East and South_West",$B$2:$B$1031)),--($C$2:$C$1031&lt;VALUE("7.6")),--($H$2:$H$1031=VALUE("60")))</f>
        <v>0</v>
      </c>
      <c r="X23">
        <f>SUMPRODUCT(--ISNUMBER(SEARCH("South_East and South_West",$B$2:$B$1031)),--($C$2:$C$1031&lt;VALUE("9.1")),--($H$2:$H$1031=VALUE("60")))</f>
        <v>5</v>
      </c>
      <c r="Y23">
        <f>SUMPRODUCT(--ISNUMBER(SEARCH("South_East and South_West",$B$2:$B$1031)),--($C$2:$C$1031&lt;VALUE("10.2")),--($H$2:$H$1031=VALUE("60")))</f>
        <v>8</v>
      </c>
      <c r="AA23">
        <f>SUMPRODUCT(--ISNUMBER(SEARCH("South_East and North_East",$B$2:$B$1031)),--($C$2:$C$1031&lt;VALUE("5.1")),--($H$2:$H$1031=VALUE("60")))</f>
        <v>0</v>
      </c>
      <c r="AB23">
        <f>SUMPRODUCT(--ISNUMBER(SEARCH("South_East and North_East",$B$2:$B$1031)),--($C$2:$C$1031&lt;VALUE("7.6")),--($H$2:$H$1031=VALUE("60")))</f>
        <v>0</v>
      </c>
      <c r="AC23">
        <f>SUMPRODUCT(--ISNUMBER(SEARCH("South_East and North_East",$B$2:$B$1031)),--($C$2:$C$1031&lt;VALUE("9.1")),--($H$2:$H$1031=VALUE("60")))</f>
        <v>0</v>
      </c>
      <c r="AD23">
        <f>SUMPRODUCT(--ISNUMBER(SEARCH("South_East and North_East",$B$2:$B$1031)),--($C$2:$C$1031&lt;VALUE("10.2")),--($H$2:$H$1031=VALUE("60")))</f>
        <v>0</v>
      </c>
    </row>
    <row r="24" spans="1:30">
      <c r="A24" t="s">
        <v>1271</v>
      </c>
      <c r="B24" t="s">
        <v>153</v>
      </c>
      <c r="C24" t="s">
        <v>152</v>
      </c>
      <c r="D24" s="19" t="s">
        <v>152</v>
      </c>
      <c r="E24" t="s">
        <v>152</v>
      </c>
      <c r="G24">
        <v>0</v>
      </c>
      <c r="H24" t="s">
        <v>152</v>
      </c>
      <c r="I24" t="s">
        <v>152</v>
      </c>
      <c r="K24" t="s">
        <v>2479</v>
      </c>
      <c r="L24" s="23">
        <f>SUMPRODUCT(--ISNUMBER(SEARCH("South_East",$B$2:$B$1031)),--($C$2:$C$1031&lt;VALUE("5.1")),--($H$2:$H$1031=VALUE("30")),$C$2:$C$1031)</f>
        <v>1.3</v>
      </c>
      <c r="M24">
        <f>SUMPRODUCT(--ISNUMBER(SEARCH("South_East",$B$2:$B$1031)),--($C$2:$C$1031&lt;VALUE("7.6")),--($H$2:$H$1031=VALUE("30")),$C$2:$C$1031)</f>
        <v>25.9</v>
      </c>
      <c r="N24">
        <f>SUMPRODUCT(--ISNUMBER(SEARCH("South_East",$B$2:$B$1031)),--($C$2:$C$1031&lt;VALUE("9.1")),--($H$2:$H$1031=VALUE("30")),$C$2:$C$1031)</f>
        <v>123.80000000000001</v>
      </c>
      <c r="O24">
        <f>SUMPRODUCT(--ISNUMBER(SEARCH("South_East",$B$2:$B$1031)),--($C$2:$C$1031&lt;VALUE("10.1")),--($H$2:$H$1031=VALUE("30")),$C$2:$C$1031)</f>
        <v>152.70000000000002</v>
      </c>
      <c r="Q24" s="23">
        <f>SUMPRODUCT(--ISNUMBER(SEARCH("South_West",$B$2:$B$1031)),--($C$2:$C$1031&lt;VALUE("5.1")),--($H$2:$H$1031=VALUE("30")),$C$2:$C$1031)</f>
        <v>0</v>
      </c>
      <c r="R24">
        <f>SUMPRODUCT(--ISNUMBER(SEARCH("South_West",$B$2:$B$1031)),--($C$2:$C$1031&lt;VALUE("7.5")),--($H$2:$H$1031=VALUE("30")),$C$2:$C$1031)</f>
        <v>87.7</v>
      </c>
      <c r="S24">
        <f>SUMPRODUCT(--ISNUMBER(SEARCH("South_West",$B$2:$B$1031)),--($C$2:$C$1031&lt;VALUE("9.1")),--($H$2:$H$1031=VALUE("30")),$C$2:$C$1031)</f>
        <v>1805.7000000000046</v>
      </c>
      <c r="T24">
        <f>SUMPRODUCT(--ISNUMBER(SEARCH("South_West",$B$2:$B$1031)),--($C$2:$C$1031&lt;VALUE("10.1")),--($H$2:$H$1031=VALUE("30")),$C$2:$C$1031)</f>
        <v>1843.500000000005</v>
      </c>
    </row>
    <row r="25" spans="1:30">
      <c r="A25" t="s">
        <v>1270</v>
      </c>
      <c r="B25" t="s">
        <v>153</v>
      </c>
      <c r="C25" t="s">
        <v>152</v>
      </c>
      <c r="D25" s="19" t="s">
        <v>152</v>
      </c>
      <c r="E25" t="s">
        <v>152</v>
      </c>
      <c r="G25">
        <v>0</v>
      </c>
      <c r="H25" t="s">
        <v>152</v>
      </c>
      <c r="I25" t="s">
        <v>152</v>
      </c>
      <c r="K25" t="s">
        <v>2480</v>
      </c>
      <c r="L25" s="23">
        <f>SUMPRODUCT(--ISNUMBER(SEARCH("South_East",$B$2:$B$1031)),--($C$2:$C$1031&lt;VALUE("5.1")),--($H$2:$H$1031=VALUE("60")),$C$2:$C$1031)</f>
        <v>0</v>
      </c>
      <c r="M25">
        <f>SUMPRODUCT(--ISNUMBER(SEARCH("South_East",$B$2:$B$1031)),--($C$2:$C$1031&lt;VALUE("7.6")),--($H$2:$H$1031=VALUE("60")),$C$2:$C$1031)</f>
        <v>0</v>
      </c>
      <c r="N25">
        <f>SUMPRODUCT(--ISNUMBER(SEARCH("South_East",$B$2:$B$1031)),--($C$2:$C$1031&lt;VALUE("9.1")),--($H$2:$H$1031=VALUE("60")),$C$2:$C$1031)</f>
        <v>44.5</v>
      </c>
      <c r="O25">
        <f>SUMPRODUCT(--ISNUMBER(SEARCH("South_East",$B$2:$B$1031)),--($C$2:$C$1031&lt;VALUE("10.1")),--($H$2:$H$1031=VALUE("60")),$C$2:$C$1031)</f>
        <v>73.800000000000011</v>
      </c>
      <c r="Q25" s="23">
        <f>SUMPRODUCT(--ISNUMBER(SEARCH("South_West",$B$2:$B$1031)),--($C$2:$C$1031&lt;VALUE("5.1")),--($H$2:$H$1031=VALUE("60")),$C$2:$C$1031)</f>
        <v>0</v>
      </c>
      <c r="R25">
        <f>SUMPRODUCT(--ISNUMBER(SEARCH("South_West",$B$2:$B$1031)),--($C$2:$C$1031&lt;VALUE("7.5")),--($H$2:$H$1031=VALUE("60")),$C$2:$C$1031)</f>
        <v>0</v>
      </c>
      <c r="S25">
        <f>SUMPRODUCT(--ISNUMBER(SEARCH("South_West",$B$2:$B$1031)),--($C$2:$C$1031&lt;VALUE("9.1")),--($H$2:$H$1031=VALUE("60")),$C$2:$C$1031)</f>
        <v>71.2</v>
      </c>
      <c r="T25">
        <f>SUMPRODUCT(--ISNUMBER(SEARCH("South_West",$B$2:$B$1031)),--($C$2:$C$1031&lt;VALUE("10.1")),--($H$2:$H$1031=VALUE("60")),$C$2:$C$1031)</f>
        <v>100.50000000000001</v>
      </c>
    </row>
    <row r="26" spans="1:30">
      <c r="A26" t="s">
        <v>262</v>
      </c>
      <c r="B26" t="s">
        <v>1722</v>
      </c>
      <c r="C26">
        <v>8.9</v>
      </c>
      <c r="D26" s="19" t="s">
        <v>1730</v>
      </c>
      <c r="E26">
        <v>16</v>
      </c>
      <c r="G26" t="s">
        <v>238</v>
      </c>
      <c r="H26">
        <v>60</v>
      </c>
      <c r="I26">
        <v>9</v>
      </c>
      <c r="K26" t="s">
        <v>2481</v>
      </c>
      <c r="L26" s="23">
        <f>L22*4.5+L23*9</f>
        <v>4.5</v>
      </c>
      <c r="M26">
        <f t="shared" ref="M26:T26" si="0">M22*4.5+M23*9</f>
        <v>22.5</v>
      </c>
      <c r="N26">
        <f t="shared" si="0"/>
        <v>117</v>
      </c>
      <c r="O26">
        <f t="shared" si="0"/>
        <v>157.5</v>
      </c>
      <c r="Q26" s="23">
        <f t="shared" si="0"/>
        <v>0</v>
      </c>
      <c r="R26">
        <f t="shared" si="0"/>
        <v>58.5</v>
      </c>
      <c r="S26">
        <f t="shared" si="0"/>
        <v>999</v>
      </c>
      <c r="T26">
        <f t="shared" si="0"/>
        <v>1044</v>
      </c>
    </row>
    <row r="27" spans="1:30">
      <c r="A27" t="s">
        <v>1269</v>
      </c>
      <c r="B27" t="s">
        <v>153</v>
      </c>
      <c r="C27" t="s">
        <v>152</v>
      </c>
      <c r="D27" s="19" t="s">
        <v>152</v>
      </c>
      <c r="E27" t="s">
        <v>152</v>
      </c>
      <c r="G27">
        <v>0</v>
      </c>
      <c r="H27" t="s">
        <v>152</v>
      </c>
      <c r="I27" t="s">
        <v>152</v>
      </c>
      <c r="L27" s="23">
        <f>SUM(L24:L25)</f>
        <v>1.3</v>
      </c>
      <c r="M27" s="23">
        <f t="shared" ref="M27:T27" si="1">SUM(M24:M25)</f>
        <v>25.9</v>
      </c>
      <c r="N27" s="23">
        <f t="shared" si="1"/>
        <v>168.3</v>
      </c>
      <c r="O27" s="23">
        <f t="shared" si="1"/>
        <v>226.50000000000003</v>
      </c>
      <c r="P27" s="23"/>
      <c r="Q27" s="23">
        <f t="shared" si="1"/>
        <v>0</v>
      </c>
      <c r="R27" s="23">
        <f t="shared" si="1"/>
        <v>87.7</v>
      </c>
      <c r="S27" s="23">
        <f t="shared" si="1"/>
        <v>1876.9000000000046</v>
      </c>
      <c r="T27" s="23">
        <f t="shared" si="1"/>
        <v>1944.000000000005</v>
      </c>
    </row>
    <row r="28" spans="1:30">
      <c r="A28" t="s">
        <v>1268</v>
      </c>
      <c r="B28" t="s">
        <v>1722</v>
      </c>
      <c r="C28">
        <v>9.6</v>
      </c>
      <c r="D28" s="19" t="s">
        <v>1731</v>
      </c>
      <c r="E28">
        <v>19</v>
      </c>
      <c r="G28" t="s">
        <v>238</v>
      </c>
      <c r="H28">
        <v>60</v>
      </c>
      <c r="I28">
        <v>9</v>
      </c>
      <c r="K28" t="s">
        <v>2482</v>
      </c>
      <c r="L28" s="23">
        <f>SUM(L24:L26)</f>
        <v>5.8</v>
      </c>
      <c r="M28" s="23">
        <f t="shared" ref="M28:T28" si="2">SUM(M24:M26)</f>
        <v>48.4</v>
      </c>
      <c r="N28" s="23">
        <f t="shared" si="2"/>
        <v>285.3</v>
      </c>
      <c r="O28" s="23">
        <f t="shared" si="2"/>
        <v>384</v>
      </c>
      <c r="P28" s="23"/>
      <c r="Q28" s="23">
        <f t="shared" si="2"/>
        <v>0</v>
      </c>
      <c r="R28" s="23">
        <f t="shared" si="2"/>
        <v>146.19999999999999</v>
      </c>
      <c r="S28" s="23">
        <f t="shared" si="2"/>
        <v>2875.9000000000046</v>
      </c>
      <c r="T28" s="23">
        <f t="shared" si="2"/>
        <v>2988.000000000005</v>
      </c>
    </row>
    <row r="29" spans="1:30">
      <c r="A29" t="s">
        <v>1267</v>
      </c>
      <c r="B29" t="s">
        <v>153</v>
      </c>
      <c r="C29" t="s">
        <v>152</v>
      </c>
      <c r="D29" s="19" t="s">
        <v>152</v>
      </c>
      <c r="E29" t="s">
        <v>152</v>
      </c>
      <c r="G29">
        <v>0</v>
      </c>
      <c r="H29" t="s">
        <v>152</v>
      </c>
      <c r="I29" t="s">
        <v>152</v>
      </c>
    </row>
    <row r="30" spans="1:30">
      <c r="A30" t="s">
        <v>263</v>
      </c>
      <c r="B30" t="s">
        <v>1433</v>
      </c>
      <c r="C30" t="s">
        <v>152</v>
      </c>
      <c r="G30" t="s">
        <v>1433</v>
      </c>
      <c r="H30" t="s">
        <v>152</v>
      </c>
    </row>
    <row r="31" spans="1:30">
      <c r="A31" t="s">
        <v>1266</v>
      </c>
      <c r="B31" t="s">
        <v>1722</v>
      </c>
      <c r="C31">
        <v>9.6999999999999993</v>
      </c>
      <c r="D31" s="19" t="s">
        <v>1732</v>
      </c>
      <c r="E31">
        <v>19</v>
      </c>
      <c r="G31" t="s">
        <v>1393</v>
      </c>
      <c r="H31">
        <v>30</v>
      </c>
      <c r="I31">
        <v>4.5</v>
      </c>
      <c r="L31" t="s">
        <v>2459</v>
      </c>
      <c r="M31" t="s">
        <v>2460</v>
      </c>
      <c r="N31" t="s">
        <v>2461</v>
      </c>
      <c r="O31" t="s">
        <v>2462</v>
      </c>
      <c r="Q31" t="s">
        <v>2463</v>
      </c>
      <c r="R31" t="s">
        <v>2464</v>
      </c>
      <c r="S31" t="s">
        <v>2465</v>
      </c>
      <c r="T31" t="s">
        <v>2466</v>
      </c>
      <c r="V31" t="s">
        <v>2471</v>
      </c>
      <c r="W31" t="s">
        <v>2472</v>
      </c>
      <c r="X31" t="s">
        <v>2473</v>
      </c>
      <c r="Y31" t="s">
        <v>2474</v>
      </c>
    </row>
    <row r="32" spans="1:30">
      <c r="A32" t="s">
        <v>264</v>
      </c>
      <c r="B32" t="s">
        <v>1433</v>
      </c>
      <c r="C32" t="s">
        <v>152</v>
      </c>
      <c r="G32" t="s">
        <v>1433</v>
      </c>
      <c r="H32" t="s">
        <v>152</v>
      </c>
      <c r="K32" t="s">
        <v>2479</v>
      </c>
      <c r="L32" s="23">
        <f>SUMPRODUCT(--ISNUMBER(SEARCH("North_East",$B$2:$B$1031)),--($C$2:$C$1031&lt;VALUE("5.1")),--($H$2:$H$1031=VALUE("30")))</f>
        <v>0</v>
      </c>
      <c r="M32">
        <f>SUMPRODUCT(--ISNUMBER(SEARCH("North_East",$B$2:$B$1031)),--($C$2:$C$1031&lt;VALUE("7.6")),--($H$2:$H$1031=VALUE("30")))</f>
        <v>0</v>
      </c>
      <c r="N32">
        <f>SUMPRODUCT(--ISNUMBER(SEARCH("North_East",$B$2:$B$1031)),--($C$2:$C$1031&lt;VALUE("9.1")),--($H$2:$H$1031=VALUE("30")))</f>
        <v>4</v>
      </c>
      <c r="O32">
        <f>SUMPRODUCT(--ISNUMBER(SEARCH("North_East",$B$2:$B$1031)),--($C$2:$C$1031&lt;VALUE("10.1")),--($H$2:$H$1031=VALUE("30")))</f>
        <v>4</v>
      </c>
      <c r="Q32" s="23">
        <f>SUMPRODUCT(--ISNUMBER(SEARCH("North_West",$B$2:$B$1031)),--($C$2:$C$1031&lt;VALUE("5.1")),--($H$2:$H$1031=VALUE("30")))</f>
        <v>0</v>
      </c>
      <c r="R32">
        <f>SUMPRODUCT(--ISNUMBER(SEARCH("North_West",$B$2:$B$1031)),--($C$2:$C$1031&lt;VALUE("7.6")),--($H$2:$H$1031=VALUE("30")))</f>
        <v>0</v>
      </c>
      <c r="S32">
        <f>SUMPRODUCT(--ISNUMBER(SEARCH("North_West",$B$2:$B$1031)),--($C$2:$C$1031&lt;VALUE("9.1")),--($H$2:$H$1031=VALUE("30")))</f>
        <v>9</v>
      </c>
      <c r="T32">
        <f>SUMPRODUCT(--ISNUMBER(SEARCH("North_West",$B$2:$B$1031)),--($C$2:$C$1031&lt;VALUE("10.1")),--($H$2:$H$1031=VALUE("30")))</f>
        <v>9</v>
      </c>
      <c r="V32">
        <f>SUMPRODUCT(--ISNUMBER(SEARCH("North_East and South_West",$B$2:$B$1031)),--($C$2:$C$1031&lt;VALUE("5.1")))</f>
        <v>0</v>
      </c>
      <c r="W32">
        <f>SUMPRODUCT(--ISNUMBER(SEARCH("North_East and South_West",$B$2:$B$1031)),--($C$2:$C$1031&lt;VALUE("7.6")))</f>
        <v>0</v>
      </c>
      <c r="X32">
        <f>SUMPRODUCT(--ISNUMBER(SEARCH("North_East and South_West",$B$2:$B$1031)),--($C$2:$C$1031&lt;VALUE("9.1")))</f>
        <v>7</v>
      </c>
      <c r="Y32">
        <f>SUMPRODUCT(--ISNUMBER(SEARCH("North_East and South_West",$B$2:$B$1031)),--($C$2:$C$1031&lt;VALUE("10.2")))</f>
        <v>8</v>
      </c>
    </row>
    <row r="33" spans="1:20">
      <c r="A33" t="s">
        <v>1265</v>
      </c>
      <c r="B33" t="s">
        <v>1719</v>
      </c>
      <c r="C33">
        <v>10.1</v>
      </c>
      <c r="D33" s="19" t="s">
        <v>1733</v>
      </c>
      <c r="E33">
        <v>20</v>
      </c>
      <c r="G33" t="s">
        <v>1393</v>
      </c>
      <c r="H33">
        <v>30</v>
      </c>
      <c r="I33">
        <v>4.5</v>
      </c>
      <c r="K33" t="s">
        <v>2480</v>
      </c>
      <c r="L33" s="23">
        <f>SUMPRODUCT(--ISNUMBER(SEARCH("North_East",$B$2:$B$1031)),--($C$2:$C$1031&lt;VALUE("5.1")),--($H$2:$H$1031=VALUE("60")))</f>
        <v>0</v>
      </c>
      <c r="M33">
        <f>SUMPRODUCT(--ISNUMBER(SEARCH("North_East",$B$2:$B$1031)),--($C$2:$C$1031&lt;VALUE("7.6")),--($H$2:$H$1031=VALUE("60")))</f>
        <v>0</v>
      </c>
      <c r="N33">
        <f>SUMPRODUCT(--ISNUMBER(SEARCH("North_East",$B$2:$B$1031)),--($C$2:$C$1031&lt;VALUE("9.1")),--($H$2:$H$1031=VALUE("60")))</f>
        <v>3</v>
      </c>
      <c r="O33">
        <f>SUMPRODUCT(--ISNUMBER(SEARCH("North_East",$B$2:$B$1031)),--($C$2:$C$1031&lt;VALUE("10.1")),--($H$2:$H$1031=VALUE("60")))</f>
        <v>3</v>
      </c>
      <c r="Q33" s="23">
        <f>SUMPRODUCT(--ISNUMBER(SEARCH("North_West",$B$2:$B$1031)),--($C$2:$C$1031&lt;VALUE("5.1")),--($H$2:$H$1031=VALUE("60")))</f>
        <v>0</v>
      </c>
      <c r="R33">
        <f>SUMPRODUCT(--ISNUMBER(SEARCH("North_West",$B$2:$B$1031)),--($C$2:$C$1031&lt;VALUE("7.6")),--($H$2:$H$1031=VALUE("60")))</f>
        <v>0</v>
      </c>
      <c r="S33">
        <f>SUMPRODUCT(--ISNUMBER(SEARCH("North_West",$B$2:$B$1031)),--($C$2:$C$1031&lt;VALUE("9.1")),--($H$2:$H$1031=VALUE("60")))</f>
        <v>0</v>
      </c>
      <c r="T33">
        <f>SUMPRODUCT(--ISNUMBER(SEARCH("North_West",$B$2:$B$1031)),--($C$2:$C$1031&lt;VALUE("10.1")),--($H$2:$H$1031=VALUE("60")))</f>
        <v>0</v>
      </c>
    </row>
    <row r="34" spans="1:20">
      <c r="A34" t="s">
        <v>265</v>
      </c>
      <c r="B34" t="s">
        <v>155</v>
      </c>
      <c r="C34">
        <v>10.8</v>
      </c>
      <c r="D34" s="19" t="s">
        <v>1734</v>
      </c>
      <c r="E34">
        <v>11</v>
      </c>
      <c r="G34" t="s">
        <v>238</v>
      </c>
      <c r="H34">
        <v>60</v>
      </c>
      <c r="I34">
        <v>9</v>
      </c>
      <c r="K34" t="s">
        <v>2479</v>
      </c>
      <c r="L34" s="23">
        <f>SUMPRODUCT(--ISNUMBER(SEARCH("North_East",$B$2:$B$1031)),--($C$2:$C$1031&lt;VALUE("5.1")),--($H$2:$H$1031=VALUE("30")),$C$2:$C$1031)</f>
        <v>0</v>
      </c>
      <c r="M34">
        <f>SUMPRODUCT(--ISNUMBER(SEARCH("North_East",$B$2:$B$1031)),--($C$2:$C$1031&lt;VALUE("7.6")),--($H$2:$H$1031=VALUE("30")),$C$2:$C$1031)</f>
        <v>0</v>
      </c>
      <c r="N34">
        <f>SUMPRODUCT(--ISNUMBER(SEARCH("North_East",$B$2:$B$1031)),--($C$2:$C$1031&lt;VALUE("9.1")),--($H$2:$H$1031=VALUE("30")),$C$2:$C$1031)</f>
        <v>35.6</v>
      </c>
      <c r="O34">
        <f>SUMPRODUCT(--ISNUMBER(SEARCH("North_East",$B$2:$B$1031)),--($C$2:$C$1031&lt;VALUE("10.1")),--($H$2:$H$1031=VALUE("30")),$C$2:$C$1031)</f>
        <v>35.6</v>
      </c>
      <c r="Q34" s="23">
        <f>SUMPRODUCT(--ISNUMBER(SEARCH("North_West",$B$2:$B$1031)),--($C$2:$C$1031&lt;VALUE("5.1")),--($H$2:$H$1031=VALUE("30")),$C$2:$C$1031)</f>
        <v>0</v>
      </c>
      <c r="R34">
        <f>SUMPRODUCT(--ISNUMBER(SEARCH("North_West",$B$2:$B$1031)),--($C$2:$C$1031&lt;VALUE("7.5")),--($H$2:$H$1031=VALUE("30")),$C$2:$C$1031)</f>
        <v>0</v>
      </c>
      <c r="S34">
        <f>SUMPRODUCT(--ISNUMBER(SEARCH("North_West",$B$2:$B$1031)),--($C$2:$C$1031&lt;VALUE("9.1")),--($H$2:$H$1031=VALUE("30")),$C$2:$C$1031)</f>
        <v>80.100000000000009</v>
      </c>
      <c r="T34">
        <f>SUMPRODUCT(--ISNUMBER(SEARCH("North_West",$B$2:$B$1031)),--($C$2:$C$1031&lt;VALUE("10.1")),--($H$2:$H$1031=VALUE("30")),$C$2:$C$1031)</f>
        <v>80.100000000000009</v>
      </c>
    </row>
    <row r="35" spans="1:20">
      <c r="A35" t="s">
        <v>266</v>
      </c>
      <c r="B35" t="s">
        <v>153</v>
      </c>
      <c r="C35" t="s">
        <v>152</v>
      </c>
      <c r="D35" s="19" t="s">
        <v>152</v>
      </c>
      <c r="E35" t="s">
        <v>152</v>
      </c>
      <c r="G35">
        <v>0</v>
      </c>
      <c r="H35" t="s">
        <v>152</v>
      </c>
      <c r="I35" t="s">
        <v>152</v>
      </c>
      <c r="K35" t="s">
        <v>2480</v>
      </c>
      <c r="L35" s="23">
        <f>SUMPRODUCT(--ISNUMBER(SEARCH("North_East",$B$2:$B$1031)),--($C$2:$C$1031&lt;VALUE("5.1")),--($H$2:$H$1031=VALUE("60")),$C$2:$C$1031)</f>
        <v>0</v>
      </c>
      <c r="M35">
        <f>SUMPRODUCT(--ISNUMBER(SEARCH("North_East",$B$2:$B$1031)),--($C$2:$C$1031&lt;VALUE("7.6")),--($H$2:$H$1031=VALUE("60")),$C$2:$C$1031)</f>
        <v>0</v>
      </c>
      <c r="N35">
        <f>SUMPRODUCT(--ISNUMBER(SEARCH("North_East",$B$2:$B$1031)),--($C$2:$C$1031&lt;VALUE("9.1")),--($H$2:$H$1031=VALUE("60")),$C$2:$C$1031)</f>
        <v>26.700000000000003</v>
      </c>
      <c r="O35">
        <f>SUMPRODUCT(--ISNUMBER(SEARCH("North_East",$B$2:$B$1031)),--($C$2:$C$1031&lt;VALUE("10.1")),--($H$2:$H$1031=VALUE("60")),$C$2:$C$1031)</f>
        <v>26.700000000000003</v>
      </c>
      <c r="Q35" s="23">
        <f>SUMPRODUCT(--ISNUMBER(SEARCH("North_West",$B$2:$B$1031)),--($C$2:$C$1031&lt;VALUE("5.1")),--($H$2:$H$1031=VALUE("60")),$C$2:$C$1031)</f>
        <v>0</v>
      </c>
      <c r="R35">
        <f>SUMPRODUCT(--ISNUMBER(SEARCH("North_West",$B$2:$B$1031)),--($C$2:$C$1031&lt;VALUE("7.5")),--($H$2:$H$1031=VALUE("60")),$C$2:$C$1031)</f>
        <v>0</v>
      </c>
      <c r="S35">
        <f>SUMPRODUCT(--ISNUMBER(SEARCH("North_West",$B$2:$B$1031)),--($C$2:$C$1031&lt;VALUE("9.1")),--($H$2:$H$1031=VALUE("60")),$C$2:$C$1031)</f>
        <v>0</v>
      </c>
      <c r="T35">
        <f>SUMPRODUCT(--ISNUMBER(SEARCH("North_West",$B$2:$B$1031)),--($C$2:$C$1031&lt;VALUE("10.1")),--($H$2:$H$1031=VALUE("60")),$C$2:$C$1031)</f>
        <v>0</v>
      </c>
    </row>
    <row r="36" spans="1:20">
      <c r="A36" t="s">
        <v>1264</v>
      </c>
      <c r="B36" t="s">
        <v>153</v>
      </c>
      <c r="C36" t="s">
        <v>152</v>
      </c>
      <c r="D36" s="19" t="s">
        <v>152</v>
      </c>
      <c r="E36" t="s">
        <v>152</v>
      </c>
      <c r="G36">
        <v>0</v>
      </c>
      <c r="H36" t="s">
        <v>152</v>
      </c>
      <c r="I36" t="s">
        <v>152</v>
      </c>
      <c r="K36" t="s">
        <v>2481</v>
      </c>
      <c r="L36" s="23">
        <f>L32*4.5+L33*9</f>
        <v>0</v>
      </c>
      <c r="M36">
        <f t="shared" ref="M36:T36" si="3">M32*4.5+M33*9</f>
        <v>0</v>
      </c>
      <c r="N36">
        <f t="shared" si="3"/>
        <v>45</v>
      </c>
      <c r="O36">
        <f t="shared" si="3"/>
        <v>45</v>
      </c>
      <c r="Q36" s="23">
        <f t="shared" si="3"/>
        <v>0</v>
      </c>
      <c r="R36">
        <f t="shared" si="3"/>
        <v>0</v>
      </c>
      <c r="S36">
        <f t="shared" si="3"/>
        <v>40.5</v>
      </c>
      <c r="T36">
        <f t="shared" si="3"/>
        <v>40.5</v>
      </c>
    </row>
    <row r="37" spans="1:20">
      <c r="A37" t="s">
        <v>1263</v>
      </c>
      <c r="B37" t="s">
        <v>153</v>
      </c>
      <c r="C37" t="s">
        <v>152</v>
      </c>
      <c r="D37" s="19" t="s">
        <v>152</v>
      </c>
      <c r="E37" t="s">
        <v>152</v>
      </c>
      <c r="G37">
        <v>0</v>
      </c>
      <c r="H37" t="s">
        <v>152</v>
      </c>
      <c r="I37" t="s">
        <v>152</v>
      </c>
      <c r="L37" s="23">
        <f>SUM(L34:L35)</f>
        <v>0</v>
      </c>
      <c r="M37" s="23">
        <f t="shared" ref="M37:T37" si="4">SUM(M34:M35)</f>
        <v>0</v>
      </c>
      <c r="N37" s="23">
        <f t="shared" si="4"/>
        <v>62.300000000000004</v>
      </c>
      <c r="O37" s="23">
        <f t="shared" si="4"/>
        <v>62.300000000000004</v>
      </c>
      <c r="P37" s="23"/>
      <c r="Q37" s="23">
        <f t="shared" si="4"/>
        <v>0</v>
      </c>
      <c r="R37" s="23">
        <f t="shared" si="4"/>
        <v>0</v>
      </c>
      <c r="S37" s="23">
        <f t="shared" si="4"/>
        <v>80.100000000000009</v>
      </c>
      <c r="T37" s="23">
        <f t="shared" si="4"/>
        <v>80.100000000000009</v>
      </c>
    </row>
    <row r="38" spans="1:20">
      <c r="A38" t="s">
        <v>1262</v>
      </c>
      <c r="B38" t="s">
        <v>153</v>
      </c>
      <c r="C38" t="s">
        <v>152</v>
      </c>
      <c r="D38" s="19" t="s">
        <v>152</v>
      </c>
      <c r="E38" t="s">
        <v>152</v>
      </c>
      <c r="G38">
        <v>0</v>
      </c>
      <c r="H38" t="s">
        <v>152</v>
      </c>
      <c r="I38" t="s">
        <v>152</v>
      </c>
      <c r="K38" t="s">
        <v>2482</v>
      </c>
      <c r="L38" s="23">
        <f>SUM(L34:L36)</f>
        <v>0</v>
      </c>
      <c r="M38" s="23">
        <f t="shared" ref="M38:T38" si="5">SUM(M34:M36)</f>
        <v>0</v>
      </c>
      <c r="N38" s="23">
        <f t="shared" si="5"/>
        <v>107.30000000000001</v>
      </c>
      <c r="O38" s="23">
        <f t="shared" si="5"/>
        <v>107.30000000000001</v>
      </c>
      <c r="P38" s="23"/>
      <c r="Q38" s="23">
        <f t="shared" si="5"/>
        <v>0</v>
      </c>
      <c r="R38" s="23">
        <f t="shared" si="5"/>
        <v>0</v>
      </c>
      <c r="S38" s="23">
        <f t="shared" si="5"/>
        <v>120.60000000000001</v>
      </c>
      <c r="T38" s="23">
        <f t="shared" si="5"/>
        <v>120.60000000000001</v>
      </c>
    </row>
    <row r="39" spans="1:20">
      <c r="A39" t="s">
        <v>1261</v>
      </c>
      <c r="B39" t="s">
        <v>153</v>
      </c>
      <c r="C39" t="s">
        <v>152</v>
      </c>
      <c r="D39" s="19" t="s">
        <v>152</v>
      </c>
      <c r="E39" t="s">
        <v>152</v>
      </c>
      <c r="G39">
        <v>0</v>
      </c>
      <c r="H39" t="s">
        <v>152</v>
      </c>
      <c r="I39" t="s">
        <v>152</v>
      </c>
    </row>
    <row r="40" spans="1:20">
      <c r="A40" t="s">
        <v>1260</v>
      </c>
      <c r="B40" t="s">
        <v>153</v>
      </c>
      <c r="C40" t="s">
        <v>152</v>
      </c>
      <c r="D40" s="19" t="s">
        <v>152</v>
      </c>
      <c r="E40" t="s">
        <v>152</v>
      </c>
      <c r="G40">
        <v>0</v>
      </c>
      <c r="H40" t="s">
        <v>152</v>
      </c>
      <c r="I40" t="s">
        <v>152</v>
      </c>
    </row>
    <row r="41" spans="1:20">
      <c r="A41" t="s">
        <v>1259</v>
      </c>
      <c r="B41" t="s">
        <v>1727</v>
      </c>
      <c r="C41">
        <v>10.3</v>
      </c>
      <c r="D41" s="19" t="s">
        <v>1735</v>
      </c>
      <c r="E41">
        <v>22</v>
      </c>
      <c r="G41" t="s">
        <v>1393</v>
      </c>
      <c r="H41">
        <v>30</v>
      </c>
      <c r="I41">
        <v>4.5</v>
      </c>
    </row>
    <row r="42" spans="1:20">
      <c r="A42" t="s">
        <v>1258</v>
      </c>
      <c r="B42" t="s">
        <v>153</v>
      </c>
      <c r="C42" t="s">
        <v>152</v>
      </c>
      <c r="D42" s="19" t="s">
        <v>152</v>
      </c>
      <c r="E42" t="s">
        <v>152</v>
      </c>
      <c r="G42">
        <v>0</v>
      </c>
      <c r="H42" t="s">
        <v>152</v>
      </c>
      <c r="I42" t="s">
        <v>152</v>
      </c>
    </row>
    <row r="43" spans="1:20">
      <c r="A43" t="s">
        <v>1257</v>
      </c>
      <c r="B43" t="s">
        <v>1727</v>
      </c>
      <c r="C43">
        <v>10.1</v>
      </c>
      <c r="D43" s="19" t="s">
        <v>1736</v>
      </c>
      <c r="E43">
        <v>19</v>
      </c>
      <c r="G43" t="s">
        <v>1393</v>
      </c>
      <c r="H43">
        <v>30</v>
      </c>
      <c r="I43">
        <v>4.5</v>
      </c>
    </row>
    <row r="44" spans="1:20">
      <c r="A44" t="s">
        <v>1256</v>
      </c>
      <c r="B44" t="s">
        <v>153</v>
      </c>
      <c r="C44" t="s">
        <v>152</v>
      </c>
      <c r="D44" s="19" t="s">
        <v>152</v>
      </c>
      <c r="E44" t="s">
        <v>152</v>
      </c>
      <c r="G44">
        <v>0</v>
      </c>
      <c r="H44" t="s">
        <v>152</v>
      </c>
      <c r="I44" t="s">
        <v>152</v>
      </c>
    </row>
    <row r="45" spans="1:20">
      <c r="A45" t="s">
        <v>1255</v>
      </c>
      <c r="B45" t="s">
        <v>1727</v>
      </c>
      <c r="C45">
        <v>10.1</v>
      </c>
      <c r="D45" s="19" t="s">
        <v>1737</v>
      </c>
      <c r="E45">
        <v>22</v>
      </c>
      <c r="G45" t="s">
        <v>1393</v>
      </c>
      <c r="H45">
        <v>30</v>
      </c>
      <c r="I45">
        <v>4.5</v>
      </c>
    </row>
    <row r="46" spans="1:20">
      <c r="A46" t="s">
        <v>267</v>
      </c>
      <c r="B46" t="s">
        <v>1433</v>
      </c>
      <c r="C46" t="s">
        <v>152</v>
      </c>
      <c r="G46" t="s">
        <v>1433</v>
      </c>
      <c r="H46" t="s">
        <v>152</v>
      </c>
    </row>
    <row r="47" spans="1:20">
      <c r="A47" t="s">
        <v>268</v>
      </c>
      <c r="B47" t="s">
        <v>1727</v>
      </c>
      <c r="C47">
        <v>11.4</v>
      </c>
      <c r="D47" s="19" t="s">
        <v>1738</v>
      </c>
      <c r="E47">
        <v>23</v>
      </c>
      <c r="G47" t="s">
        <v>1393</v>
      </c>
      <c r="H47">
        <v>30</v>
      </c>
      <c r="I47">
        <v>4.5</v>
      </c>
    </row>
    <row r="48" spans="1:20">
      <c r="A48" t="s">
        <v>1254</v>
      </c>
      <c r="B48" t="s">
        <v>153</v>
      </c>
      <c r="C48" t="s">
        <v>152</v>
      </c>
      <c r="D48" s="19" t="s">
        <v>152</v>
      </c>
      <c r="E48" t="s">
        <v>152</v>
      </c>
      <c r="G48">
        <v>0</v>
      </c>
      <c r="H48" t="s">
        <v>152</v>
      </c>
      <c r="I48" t="s">
        <v>152</v>
      </c>
      <c r="L48">
        <f>SUMPRODUCT(--ISNUMBER(SEARCH("South_East",$B$2:$B$1031)),--($C$2:$C$1031&lt;VALUE("5.1")),--($H$2:$H$1031=VALUE("30")),$C$2:$C$1031,$I$2:$I$1031)</f>
        <v>5.8500000000000005</v>
      </c>
    </row>
    <row r="49" spans="1:9">
      <c r="A49" t="s">
        <v>1253</v>
      </c>
      <c r="B49" t="s">
        <v>153</v>
      </c>
      <c r="C49" t="s">
        <v>152</v>
      </c>
      <c r="D49" s="19" t="s">
        <v>152</v>
      </c>
      <c r="E49" t="s">
        <v>152</v>
      </c>
      <c r="G49">
        <v>0</v>
      </c>
      <c r="H49" t="s">
        <v>152</v>
      </c>
      <c r="I49" t="s">
        <v>152</v>
      </c>
    </row>
    <row r="50" spans="1:9">
      <c r="A50" t="s">
        <v>269</v>
      </c>
      <c r="B50" t="s">
        <v>1719</v>
      </c>
      <c r="C50">
        <v>8.9</v>
      </c>
      <c r="D50" s="19" t="s">
        <v>1739</v>
      </c>
      <c r="E50">
        <v>12</v>
      </c>
      <c r="G50" t="s">
        <v>238</v>
      </c>
      <c r="H50">
        <v>60</v>
      </c>
      <c r="I50">
        <v>9</v>
      </c>
    </row>
    <row r="51" spans="1:9">
      <c r="A51" t="s">
        <v>270</v>
      </c>
      <c r="B51" t="s">
        <v>153</v>
      </c>
      <c r="C51" t="s">
        <v>152</v>
      </c>
      <c r="D51" s="19" t="s">
        <v>152</v>
      </c>
      <c r="E51" t="s">
        <v>152</v>
      </c>
      <c r="G51">
        <v>0</v>
      </c>
      <c r="H51" t="s">
        <v>152</v>
      </c>
      <c r="I51" t="s">
        <v>152</v>
      </c>
    </row>
    <row r="52" spans="1:9">
      <c r="A52" t="s">
        <v>271</v>
      </c>
      <c r="B52" t="s">
        <v>1433</v>
      </c>
      <c r="C52" t="s">
        <v>152</v>
      </c>
      <c r="G52" t="s">
        <v>1433</v>
      </c>
      <c r="H52" t="s">
        <v>152</v>
      </c>
    </row>
    <row r="53" spans="1:9">
      <c r="A53" t="s">
        <v>1252</v>
      </c>
      <c r="B53" t="s">
        <v>1719</v>
      </c>
      <c r="C53">
        <v>8.9</v>
      </c>
      <c r="D53" s="19" t="s">
        <v>1740</v>
      </c>
      <c r="E53">
        <v>13</v>
      </c>
      <c r="G53" t="s">
        <v>1393</v>
      </c>
      <c r="H53">
        <v>30</v>
      </c>
      <c r="I53">
        <v>4.5</v>
      </c>
    </row>
    <row r="54" spans="1:9">
      <c r="A54" t="s">
        <v>272</v>
      </c>
      <c r="B54" t="s">
        <v>1722</v>
      </c>
      <c r="C54">
        <v>9.8000000000000007</v>
      </c>
      <c r="D54" s="19" t="s">
        <v>1741</v>
      </c>
      <c r="E54">
        <v>19</v>
      </c>
      <c r="G54" t="s">
        <v>238</v>
      </c>
      <c r="H54">
        <v>60</v>
      </c>
      <c r="I54">
        <v>9</v>
      </c>
    </row>
    <row r="55" spans="1:9">
      <c r="A55" t="s">
        <v>1251</v>
      </c>
      <c r="B55" t="s">
        <v>153</v>
      </c>
      <c r="C55" t="s">
        <v>152</v>
      </c>
      <c r="D55" s="19" t="s">
        <v>152</v>
      </c>
      <c r="E55" t="s">
        <v>152</v>
      </c>
      <c r="G55">
        <v>0</v>
      </c>
      <c r="H55" t="s">
        <v>152</v>
      </c>
      <c r="I55" t="s">
        <v>152</v>
      </c>
    </row>
    <row r="56" spans="1:9">
      <c r="A56" t="s">
        <v>1250</v>
      </c>
      <c r="B56" t="s">
        <v>1719</v>
      </c>
      <c r="C56">
        <v>8.9</v>
      </c>
      <c r="D56" s="19" t="s">
        <v>1742</v>
      </c>
      <c r="E56">
        <v>13</v>
      </c>
      <c r="G56" t="s">
        <v>238</v>
      </c>
      <c r="H56">
        <v>30</v>
      </c>
      <c r="I56">
        <v>4.5</v>
      </c>
    </row>
    <row r="57" spans="1:9">
      <c r="A57" t="s">
        <v>1249</v>
      </c>
      <c r="B57" t="s">
        <v>153</v>
      </c>
      <c r="C57" t="s">
        <v>152</v>
      </c>
      <c r="D57" s="19" t="s">
        <v>152</v>
      </c>
      <c r="E57" t="s">
        <v>152</v>
      </c>
      <c r="G57">
        <v>0</v>
      </c>
      <c r="H57" t="s">
        <v>152</v>
      </c>
      <c r="I57" t="s">
        <v>152</v>
      </c>
    </row>
    <row r="58" spans="1:9">
      <c r="A58" t="s">
        <v>273</v>
      </c>
      <c r="B58" t="s">
        <v>1433</v>
      </c>
      <c r="C58" t="s">
        <v>152</v>
      </c>
      <c r="G58" t="s">
        <v>1433</v>
      </c>
      <c r="H58" t="s">
        <v>152</v>
      </c>
    </row>
    <row r="59" spans="1:9">
      <c r="A59" t="s">
        <v>1248</v>
      </c>
      <c r="B59" t="s">
        <v>155</v>
      </c>
      <c r="C59">
        <v>9.6</v>
      </c>
      <c r="D59" s="19" t="s">
        <v>1743</v>
      </c>
      <c r="E59">
        <v>10</v>
      </c>
      <c r="G59" t="s">
        <v>1393</v>
      </c>
      <c r="H59">
        <v>30</v>
      </c>
      <c r="I59">
        <v>4.5</v>
      </c>
    </row>
    <row r="60" spans="1:9">
      <c r="A60" t="s">
        <v>1247</v>
      </c>
      <c r="B60" t="s">
        <v>153</v>
      </c>
      <c r="C60" t="s">
        <v>152</v>
      </c>
      <c r="D60" s="19" t="s">
        <v>152</v>
      </c>
      <c r="E60" t="s">
        <v>152</v>
      </c>
      <c r="G60">
        <v>0</v>
      </c>
      <c r="H60" t="s">
        <v>152</v>
      </c>
      <c r="I60" t="s">
        <v>152</v>
      </c>
    </row>
    <row r="61" spans="1:9">
      <c r="A61" t="s">
        <v>1246</v>
      </c>
      <c r="B61" t="s">
        <v>1544</v>
      </c>
      <c r="C61">
        <v>10.1</v>
      </c>
      <c r="D61" s="19" t="s">
        <v>1744</v>
      </c>
      <c r="E61">
        <v>15</v>
      </c>
      <c r="G61" t="s">
        <v>1393</v>
      </c>
      <c r="H61">
        <v>30</v>
      </c>
      <c r="I61">
        <v>4.5</v>
      </c>
    </row>
    <row r="62" spans="1:9">
      <c r="A62" t="s">
        <v>1245</v>
      </c>
      <c r="B62" t="s">
        <v>153</v>
      </c>
      <c r="C62" t="s">
        <v>152</v>
      </c>
      <c r="D62" s="19" t="s">
        <v>152</v>
      </c>
      <c r="E62" t="s">
        <v>152</v>
      </c>
      <c r="G62">
        <v>0</v>
      </c>
      <c r="H62" t="s">
        <v>152</v>
      </c>
      <c r="I62" t="s">
        <v>152</v>
      </c>
    </row>
    <row r="63" spans="1:9">
      <c r="A63" t="s">
        <v>1244</v>
      </c>
      <c r="B63" t="s">
        <v>1727</v>
      </c>
      <c r="C63">
        <v>10.1</v>
      </c>
      <c r="D63" s="19" t="s">
        <v>1745</v>
      </c>
      <c r="E63">
        <v>19</v>
      </c>
      <c r="G63" t="s">
        <v>1393</v>
      </c>
      <c r="H63">
        <v>30</v>
      </c>
      <c r="I63">
        <v>4.5</v>
      </c>
    </row>
    <row r="64" spans="1:9">
      <c r="A64" t="s">
        <v>1243</v>
      </c>
      <c r="B64" t="s">
        <v>153</v>
      </c>
      <c r="C64" t="s">
        <v>152</v>
      </c>
      <c r="D64" s="19" t="s">
        <v>152</v>
      </c>
      <c r="E64" t="s">
        <v>152</v>
      </c>
      <c r="G64">
        <v>0</v>
      </c>
      <c r="H64" t="s">
        <v>152</v>
      </c>
      <c r="I64" t="s">
        <v>152</v>
      </c>
    </row>
    <row r="65" spans="1:9">
      <c r="A65" t="s">
        <v>1242</v>
      </c>
      <c r="B65" t="s">
        <v>1727</v>
      </c>
      <c r="C65">
        <v>10.1</v>
      </c>
      <c r="D65" s="19" t="s">
        <v>1746</v>
      </c>
      <c r="E65">
        <v>18</v>
      </c>
      <c r="G65" t="s">
        <v>1393</v>
      </c>
      <c r="H65">
        <v>30</v>
      </c>
      <c r="I65">
        <v>4.5</v>
      </c>
    </row>
    <row r="66" spans="1:9">
      <c r="A66" t="s">
        <v>1241</v>
      </c>
      <c r="B66" t="s">
        <v>1727</v>
      </c>
      <c r="C66">
        <v>10.1</v>
      </c>
      <c r="D66" s="19" t="s">
        <v>1747</v>
      </c>
      <c r="E66">
        <v>14</v>
      </c>
      <c r="G66" t="s">
        <v>238</v>
      </c>
      <c r="H66">
        <v>30</v>
      </c>
      <c r="I66">
        <v>4.5</v>
      </c>
    </row>
    <row r="67" spans="1:9">
      <c r="A67" t="s">
        <v>1240</v>
      </c>
      <c r="B67" t="s">
        <v>153</v>
      </c>
      <c r="C67" t="s">
        <v>152</v>
      </c>
      <c r="D67" s="19" t="s">
        <v>152</v>
      </c>
      <c r="E67" t="s">
        <v>152</v>
      </c>
      <c r="G67">
        <v>0</v>
      </c>
      <c r="H67" t="s">
        <v>152</v>
      </c>
      <c r="I67" t="s">
        <v>152</v>
      </c>
    </row>
    <row r="68" spans="1:9">
      <c r="A68" t="s">
        <v>1239</v>
      </c>
      <c r="B68" t="s">
        <v>153</v>
      </c>
      <c r="C68" t="s">
        <v>152</v>
      </c>
      <c r="D68" s="19" t="s">
        <v>152</v>
      </c>
      <c r="E68" t="s">
        <v>152</v>
      </c>
      <c r="G68">
        <v>0</v>
      </c>
      <c r="H68" t="s">
        <v>152</v>
      </c>
      <c r="I68" t="s">
        <v>152</v>
      </c>
    </row>
    <row r="69" spans="1:9">
      <c r="A69" t="s">
        <v>1238</v>
      </c>
      <c r="B69" t="s">
        <v>1727</v>
      </c>
      <c r="C69">
        <v>10.1</v>
      </c>
      <c r="D69" s="19" t="s">
        <v>1737</v>
      </c>
      <c r="E69">
        <v>22</v>
      </c>
      <c r="G69" t="s">
        <v>1393</v>
      </c>
      <c r="H69">
        <v>30</v>
      </c>
      <c r="I69">
        <v>4.5</v>
      </c>
    </row>
    <row r="70" spans="1:9">
      <c r="A70" t="s">
        <v>274</v>
      </c>
      <c r="B70" t="s">
        <v>153</v>
      </c>
      <c r="C70" t="s">
        <v>152</v>
      </c>
      <c r="D70" s="19" t="s">
        <v>152</v>
      </c>
      <c r="E70" t="s">
        <v>152</v>
      </c>
      <c r="G70">
        <v>0</v>
      </c>
      <c r="H70" t="s">
        <v>152</v>
      </c>
      <c r="I70" t="s">
        <v>152</v>
      </c>
    </row>
    <row r="71" spans="1:9">
      <c r="A71" t="s">
        <v>275</v>
      </c>
      <c r="B71" t="s">
        <v>1727</v>
      </c>
      <c r="C71">
        <v>13.3</v>
      </c>
      <c r="D71" s="19" t="s">
        <v>1748</v>
      </c>
      <c r="E71">
        <v>25</v>
      </c>
      <c r="G71" t="s">
        <v>1393</v>
      </c>
      <c r="H71">
        <v>30</v>
      </c>
      <c r="I71">
        <v>4.5</v>
      </c>
    </row>
    <row r="72" spans="1:9">
      <c r="A72" t="s">
        <v>1237</v>
      </c>
      <c r="B72" t="s">
        <v>153</v>
      </c>
      <c r="C72" t="s">
        <v>152</v>
      </c>
      <c r="D72" s="19" t="s">
        <v>152</v>
      </c>
      <c r="E72" t="s">
        <v>152</v>
      </c>
      <c r="G72">
        <v>0</v>
      </c>
      <c r="H72" t="s">
        <v>152</v>
      </c>
      <c r="I72" t="s">
        <v>152</v>
      </c>
    </row>
    <row r="73" spans="1:9">
      <c r="A73" t="s">
        <v>1236</v>
      </c>
      <c r="B73" t="s">
        <v>153</v>
      </c>
      <c r="C73" t="s">
        <v>152</v>
      </c>
      <c r="D73" s="19" t="s">
        <v>152</v>
      </c>
      <c r="E73" t="s">
        <v>152</v>
      </c>
      <c r="G73">
        <v>0</v>
      </c>
      <c r="H73" t="s">
        <v>152</v>
      </c>
      <c r="I73" t="s">
        <v>152</v>
      </c>
    </row>
    <row r="74" spans="1:9">
      <c r="A74" t="s">
        <v>276</v>
      </c>
      <c r="B74" t="s">
        <v>1433</v>
      </c>
      <c r="C74" t="s">
        <v>152</v>
      </c>
      <c r="G74" t="s">
        <v>1433</v>
      </c>
      <c r="H74" t="s">
        <v>152</v>
      </c>
    </row>
    <row r="75" spans="1:9">
      <c r="A75" t="s">
        <v>277</v>
      </c>
      <c r="B75" t="s">
        <v>1722</v>
      </c>
      <c r="C75">
        <v>8.9</v>
      </c>
      <c r="D75" s="19" t="s">
        <v>1749</v>
      </c>
      <c r="E75">
        <v>13</v>
      </c>
      <c r="G75" t="s">
        <v>1393</v>
      </c>
      <c r="H75">
        <v>30</v>
      </c>
      <c r="I75">
        <v>4.5</v>
      </c>
    </row>
    <row r="76" spans="1:9">
      <c r="A76" t="s">
        <v>278</v>
      </c>
      <c r="B76" t="s">
        <v>1433</v>
      </c>
      <c r="C76" t="s">
        <v>152</v>
      </c>
      <c r="G76" t="s">
        <v>1433</v>
      </c>
      <c r="H76" t="s">
        <v>152</v>
      </c>
    </row>
    <row r="77" spans="1:9">
      <c r="A77" t="s">
        <v>1235</v>
      </c>
      <c r="B77" t="s">
        <v>153</v>
      </c>
      <c r="C77" t="s">
        <v>152</v>
      </c>
      <c r="D77" s="19" t="s">
        <v>152</v>
      </c>
      <c r="E77" t="s">
        <v>152</v>
      </c>
      <c r="G77">
        <v>0</v>
      </c>
      <c r="H77" t="s">
        <v>152</v>
      </c>
      <c r="I77" t="s">
        <v>152</v>
      </c>
    </row>
    <row r="78" spans="1:9">
      <c r="A78" t="s">
        <v>279</v>
      </c>
      <c r="B78" t="s">
        <v>1719</v>
      </c>
      <c r="C78">
        <v>8.9</v>
      </c>
      <c r="D78" s="19" t="s">
        <v>1750</v>
      </c>
      <c r="E78">
        <v>11</v>
      </c>
      <c r="G78" t="s">
        <v>238</v>
      </c>
      <c r="H78">
        <v>30</v>
      </c>
      <c r="I78">
        <v>4.5</v>
      </c>
    </row>
    <row r="79" spans="1:9">
      <c r="A79" t="s">
        <v>280</v>
      </c>
      <c r="B79" t="s">
        <v>153</v>
      </c>
      <c r="C79" t="s">
        <v>152</v>
      </c>
      <c r="D79" s="19" t="s">
        <v>152</v>
      </c>
      <c r="E79" t="s">
        <v>152</v>
      </c>
      <c r="G79">
        <v>0</v>
      </c>
      <c r="H79" t="s">
        <v>152</v>
      </c>
      <c r="I79" t="s">
        <v>152</v>
      </c>
    </row>
    <row r="80" spans="1:9">
      <c r="A80" t="s">
        <v>1234</v>
      </c>
      <c r="B80" t="s">
        <v>1433</v>
      </c>
      <c r="C80" t="s">
        <v>152</v>
      </c>
      <c r="G80" t="s">
        <v>1433</v>
      </c>
      <c r="H80" t="s">
        <v>152</v>
      </c>
    </row>
    <row r="81" spans="1:9">
      <c r="A81" t="s">
        <v>1233</v>
      </c>
      <c r="B81" t="s">
        <v>1722</v>
      </c>
      <c r="C81">
        <v>9.6</v>
      </c>
      <c r="D81" s="19" t="s">
        <v>1731</v>
      </c>
      <c r="E81">
        <v>19</v>
      </c>
      <c r="G81" t="s">
        <v>1393</v>
      </c>
      <c r="H81">
        <v>30</v>
      </c>
      <c r="I81">
        <v>4.5</v>
      </c>
    </row>
    <row r="82" spans="1:9">
      <c r="A82" t="s">
        <v>1232</v>
      </c>
      <c r="B82" t="s">
        <v>155</v>
      </c>
      <c r="C82">
        <v>10.1</v>
      </c>
      <c r="D82" s="19" t="s">
        <v>1751</v>
      </c>
      <c r="E82">
        <v>11</v>
      </c>
      <c r="G82" t="s">
        <v>238</v>
      </c>
      <c r="H82">
        <v>30</v>
      </c>
      <c r="I82">
        <v>4.5</v>
      </c>
    </row>
    <row r="83" spans="1:9">
      <c r="A83" t="s">
        <v>1231</v>
      </c>
      <c r="B83" t="s">
        <v>153</v>
      </c>
      <c r="C83" t="s">
        <v>152</v>
      </c>
      <c r="D83" s="19" t="s">
        <v>152</v>
      </c>
      <c r="E83" t="s">
        <v>152</v>
      </c>
      <c r="G83">
        <v>0</v>
      </c>
      <c r="H83" t="s">
        <v>152</v>
      </c>
      <c r="I83" t="s">
        <v>152</v>
      </c>
    </row>
    <row r="84" spans="1:9">
      <c r="A84" t="s">
        <v>1230</v>
      </c>
      <c r="B84" t="s">
        <v>153</v>
      </c>
      <c r="C84" t="s">
        <v>152</v>
      </c>
      <c r="D84" s="19" t="s">
        <v>152</v>
      </c>
      <c r="E84" t="s">
        <v>152</v>
      </c>
      <c r="G84">
        <v>0</v>
      </c>
      <c r="H84" t="s">
        <v>152</v>
      </c>
      <c r="I84" t="s">
        <v>152</v>
      </c>
    </row>
    <row r="85" spans="1:9">
      <c r="A85" t="s">
        <v>1229</v>
      </c>
      <c r="B85" t="s">
        <v>153</v>
      </c>
      <c r="C85" t="s">
        <v>152</v>
      </c>
      <c r="D85" s="19" t="s">
        <v>152</v>
      </c>
      <c r="E85" t="s">
        <v>152</v>
      </c>
      <c r="G85">
        <v>0</v>
      </c>
      <c r="H85" t="s">
        <v>152</v>
      </c>
      <c r="I85" t="s">
        <v>152</v>
      </c>
    </row>
    <row r="86" spans="1:9">
      <c r="A86" t="s">
        <v>1228</v>
      </c>
      <c r="B86" t="s">
        <v>153</v>
      </c>
      <c r="C86" t="s">
        <v>152</v>
      </c>
      <c r="D86" s="19" t="s">
        <v>152</v>
      </c>
      <c r="E86" t="s">
        <v>152</v>
      </c>
      <c r="G86">
        <v>0</v>
      </c>
      <c r="H86" t="s">
        <v>152</v>
      </c>
      <c r="I86" t="s">
        <v>152</v>
      </c>
    </row>
    <row r="87" spans="1:9">
      <c r="A87" t="s">
        <v>1227</v>
      </c>
      <c r="B87" t="s">
        <v>1727</v>
      </c>
      <c r="C87">
        <v>10.1</v>
      </c>
      <c r="D87" s="19" t="s">
        <v>1737</v>
      </c>
      <c r="E87">
        <v>22</v>
      </c>
      <c r="G87" t="s">
        <v>1393</v>
      </c>
      <c r="H87">
        <v>30</v>
      </c>
      <c r="I87">
        <v>4.5</v>
      </c>
    </row>
    <row r="88" spans="1:9">
      <c r="A88" t="s">
        <v>1226</v>
      </c>
      <c r="B88" t="s">
        <v>153</v>
      </c>
      <c r="C88" t="s">
        <v>152</v>
      </c>
      <c r="D88" s="19" t="s">
        <v>152</v>
      </c>
      <c r="E88" t="s">
        <v>152</v>
      </c>
      <c r="G88">
        <v>0</v>
      </c>
      <c r="H88" t="s">
        <v>152</v>
      </c>
      <c r="I88" t="s">
        <v>152</v>
      </c>
    </row>
    <row r="89" spans="1:9">
      <c r="A89" t="s">
        <v>1225</v>
      </c>
      <c r="B89" t="s">
        <v>153</v>
      </c>
      <c r="C89" t="s">
        <v>152</v>
      </c>
      <c r="D89" s="19" t="s">
        <v>152</v>
      </c>
      <c r="E89" t="s">
        <v>152</v>
      </c>
      <c r="G89">
        <v>0</v>
      </c>
      <c r="H89" t="s">
        <v>152</v>
      </c>
      <c r="I89" t="s">
        <v>152</v>
      </c>
    </row>
    <row r="90" spans="1:9">
      <c r="A90" t="s">
        <v>281</v>
      </c>
      <c r="B90" t="s">
        <v>1727</v>
      </c>
      <c r="C90">
        <v>13.8</v>
      </c>
      <c r="D90" s="19" t="s">
        <v>1752</v>
      </c>
      <c r="E90">
        <v>25</v>
      </c>
      <c r="G90" t="s">
        <v>238</v>
      </c>
      <c r="H90">
        <v>30</v>
      </c>
      <c r="I90">
        <v>4.5</v>
      </c>
    </row>
    <row r="91" spans="1:9">
      <c r="A91" t="s">
        <v>1224</v>
      </c>
      <c r="B91" t="s">
        <v>153</v>
      </c>
      <c r="C91" t="s">
        <v>152</v>
      </c>
      <c r="D91" s="19" t="s">
        <v>152</v>
      </c>
      <c r="E91" t="s">
        <v>152</v>
      </c>
      <c r="G91">
        <v>0</v>
      </c>
      <c r="H91" t="s">
        <v>152</v>
      </c>
      <c r="I91" t="s">
        <v>152</v>
      </c>
    </row>
    <row r="92" spans="1:9">
      <c r="A92" t="s">
        <v>1223</v>
      </c>
      <c r="B92" t="s">
        <v>153</v>
      </c>
      <c r="C92" t="s">
        <v>152</v>
      </c>
      <c r="D92" s="19" t="s">
        <v>152</v>
      </c>
      <c r="E92" t="s">
        <v>152</v>
      </c>
      <c r="G92">
        <v>0</v>
      </c>
      <c r="H92" t="s">
        <v>152</v>
      </c>
      <c r="I92" t="s">
        <v>152</v>
      </c>
    </row>
    <row r="93" spans="1:9">
      <c r="A93" t="s">
        <v>1222</v>
      </c>
      <c r="B93" t="s">
        <v>1727</v>
      </c>
      <c r="C93">
        <v>10.1</v>
      </c>
      <c r="D93" s="19" t="s">
        <v>1753</v>
      </c>
      <c r="E93">
        <v>21</v>
      </c>
      <c r="G93" t="s">
        <v>1393</v>
      </c>
      <c r="H93">
        <v>30</v>
      </c>
      <c r="I93">
        <v>4.5</v>
      </c>
    </row>
    <row r="94" spans="1:9">
      <c r="A94" t="s">
        <v>1221</v>
      </c>
      <c r="B94" t="s">
        <v>153</v>
      </c>
      <c r="C94" t="s">
        <v>152</v>
      </c>
      <c r="D94" s="19" t="s">
        <v>152</v>
      </c>
      <c r="E94" t="s">
        <v>152</v>
      </c>
      <c r="G94">
        <v>0</v>
      </c>
      <c r="H94" t="s">
        <v>152</v>
      </c>
      <c r="I94" t="s">
        <v>152</v>
      </c>
    </row>
    <row r="95" spans="1:9">
      <c r="A95" t="s">
        <v>1220</v>
      </c>
      <c r="B95" t="s">
        <v>1727</v>
      </c>
      <c r="C95">
        <v>10.3</v>
      </c>
      <c r="D95" s="19" t="s">
        <v>1735</v>
      </c>
      <c r="E95">
        <v>22</v>
      </c>
      <c r="G95" t="s">
        <v>1393</v>
      </c>
      <c r="H95">
        <v>30</v>
      </c>
      <c r="I95">
        <v>4.5</v>
      </c>
    </row>
    <row r="96" spans="1:9">
      <c r="A96" t="s">
        <v>1219</v>
      </c>
      <c r="B96" t="s">
        <v>1433</v>
      </c>
      <c r="C96" t="s">
        <v>152</v>
      </c>
      <c r="G96" t="s">
        <v>1433</v>
      </c>
      <c r="H96" t="s">
        <v>152</v>
      </c>
    </row>
    <row r="97" spans="1:9">
      <c r="A97" t="s">
        <v>1218</v>
      </c>
      <c r="B97" t="s">
        <v>1727</v>
      </c>
      <c r="C97">
        <v>10.1</v>
      </c>
      <c r="D97" s="19" t="s">
        <v>1754</v>
      </c>
      <c r="E97">
        <v>15</v>
      </c>
      <c r="G97" t="s">
        <v>1393</v>
      </c>
      <c r="H97">
        <v>30</v>
      </c>
      <c r="I97">
        <v>4.5</v>
      </c>
    </row>
    <row r="98" spans="1:9">
      <c r="A98" t="s">
        <v>1217</v>
      </c>
      <c r="B98" t="s">
        <v>1433</v>
      </c>
      <c r="C98" t="s">
        <v>152</v>
      </c>
      <c r="G98" t="s">
        <v>1433</v>
      </c>
      <c r="H98" t="s">
        <v>152</v>
      </c>
    </row>
    <row r="99" spans="1:9">
      <c r="A99" t="s">
        <v>1216</v>
      </c>
      <c r="B99" t="s">
        <v>1722</v>
      </c>
      <c r="C99">
        <v>8.9</v>
      </c>
      <c r="D99" s="19" t="s">
        <v>1755</v>
      </c>
      <c r="E99">
        <v>18</v>
      </c>
      <c r="G99" t="s">
        <v>1393</v>
      </c>
      <c r="H99">
        <v>30</v>
      </c>
      <c r="I99">
        <v>4.5</v>
      </c>
    </row>
    <row r="100" spans="1:9">
      <c r="A100" t="s">
        <v>1215</v>
      </c>
      <c r="B100" t="s">
        <v>1433</v>
      </c>
      <c r="C100" t="s">
        <v>152</v>
      </c>
      <c r="G100" t="s">
        <v>1433</v>
      </c>
      <c r="H100" t="s">
        <v>152</v>
      </c>
    </row>
    <row r="101" spans="1:9">
      <c r="A101" t="s">
        <v>1214</v>
      </c>
      <c r="B101" t="s">
        <v>1722</v>
      </c>
      <c r="C101">
        <v>10.1</v>
      </c>
      <c r="D101" s="19" t="s">
        <v>1733</v>
      </c>
      <c r="E101">
        <v>20</v>
      </c>
      <c r="G101" t="s">
        <v>1393</v>
      </c>
      <c r="H101">
        <v>30</v>
      </c>
      <c r="I101">
        <v>4.5</v>
      </c>
    </row>
    <row r="102" spans="1:9">
      <c r="A102" t="s">
        <v>1213</v>
      </c>
      <c r="B102" t="s">
        <v>1719</v>
      </c>
      <c r="C102">
        <v>8.9</v>
      </c>
      <c r="D102" s="19" t="s">
        <v>1756</v>
      </c>
      <c r="E102">
        <v>13</v>
      </c>
      <c r="G102" t="s">
        <v>238</v>
      </c>
      <c r="H102">
        <v>60</v>
      </c>
      <c r="I102">
        <v>9</v>
      </c>
    </row>
    <row r="103" spans="1:9">
      <c r="A103" t="s">
        <v>1212</v>
      </c>
      <c r="B103" t="s">
        <v>153</v>
      </c>
      <c r="C103" t="s">
        <v>152</v>
      </c>
      <c r="D103" s="19" t="s">
        <v>152</v>
      </c>
      <c r="E103" t="s">
        <v>152</v>
      </c>
      <c r="G103">
        <v>0</v>
      </c>
      <c r="H103" t="s">
        <v>152</v>
      </c>
      <c r="I103" t="s">
        <v>152</v>
      </c>
    </row>
    <row r="104" spans="1:9">
      <c r="A104" t="s">
        <v>1211</v>
      </c>
      <c r="B104" t="s">
        <v>1433</v>
      </c>
      <c r="C104" t="s">
        <v>152</v>
      </c>
      <c r="G104" t="s">
        <v>1433</v>
      </c>
      <c r="H104" t="s">
        <v>152</v>
      </c>
    </row>
    <row r="105" spans="1:9">
      <c r="A105" t="s">
        <v>1210</v>
      </c>
      <c r="B105" t="s">
        <v>1722</v>
      </c>
      <c r="C105">
        <v>8.9</v>
      </c>
      <c r="D105" s="19" t="s">
        <v>1757</v>
      </c>
      <c r="E105">
        <v>12</v>
      </c>
      <c r="G105" t="s">
        <v>1393</v>
      </c>
      <c r="H105">
        <v>30</v>
      </c>
      <c r="I105">
        <v>4.5</v>
      </c>
    </row>
    <row r="106" spans="1:9">
      <c r="A106" t="s">
        <v>282</v>
      </c>
      <c r="B106" t="s">
        <v>155</v>
      </c>
      <c r="C106">
        <v>5.5</v>
      </c>
      <c r="D106" s="19" t="s">
        <v>1758</v>
      </c>
      <c r="E106">
        <v>6</v>
      </c>
      <c r="G106" t="s">
        <v>238</v>
      </c>
      <c r="H106">
        <v>30</v>
      </c>
      <c r="I106">
        <v>4.5</v>
      </c>
    </row>
    <row r="107" spans="1:9">
      <c r="A107" t="s">
        <v>283</v>
      </c>
      <c r="B107" t="s">
        <v>153</v>
      </c>
      <c r="C107" t="s">
        <v>152</v>
      </c>
      <c r="D107" s="19" t="s">
        <v>152</v>
      </c>
      <c r="E107" t="s">
        <v>152</v>
      </c>
      <c r="G107">
        <v>0</v>
      </c>
      <c r="H107" t="s">
        <v>152</v>
      </c>
      <c r="I107" t="s">
        <v>152</v>
      </c>
    </row>
    <row r="108" spans="1:9">
      <c r="A108" t="s">
        <v>1209</v>
      </c>
      <c r="B108" t="s">
        <v>153</v>
      </c>
      <c r="C108" t="s">
        <v>152</v>
      </c>
      <c r="D108" s="19" t="s">
        <v>152</v>
      </c>
      <c r="E108" t="s">
        <v>152</v>
      </c>
      <c r="G108">
        <v>0</v>
      </c>
      <c r="H108" t="s">
        <v>152</v>
      </c>
      <c r="I108" t="s">
        <v>152</v>
      </c>
    </row>
    <row r="109" spans="1:9">
      <c r="A109" t="s">
        <v>1208</v>
      </c>
      <c r="B109" t="s">
        <v>1727</v>
      </c>
      <c r="C109">
        <v>10.1</v>
      </c>
      <c r="D109" s="19" t="s">
        <v>1759</v>
      </c>
      <c r="E109">
        <v>16</v>
      </c>
      <c r="G109" t="s">
        <v>1393</v>
      </c>
      <c r="H109">
        <v>30</v>
      </c>
      <c r="I109">
        <v>4.5</v>
      </c>
    </row>
    <row r="110" spans="1:9">
      <c r="A110" t="s">
        <v>1207</v>
      </c>
      <c r="B110" t="s">
        <v>153</v>
      </c>
      <c r="C110" t="s">
        <v>152</v>
      </c>
      <c r="D110" s="19" t="s">
        <v>152</v>
      </c>
      <c r="E110" t="s">
        <v>152</v>
      </c>
      <c r="G110">
        <v>0</v>
      </c>
      <c r="H110" t="s">
        <v>152</v>
      </c>
      <c r="I110" t="s">
        <v>152</v>
      </c>
    </row>
    <row r="111" spans="1:9">
      <c r="A111" t="s">
        <v>1206</v>
      </c>
      <c r="B111" t="s">
        <v>153</v>
      </c>
      <c r="C111" t="s">
        <v>152</v>
      </c>
      <c r="D111" s="19" t="s">
        <v>152</v>
      </c>
      <c r="E111" t="s">
        <v>152</v>
      </c>
      <c r="G111">
        <v>0</v>
      </c>
      <c r="H111" t="s">
        <v>152</v>
      </c>
      <c r="I111" t="s">
        <v>152</v>
      </c>
    </row>
    <row r="112" spans="1:9">
      <c r="A112" t="s">
        <v>1205</v>
      </c>
      <c r="B112" t="s">
        <v>153</v>
      </c>
      <c r="C112" t="s">
        <v>152</v>
      </c>
      <c r="D112" s="19" t="s">
        <v>152</v>
      </c>
      <c r="E112" t="s">
        <v>152</v>
      </c>
      <c r="G112">
        <v>0</v>
      </c>
      <c r="H112" t="s">
        <v>152</v>
      </c>
      <c r="I112" t="s">
        <v>152</v>
      </c>
    </row>
    <row r="113" spans="1:9">
      <c r="A113" t="s">
        <v>1204</v>
      </c>
      <c r="B113" t="s">
        <v>153</v>
      </c>
      <c r="C113" t="s">
        <v>152</v>
      </c>
      <c r="D113" s="19" t="s">
        <v>152</v>
      </c>
      <c r="E113" t="s">
        <v>152</v>
      </c>
      <c r="G113">
        <v>0</v>
      </c>
      <c r="H113" t="s">
        <v>152</v>
      </c>
      <c r="I113" t="s">
        <v>152</v>
      </c>
    </row>
    <row r="114" spans="1:9">
      <c r="A114" t="s">
        <v>1203</v>
      </c>
      <c r="B114" t="s">
        <v>153</v>
      </c>
      <c r="C114" t="s">
        <v>152</v>
      </c>
      <c r="D114" s="19" t="s">
        <v>152</v>
      </c>
      <c r="E114" t="s">
        <v>152</v>
      </c>
      <c r="G114">
        <v>0</v>
      </c>
      <c r="H114" t="s">
        <v>152</v>
      </c>
      <c r="I114" t="s">
        <v>152</v>
      </c>
    </row>
    <row r="115" spans="1:9">
      <c r="A115" t="s">
        <v>1202</v>
      </c>
      <c r="B115" t="s">
        <v>1727</v>
      </c>
      <c r="C115">
        <v>10.1</v>
      </c>
      <c r="D115" s="19" t="s">
        <v>1760</v>
      </c>
      <c r="E115">
        <v>21</v>
      </c>
      <c r="G115" t="s">
        <v>1393</v>
      </c>
      <c r="H115">
        <v>30</v>
      </c>
      <c r="I115">
        <v>4.5</v>
      </c>
    </row>
    <row r="116" spans="1:9">
      <c r="A116" t="s">
        <v>1201</v>
      </c>
      <c r="B116" t="s">
        <v>153</v>
      </c>
      <c r="C116" t="s">
        <v>152</v>
      </c>
      <c r="D116" s="19" t="s">
        <v>152</v>
      </c>
      <c r="E116" t="s">
        <v>152</v>
      </c>
      <c r="G116">
        <v>0</v>
      </c>
      <c r="H116" t="s">
        <v>152</v>
      </c>
      <c r="I116" t="s">
        <v>152</v>
      </c>
    </row>
    <row r="117" spans="1:9">
      <c r="A117" t="s">
        <v>1200</v>
      </c>
      <c r="B117" t="s">
        <v>1727</v>
      </c>
      <c r="C117">
        <v>10.1</v>
      </c>
      <c r="D117" s="19" t="s">
        <v>1761</v>
      </c>
      <c r="E117">
        <v>20</v>
      </c>
      <c r="G117" t="s">
        <v>1393</v>
      </c>
      <c r="H117">
        <v>30</v>
      </c>
      <c r="I117">
        <v>4.5</v>
      </c>
    </row>
    <row r="118" spans="1:9">
      <c r="A118" t="s">
        <v>1199</v>
      </c>
      <c r="B118" t="s">
        <v>153</v>
      </c>
      <c r="C118" t="s">
        <v>152</v>
      </c>
      <c r="D118" s="19" t="s">
        <v>152</v>
      </c>
      <c r="E118" t="s">
        <v>152</v>
      </c>
      <c r="G118">
        <v>0</v>
      </c>
      <c r="H118" t="s">
        <v>152</v>
      </c>
      <c r="I118" t="s">
        <v>152</v>
      </c>
    </row>
    <row r="119" spans="1:9">
      <c r="A119" t="s">
        <v>1198</v>
      </c>
      <c r="B119" t="s">
        <v>1727</v>
      </c>
      <c r="C119">
        <v>10.199999999999999</v>
      </c>
      <c r="D119" s="19" t="s">
        <v>1762</v>
      </c>
      <c r="E119">
        <v>22</v>
      </c>
      <c r="G119" t="s">
        <v>1393</v>
      </c>
      <c r="H119">
        <v>30</v>
      </c>
      <c r="I119">
        <v>4.5</v>
      </c>
    </row>
    <row r="120" spans="1:9">
      <c r="A120" t="s">
        <v>1197</v>
      </c>
      <c r="B120" t="s">
        <v>153</v>
      </c>
      <c r="C120" t="s">
        <v>152</v>
      </c>
      <c r="D120" s="19" t="s">
        <v>152</v>
      </c>
      <c r="E120" t="s">
        <v>152</v>
      </c>
      <c r="G120">
        <v>0</v>
      </c>
      <c r="H120" t="s">
        <v>152</v>
      </c>
      <c r="I120" t="s">
        <v>152</v>
      </c>
    </row>
    <row r="121" spans="1:9">
      <c r="A121" t="s">
        <v>1196</v>
      </c>
      <c r="B121" t="s">
        <v>1727</v>
      </c>
      <c r="C121">
        <v>10.1</v>
      </c>
      <c r="D121" s="19" t="s">
        <v>1737</v>
      </c>
      <c r="E121">
        <v>22</v>
      </c>
      <c r="G121" t="s">
        <v>1393</v>
      </c>
      <c r="H121">
        <v>30</v>
      </c>
      <c r="I121">
        <v>4.5</v>
      </c>
    </row>
    <row r="122" spans="1:9">
      <c r="A122" t="s">
        <v>1195</v>
      </c>
      <c r="B122" t="s">
        <v>154</v>
      </c>
      <c r="C122">
        <v>8.9</v>
      </c>
      <c r="D122" s="19" t="s">
        <v>1763</v>
      </c>
      <c r="E122">
        <v>9</v>
      </c>
      <c r="G122" t="s">
        <v>238</v>
      </c>
      <c r="H122">
        <v>30</v>
      </c>
      <c r="I122">
        <v>4.5</v>
      </c>
    </row>
    <row r="123" spans="1:9">
      <c r="A123" t="s">
        <v>1194</v>
      </c>
      <c r="B123" t="s">
        <v>153</v>
      </c>
      <c r="C123" t="s">
        <v>152</v>
      </c>
      <c r="D123" s="19" t="s">
        <v>152</v>
      </c>
      <c r="E123" t="s">
        <v>152</v>
      </c>
      <c r="G123">
        <v>0</v>
      </c>
      <c r="H123" t="s">
        <v>152</v>
      </c>
      <c r="I123" t="s">
        <v>152</v>
      </c>
    </row>
    <row r="124" spans="1:9">
      <c r="A124" t="s">
        <v>1193</v>
      </c>
      <c r="B124" t="s">
        <v>154</v>
      </c>
      <c r="C124">
        <v>8.9</v>
      </c>
      <c r="D124" s="19" t="s">
        <v>1763</v>
      </c>
      <c r="E124">
        <v>9</v>
      </c>
      <c r="G124" t="s">
        <v>238</v>
      </c>
      <c r="H124">
        <v>30</v>
      </c>
      <c r="I124">
        <v>4.5</v>
      </c>
    </row>
    <row r="125" spans="1:9">
      <c r="A125" t="s">
        <v>1192</v>
      </c>
      <c r="B125" t="s">
        <v>153</v>
      </c>
      <c r="C125" t="s">
        <v>152</v>
      </c>
      <c r="D125" s="19" t="s">
        <v>152</v>
      </c>
      <c r="E125" t="s">
        <v>152</v>
      </c>
      <c r="G125">
        <v>0</v>
      </c>
      <c r="H125" t="s">
        <v>152</v>
      </c>
      <c r="I125" t="s">
        <v>152</v>
      </c>
    </row>
    <row r="126" spans="1:9">
      <c r="A126" t="s">
        <v>1191</v>
      </c>
      <c r="B126" t="s">
        <v>154</v>
      </c>
      <c r="C126">
        <v>8.9</v>
      </c>
      <c r="D126" s="19" t="s">
        <v>1763</v>
      </c>
      <c r="E126">
        <v>9</v>
      </c>
      <c r="G126" t="s">
        <v>238</v>
      </c>
      <c r="H126">
        <v>30</v>
      </c>
      <c r="I126">
        <v>4.5</v>
      </c>
    </row>
    <row r="127" spans="1:9">
      <c r="A127" t="s">
        <v>1190</v>
      </c>
      <c r="B127" t="s">
        <v>153</v>
      </c>
      <c r="C127" t="s">
        <v>152</v>
      </c>
      <c r="D127" s="19" t="s">
        <v>152</v>
      </c>
      <c r="E127" t="s">
        <v>152</v>
      </c>
      <c r="G127">
        <v>0</v>
      </c>
      <c r="H127" t="s">
        <v>152</v>
      </c>
      <c r="I127" t="s">
        <v>152</v>
      </c>
    </row>
    <row r="128" spans="1:9">
      <c r="A128" t="s">
        <v>1189</v>
      </c>
      <c r="B128" t="s">
        <v>154</v>
      </c>
      <c r="C128">
        <v>8.9</v>
      </c>
      <c r="D128" s="19" t="s">
        <v>1763</v>
      </c>
      <c r="E128">
        <v>9</v>
      </c>
      <c r="G128" t="s">
        <v>238</v>
      </c>
      <c r="H128">
        <v>30</v>
      </c>
      <c r="I128">
        <v>4.5</v>
      </c>
    </row>
    <row r="129" spans="1:9">
      <c r="A129" t="s">
        <v>1188</v>
      </c>
      <c r="B129" t="s">
        <v>153</v>
      </c>
      <c r="C129" t="s">
        <v>152</v>
      </c>
      <c r="D129" s="19" t="s">
        <v>152</v>
      </c>
      <c r="E129" t="s">
        <v>152</v>
      </c>
      <c r="G129">
        <v>0</v>
      </c>
      <c r="H129" t="s">
        <v>152</v>
      </c>
      <c r="I129" t="s">
        <v>152</v>
      </c>
    </row>
    <row r="130" spans="1:9">
      <c r="A130" t="s">
        <v>284</v>
      </c>
      <c r="B130" t="s">
        <v>154</v>
      </c>
      <c r="C130">
        <v>8.9</v>
      </c>
      <c r="D130" s="19" t="s">
        <v>1763</v>
      </c>
      <c r="E130">
        <v>9</v>
      </c>
      <c r="G130" t="s">
        <v>238</v>
      </c>
      <c r="H130">
        <v>30</v>
      </c>
      <c r="I130">
        <v>4.5</v>
      </c>
    </row>
    <row r="131" spans="1:9">
      <c r="A131" t="s">
        <v>1187</v>
      </c>
      <c r="B131" t="s">
        <v>153</v>
      </c>
      <c r="C131" t="s">
        <v>152</v>
      </c>
      <c r="D131" s="19" t="s">
        <v>152</v>
      </c>
      <c r="E131" t="s">
        <v>152</v>
      </c>
      <c r="G131">
        <v>0</v>
      </c>
      <c r="H131" t="s">
        <v>152</v>
      </c>
      <c r="I131" t="s">
        <v>152</v>
      </c>
    </row>
    <row r="132" spans="1:9">
      <c r="A132" t="s">
        <v>1186</v>
      </c>
      <c r="B132" t="s">
        <v>1433</v>
      </c>
      <c r="C132" t="s">
        <v>152</v>
      </c>
      <c r="G132" t="s">
        <v>1433</v>
      </c>
      <c r="H132" t="s">
        <v>152</v>
      </c>
    </row>
    <row r="133" spans="1:9">
      <c r="A133" t="s">
        <v>1185</v>
      </c>
      <c r="B133" t="s">
        <v>154</v>
      </c>
      <c r="C133">
        <v>8.9</v>
      </c>
      <c r="D133" s="19" t="s">
        <v>1763</v>
      </c>
      <c r="E133">
        <v>9</v>
      </c>
      <c r="G133" t="s">
        <v>1393</v>
      </c>
      <c r="H133">
        <v>30</v>
      </c>
      <c r="I133">
        <v>4.5</v>
      </c>
    </row>
    <row r="134" spans="1:9">
      <c r="A134" t="s">
        <v>1184</v>
      </c>
      <c r="B134" t="s">
        <v>1433</v>
      </c>
      <c r="C134" t="s">
        <v>152</v>
      </c>
      <c r="G134" t="s">
        <v>1433</v>
      </c>
      <c r="H134" t="s">
        <v>152</v>
      </c>
    </row>
    <row r="135" spans="1:9">
      <c r="A135" t="s">
        <v>1183</v>
      </c>
      <c r="B135" t="s">
        <v>154</v>
      </c>
      <c r="C135">
        <v>8.9</v>
      </c>
      <c r="D135" s="19" t="s">
        <v>1763</v>
      </c>
      <c r="E135">
        <v>9</v>
      </c>
      <c r="G135" t="s">
        <v>1393</v>
      </c>
      <c r="H135">
        <v>30</v>
      </c>
      <c r="I135">
        <v>4.5</v>
      </c>
    </row>
    <row r="136" spans="1:9">
      <c r="A136" t="s">
        <v>1182</v>
      </c>
      <c r="B136" t="s">
        <v>1433</v>
      </c>
      <c r="C136" t="s">
        <v>152</v>
      </c>
      <c r="G136" t="s">
        <v>1433</v>
      </c>
      <c r="H136" t="s">
        <v>152</v>
      </c>
    </row>
    <row r="137" spans="1:9">
      <c r="A137" t="s">
        <v>1181</v>
      </c>
      <c r="B137" t="s">
        <v>154</v>
      </c>
      <c r="C137">
        <v>8.9</v>
      </c>
      <c r="D137" s="19" t="s">
        <v>1763</v>
      </c>
      <c r="E137">
        <v>9</v>
      </c>
      <c r="G137" t="s">
        <v>1393</v>
      </c>
      <c r="H137">
        <v>30</v>
      </c>
      <c r="I137">
        <v>4.5</v>
      </c>
    </row>
    <row r="138" spans="1:9">
      <c r="A138" t="s">
        <v>1180</v>
      </c>
      <c r="B138" t="s">
        <v>154</v>
      </c>
      <c r="C138">
        <v>8.9</v>
      </c>
      <c r="D138" s="19" t="s">
        <v>1763</v>
      </c>
      <c r="E138">
        <v>9</v>
      </c>
      <c r="G138" t="s">
        <v>238</v>
      </c>
      <c r="H138">
        <v>30</v>
      </c>
      <c r="I138">
        <v>4.5</v>
      </c>
    </row>
    <row r="139" spans="1:9">
      <c r="A139" t="s">
        <v>1179</v>
      </c>
      <c r="B139" t="s">
        <v>153</v>
      </c>
      <c r="C139" t="s">
        <v>152</v>
      </c>
      <c r="D139" s="19" t="s">
        <v>152</v>
      </c>
      <c r="E139" t="s">
        <v>152</v>
      </c>
      <c r="G139">
        <v>0</v>
      </c>
      <c r="H139" t="s">
        <v>152</v>
      </c>
      <c r="I139" t="s">
        <v>152</v>
      </c>
    </row>
    <row r="140" spans="1:9">
      <c r="A140" t="s">
        <v>285</v>
      </c>
      <c r="B140" t="s">
        <v>154</v>
      </c>
      <c r="C140">
        <v>8.9</v>
      </c>
      <c r="D140" s="19" t="s">
        <v>1763</v>
      </c>
      <c r="E140">
        <v>9</v>
      </c>
      <c r="G140" t="s">
        <v>238</v>
      </c>
      <c r="H140">
        <v>30</v>
      </c>
      <c r="I140">
        <v>4.5</v>
      </c>
    </row>
    <row r="141" spans="1:9">
      <c r="A141" t="s">
        <v>1178</v>
      </c>
      <c r="B141" t="s">
        <v>153</v>
      </c>
      <c r="C141" t="s">
        <v>152</v>
      </c>
      <c r="D141" s="19" t="s">
        <v>152</v>
      </c>
      <c r="E141" t="s">
        <v>152</v>
      </c>
      <c r="G141">
        <v>0</v>
      </c>
      <c r="H141" t="s">
        <v>152</v>
      </c>
      <c r="I141" t="s">
        <v>152</v>
      </c>
    </row>
    <row r="142" spans="1:9">
      <c r="A142" t="s">
        <v>1177</v>
      </c>
      <c r="B142" t="s">
        <v>153</v>
      </c>
      <c r="C142" t="s">
        <v>152</v>
      </c>
      <c r="D142" s="19" t="s">
        <v>152</v>
      </c>
      <c r="E142" t="s">
        <v>152</v>
      </c>
      <c r="G142">
        <v>0</v>
      </c>
      <c r="H142" t="s">
        <v>152</v>
      </c>
      <c r="I142" t="s">
        <v>152</v>
      </c>
    </row>
    <row r="143" spans="1:9">
      <c r="A143" t="s">
        <v>1176</v>
      </c>
      <c r="B143" t="s">
        <v>153</v>
      </c>
      <c r="C143" t="s">
        <v>152</v>
      </c>
      <c r="D143" s="19" t="s">
        <v>152</v>
      </c>
      <c r="E143" t="s">
        <v>152</v>
      </c>
      <c r="G143">
        <v>0</v>
      </c>
      <c r="H143" t="s">
        <v>152</v>
      </c>
      <c r="I143" t="s">
        <v>152</v>
      </c>
    </row>
    <row r="144" spans="1:9">
      <c r="A144" t="s">
        <v>1175</v>
      </c>
      <c r="B144" t="s">
        <v>153</v>
      </c>
      <c r="C144" t="s">
        <v>152</v>
      </c>
      <c r="D144" s="19" t="s">
        <v>152</v>
      </c>
      <c r="E144" t="s">
        <v>152</v>
      </c>
      <c r="G144">
        <v>0</v>
      </c>
      <c r="H144" t="s">
        <v>152</v>
      </c>
      <c r="I144" t="s">
        <v>152</v>
      </c>
    </row>
    <row r="145" spans="1:9">
      <c r="A145" t="s">
        <v>1174</v>
      </c>
      <c r="B145" t="s">
        <v>153</v>
      </c>
      <c r="C145" t="s">
        <v>152</v>
      </c>
      <c r="D145" s="19" t="s">
        <v>152</v>
      </c>
      <c r="E145" t="s">
        <v>152</v>
      </c>
      <c r="G145">
        <v>0</v>
      </c>
      <c r="H145" t="s">
        <v>152</v>
      </c>
      <c r="I145" t="s">
        <v>152</v>
      </c>
    </row>
    <row r="146" spans="1:9">
      <c r="A146" t="s">
        <v>1173</v>
      </c>
      <c r="B146" t="s">
        <v>153</v>
      </c>
      <c r="C146" t="s">
        <v>152</v>
      </c>
      <c r="D146" s="19" t="s">
        <v>152</v>
      </c>
      <c r="E146" t="s">
        <v>152</v>
      </c>
      <c r="G146">
        <v>0</v>
      </c>
      <c r="H146" t="s">
        <v>152</v>
      </c>
      <c r="I146" t="s">
        <v>152</v>
      </c>
    </row>
    <row r="147" spans="1:9">
      <c r="A147" t="s">
        <v>1172</v>
      </c>
      <c r="B147" t="s">
        <v>153</v>
      </c>
      <c r="C147" t="s">
        <v>152</v>
      </c>
      <c r="D147" s="19" t="s">
        <v>152</v>
      </c>
      <c r="E147" t="s">
        <v>152</v>
      </c>
      <c r="G147">
        <v>0</v>
      </c>
      <c r="H147" t="s">
        <v>152</v>
      </c>
      <c r="I147" t="s">
        <v>152</v>
      </c>
    </row>
    <row r="148" spans="1:9">
      <c r="A148" t="s">
        <v>286</v>
      </c>
      <c r="B148" t="s">
        <v>154</v>
      </c>
      <c r="C148">
        <v>8.9</v>
      </c>
      <c r="D148" s="19" t="s">
        <v>1763</v>
      </c>
      <c r="E148">
        <v>9</v>
      </c>
      <c r="G148" t="s">
        <v>238</v>
      </c>
      <c r="H148">
        <v>30</v>
      </c>
      <c r="I148">
        <v>4.5</v>
      </c>
    </row>
    <row r="149" spans="1:9">
      <c r="A149" t="s">
        <v>1171</v>
      </c>
      <c r="B149" t="s">
        <v>153</v>
      </c>
      <c r="C149" t="s">
        <v>152</v>
      </c>
      <c r="D149" s="19" t="s">
        <v>152</v>
      </c>
      <c r="E149" t="s">
        <v>152</v>
      </c>
      <c r="G149">
        <v>0</v>
      </c>
      <c r="H149" t="s">
        <v>152</v>
      </c>
      <c r="I149" t="s">
        <v>152</v>
      </c>
    </row>
    <row r="150" spans="1:9">
      <c r="A150" t="s">
        <v>1170</v>
      </c>
      <c r="B150" t="s">
        <v>1433</v>
      </c>
      <c r="C150" t="s">
        <v>152</v>
      </c>
      <c r="G150" t="s">
        <v>1433</v>
      </c>
      <c r="H150" t="s">
        <v>152</v>
      </c>
    </row>
    <row r="151" spans="1:9">
      <c r="A151" t="s">
        <v>1169</v>
      </c>
      <c r="B151" t="s">
        <v>154</v>
      </c>
      <c r="C151">
        <v>8.9</v>
      </c>
      <c r="D151" s="19" t="s">
        <v>1763</v>
      </c>
      <c r="E151">
        <v>9</v>
      </c>
      <c r="G151" t="s">
        <v>1393</v>
      </c>
      <c r="H151">
        <v>30</v>
      </c>
      <c r="I151">
        <v>4.5</v>
      </c>
    </row>
    <row r="152" spans="1:9">
      <c r="A152" t="s">
        <v>1168</v>
      </c>
      <c r="B152" t="s">
        <v>154</v>
      </c>
      <c r="C152">
        <v>8.9</v>
      </c>
      <c r="D152" s="19" t="s">
        <v>1763</v>
      </c>
      <c r="E152">
        <v>9</v>
      </c>
      <c r="G152" t="s">
        <v>238</v>
      </c>
      <c r="H152">
        <v>30</v>
      </c>
      <c r="I152">
        <v>4.5</v>
      </c>
    </row>
    <row r="153" spans="1:9">
      <c r="A153" t="s">
        <v>1167</v>
      </c>
      <c r="B153" t="s">
        <v>153</v>
      </c>
      <c r="C153" t="s">
        <v>152</v>
      </c>
      <c r="D153" s="19" t="s">
        <v>152</v>
      </c>
      <c r="E153" t="s">
        <v>152</v>
      </c>
      <c r="G153">
        <v>0</v>
      </c>
      <c r="H153" t="s">
        <v>152</v>
      </c>
      <c r="I153" t="s">
        <v>152</v>
      </c>
    </row>
    <row r="154" spans="1:9">
      <c r="A154" t="s">
        <v>1166</v>
      </c>
      <c r="B154" t="s">
        <v>1433</v>
      </c>
      <c r="C154" t="s">
        <v>152</v>
      </c>
      <c r="G154" t="s">
        <v>1433</v>
      </c>
      <c r="H154" t="s">
        <v>152</v>
      </c>
    </row>
    <row r="155" spans="1:9">
      <c r="A155" t="s">
        <v>1165</v>
      </c>
      <c r="B155" t="s">
        <v>154</v>
      </c>
      <c r="C155">
        <v>8.9</v>
      </c>
      <c r="D155" s="19" t="s">
        <v>1763</v>
      </c>
      <c r="E155">
        <v>9</v>
      </c>
      <c r="G155" t="s">
        <v>1393</v>
      </c>
      <c r="H155">
        <v>30</v>
      </c>
      <c r="I155">
        <v>4.5</v>
      </c>
    </row>
    <row r="156" spans="1:9">
      <c r="A156" t="s">
        <v>287</v>
      </c>
      <c r="B156" t="s">
        <v>154</v>
      </c>
      <c r="C156">
        <v>8.9</v>
      </c>
      <c r="D156" s="19" t="s">
        <v>1763</v>
      </c>
      <c r="E156">
        <v>9</v>
      </c>
      <c r="G156" t="s">
        <v>238</v>
      </c>
      <c r="H156">
        <v>30</v>
      </c>
      <c r="I156">
        <v>4.5</v>
      </c>
    </row>
    <row r="157" spans="1:9">
      <c r="A157" t="s">
        <v>288</v>
      </c>
      <c r="B157" t="s">
        <v>153</v>
      </c>
      <c r="C157" t="s">
        <v>152</v>
      </c>
      <c r="D157" s="19" t="s">
        <v>152</v>
      </c>
      <c r="E157" t="s">
        <v>152</v>
      </c>
      <c r="G157">
        <v>0</v>
      </c>
      <c r="H157" t="s">
        <v>152</v>
      </c>
      <c r="I157" t="s">
        <v>152</v>
      </c>
    </row>
    <row r="158" spans="1:9">
      <c r="A158" t="s">
        <v>289</v>
      </c>
      <c r="B158" t="s">
        <v>1433</v>
      </c>
      <c r="C158" t="s">
        <v>152</v>
      </c>
      <c r="G158" t="s">
        <v>1433</v>
      </c>
      <c r="H158" t="s">
        <v>152</v>
      </c>
    </row>
    <row r="159" spans="1:9">
      <c r="A159" t="s">
        <v>1164</v>
      </c>
      <c r="B159" t="s">
        <v>154</v>
      </c>
      <c r="C159">
        <v>8.9</v>
      </c>
      <c r="D159" s="19" t="s">
        <v>1763</v>
      </c>
      <c r="E159">
        <v>9</v>
      </c>
      <c r="G159" t="s">
        <v>1393</v>
      </c>
      <c r="H159">
        <v>30</v>
      </c>
      <c r="I159">
        <v>4.5</v>
      </c>
    </row>
    <row r="160" spans="1:9">
      <c r="A160" t="s">
        <v>1163</v>
      </c>
      <c r="B160" t="s">
        <v>154</v>
      </c>
      <c r="C160">
        <v>8.9</v>
      </c>
      <c r="D160" s="19" t="s">
        <v>1763</v>
      </c>
      <c r="E160">
        <v>9</v>
      </c>
      <c r="G160" t="s">
        <v>238</v>
      </c>
      <c r="H160">
        <v>30</v>
      </c>
      <c r="I160">
        <v>4.5</v>
      </c>
    </row>
    <row r="161" spans="1:9">
      <c r="A161" t="s">
        <v>1162</v>
      </c>
      <c r="B161" t="s">
        <v>153</v>
      </c>
      <c r="C161" t="s">
        <v>152</v>
      </c>
      <c r="D161" s="19" t="s">
        <v>152</v>
      </c>
      <c r="E161" t="s">
        <v>152</v>
      </c>
      <c r="G161">
        <v>0</v>
      </c>
      <c r="H161" t="s">
        <v>152</v>
      </c>
      <c r="I161" t="s">
        <v>152</v>
      </c>
    </row>
    <row r="162" spans="1:9">
      <c r="A162" t="s">
        <v>1161</v>
      </c>
      <c r="B162" t="s">
        <v>1433</v>
      </c>
      <c r="C162" t="s">
        <v>152</v>
      </c>
      <c r="G162" t="s">
        <v>1433</v>
      </c>
      <c r="H162" t="s">
        <v>152</v>
      </c>
    </row>
    <row r="163" spans="1:9">
      <c r="A163" t="s">
        <v>1160</v>
      </c>
      <c r="B163" t="s">
        <v>154</v>
      </c>
      <c r="C163">
        <v>8.9</v>
      </c>
      <c r="D163" s="19" t="s">
        <v>1763</v>
      </c>
      <c r="E163">
        <v>9</v>
      </c>
      <c r="G163" t="s">
        <v>1393</v>
      </c>
      <c r="H163">
        <v>30</v>
      </c>
      <c r="I163">
        <v>4.5</v>
      </c>
    </row>
    <row r="164" spans="1:9">
      <c r="A164" t="s">
        <v>290</v>
      </c>
      <c r="B164" t="s">
        <v>1433</v>
      </c>
      <c r="C164" t="s">
        <v>152</v>
      </c>
      <c r="G164" t="s">
        <v>1433</v>
      </c>
      <c r="H164" t="s">
        <v>152</v>
      </c>
    </row>
    <row r="165" spans="1:9">
      <c r="A165" t="s">
        <v>1159</v>
      </c>
      <c r="B165" t="s">
        <v>154</v>
      </c>
      <c r="C165">
        <v>8.9</v>
      </c>
      <c r="D165" s="19" t="s">
        <v>1763</v>
      </c>
      <c r="E165">
        <v>9</v>
      </c>
      <c r="G165" t="s">
        <v>1393</v>
      </c>
      <c r="H165">
        <v>30</v>
      </c>
      <c r="I165">
        <v>4.5</v>
      </c>
    </row>
    <row r="166" spans="1:9">
      <c r="A166" t="s">
        <v>1158</v>
      </c>
      <c r="B166" t="s">
        <v>1433</v>
      </c>
      <c r="C166" t="s">
        <v>152</v>
      </c>
      <c r="G166" t="s">
        <v>1433</v>
      </c>
      <c r="H166" t="s">
        <v>152</v>
      </c>
    </row>
    <row r="167" spans="1:9">
      <c r="A167" t="s">
        <v>1157</v>
      </c>
      <c r="B167" t="s">
        <v>154</v>
      </c>
      <c r="C167">
        <v>8.9</v>
      </c>
      <c r="D167" s="19" t="s">
        <v>1763</v>
      </c>
      <c r="E167">
        <v>9</v>
      </c>
      <c r="G167" t="s">
        <v>1393</v>
      </c>
      <c r="H167">
        <v>30</v>
      </c>
      <c r="I167">
        <v>4.5</v>
      </c>
    </row>
    <row r="168" spans="1:9">
      <c r="A168" t="s">
        <v>1156</v>
      </c>
      <c r="B168" t="s">
        <v>153</v>
      </c>
      <c r="C168" t="s">
        <v>152</v>
      </c>
      <c r="D168" s="19" t="s">
        <v>152</v>
      </c>
      <c r="E168" t="s">
        <v>152</v>
      </c>
      <c r="G168">
        <v>0</v>
      </c>
      <c r="H168" t="s">
        <v>152</v>
      </c>
      <c r="I168" t="s">
        <v>152</v>
      </c>
    </row>
    <row r="169" spans="1:9">
      <c r="A169" t="s">
        <v>291</v>
      </c>
      <c r="B169" t="s">
        <v>1434</v>
      </c>
      <c r="C169" t="s">
        <v>152</v>
      </c>
      <c r="D169" s="19" t="s">
        <v>152</v>
      </c>
      <c r="E169" t="s">
        <v>152</v>
      </c>
      <c r="G169" t="s">
        <v>1393</v>
      </c>
      <c r="H169">
        <v>30</v>
      </c>
      <c r="I169">
        <v>4.5</v>
      </c>
    </row>
    <row r="170" spans="1:9">
      <c r="A170" t="s">
        <v>1155</v>
      </c>
      <c r="B170" t="s">
        <v>153</v>
      </c>
      <c r="C170" t="s">
        <v>152</v>
      </c>
      <c r="D170" s="19" t="s">
        <v>152</v>
      </c>
      <c r="E170" t="s">
        <v>152</v>
      </c>
      <c r="G170">
        <v>0</v>
      </c>
      <c r="H170" t="s">
        <v>152</v>
      </c>
      <c r="I170" t="s">
        <v>152</v>
      </c>
    </row>
    <row r="171" spans="1:9">
      <c r="A171" t="s">
        <v>1154</v>
      </c>
      <c r="B171" t="s">
        <v>153</v>
      </c>
      <c r="C171" t="s">
        <v>152</v>
      </c>
      <c r="D171" s="19" t="s">
        <v>152</v>
      </c>
      <c r="E171" t="s">
        <v>152</v>
      </c>
      <c r="G171">
        <v>0</v>
      </c>
      <c r="H171" t="s">
        <v>152</v>
      </c>
      <c r="I171" t="s">
        <v>152</v>
      </c>
    </row>
    <row r="172" spans="1:9">
      <c r="A172" t="s">
        <v>1153</v>
      </c>
      <c r="B172" t="s">
        <v>153</v>
      </c>
      <c r="C172" t="s">
        <v>152</v>
      </c>
      <c r="D172" s="19" t="s">
        <v>152</v>
      </c>
      <c r="E172" t="s">
        <v>152</v>
      </c>
      <c r="G172">
        <v>0</v>
      </c>
      <c r="H172" t="s">
        <v>152</v>
      </c>
      <c r="I172" t="s">
        <v>152</v>
      </c>
    </row>
    <row r="173" spans="1:9">
      <c r="A173" t="s">
        <v>1152</v>
      </c>
      <c r="B173" t="s">
        <v>1434</v>
      </c>
      <c r="C173" t="s">
        <v>152</v>
      </c>
      <c r="D173" s="19" t="s">
        <v>152</v>
      </c>
      <c r="E173" t="s">
        <v>152</v>
      </c>
      <c r="G173" t="s">
        <v>1393</v>
      </c>
      <c r="H173">
        <v>30</v>
      </c>
      <c r="I173">
        <v>4.5</v>
      </c>
    </row>
    <row r="174" spans="1:9">
      <c r="A174" t="s">
        <v>1151</v>
      </c>
      <c r="B174" t="s">
        <v>154</v>
      </c>
      <c r="C174">
        <v>8.9</v>
      </c>
      <c r="D174" s="19" t="s">
        <v>1763</v>
      </c>
      <c r="E174">
        <v>9</v>
      </c>
      <c r="G174" t="s">
        <v>238</v>
      </c>
      <c r="H174">
        <v>30</v>
      </c>
      <c r="I174">
        <v>4.5</v>
      </c>
    </row>
    <row r="175" spans="1:9">
      <c r="A175" t="s">
        <v>1150</v>
      </c>
      <c r="B175" t="s">
        <v>153</v>
      </c>
      <c r="C175" t="s">
        <v>152</v>
      </c>
      <c r="D175" s="19" t="s">
        <v>152</v>
      </c>
      <c r="E175" t="s">
        <v>152</v>
      </c>
      <c r="G175">
        <v>0</v>
      </c>
      <c r="H175" t="s">
        <v>152</v>
      </c>
      <c r="I175" t="s">
        <v>152</v>
      </c>
    </row>
    <row r="176" spans="1:9">
      <c r="A176" t="s">
        <v>292</v>
      </c>
      <c r="B176" t="s">
        <v>1433</v>
      </c>
      <c r="C176" t="s">
        <v>152</v>
      </c>
      <c r="G176" t="s">
        <v>1433</v>
      </c>
      <c r="H176" t="s">
        <v>152</v>
      </c>
    </row>
    <row r="177" spans="1:9">
      <c r="A177" t="s">
        <v>1149</v>
      </c>
      <c r="B177" t="s">
        <v>154</v>
      </c>
      <c r="C177">
        <v>8.9</v>
      </c>
      <c r="D177" s="19" t="s">
        <v>1763</v>
      </c>
      <c r="E177">
        <v>9</v>
      </c>
      <c r="G177" t="s">
        <v>1393</v>
      </c>
      <c r="H177">
        <v>30</v>
      </c>
      <c r="I177">
        <v>4.5</v>
      </c>
    </row>
    <row r="178" spans="1:9">
      <c r="A178" t="s">
        <v>293</v>
      </c>
      <c r="B178" t="s">
        <v>1433</v>
      </c>
      <c r="C178" t="s">
        <v>152</v>
      </c>
      <c r="G178" t="s">
        <v>1433</v>
      </c>
      <c r="H178" t="s">
        <v>152</v>
      </c>
    </row>
    <row r="179" spans="1:9">
      <c r="A179" t="s">
        <v>1148</v>
      </c>
      <c r="B179" t="s">
        <v>154</v>
      </c>
      <c r="C179">
        <v>8.9</v>
      </c>
      <c r="D179" s="19" t="s">
        <v>1763</v>
      </c>
      <c r="E179">
        <v>9</v>
      </c>
      <c r="G179" t="s">
        <v>1393</v>
      </c>
      <c r="H179">
        <v>30</v>
      </c>
      <c r="I179">
        <v>4.5</v>
      </c>
    </row>
    <row r="180" spans="1:9">
      <c r="A180" t="s">
        <v>1147</v>
      </c>
      <c r="B180" t="s">
        <v>1433</v>
      </c>
      <c r="C180" t="s">
        <v>152</v>
      </c>
      <c r="G180" t="s">
        <v>1433</v>
      </c>
      <c r="H180" t="s">
        <v>152</v>
      </c>
    </row>
    <row r="181" spans="1:9">
      <c r="A181" t="s">
        <v>1146</v>
      </c>
      <c r="B181" t="s">
        <v>154</v>
      </c>
      <c r="C181">
        <v>8.9</v>
      </c>
      <c r="D181" s="19" t="s">
        <v>1763</v>
      </c>
      <c r="E181">
        <v>9</v>
      </c>
      <c r="G181" t="s">
        <v>1393</v>
      </c>
      <c r="H181">
        <v>30</v>
      </c>
      <c r="I181">
        <v>4.5</v>
      </c>
    </row>
    <row r="182" spans="1:9">
      <c r="A182" t="s">
        <v>1145</v>
      </c>
      <c r="B182" t="s">
        <v>154</v>
      </c>
      <c r="C182">
        <v>8.9</v>
      </c>
      <c r="D182" s="19" t="s">
        <v>1763</v>
      </c>
      <c r="E182">
        <v>9</v>
      </c>
      <c r="G182" t="s">
        <v>238</v>
      </c>
      <c r="H182">
        <v>30</v>
      </c>
      <c r="I182">
        <v>4.5</v>
      </c>
    </row>
    <row r="183" spans="1:9">
      <c r="A183" t="s">
        <v>1144</v>
      </c>
      <c r="B183" t="s">
        <v>153</v>
      </c>
      <c r="C183" t="s">
        <v>152</v>
      </c>
      <c r="D183" s="19" t="s">
        <v>152</v>
      </c>
      <c r="E183" t="s">
        <v>152</v>
      </c>
      <c r="G183">
        <v>0</v>
      </c>
      <c r="H183" t="s">
        <v>152</v>
      </c>
      <c r="I183" t="s">
        <v>152</v>
      </c>
    </row>
    <row r="184" spans="1:9">
      <c r="A184" t="s">
        <v>294</v>
      </c>
      <c r="B184" t="s">
        <v>154</v>
      </c>
      <c r="C184">
        <v>8.9</v>
      </c>
      <c r="D184" s="19" t="s">
        <v>1763</v>
      </c>
      <c r="E184">
        <v>9</v>
      </c>
      <c r="G184" t="s">
        <v>238</v>
      </c>
      <c r="H184">
        <v>30</v>
      </c>
      <c r="I184">
        <v>4.5</v>
      </c>
    </row>
    <row r="185" spans="1:9">
      <c r="A185" t="s">
        <v>1143</v>
      </c>
      <c r="B185" t="s">
        <v>153</v>
      </c>
      <c r="C185" t="s">
        <v>152</v>
      </c>
      <c r="D185" s="19" t="s">
        <v>152</v>
      </c>
      <c r="E185" t="s">
        <v>152</v>
      </c>
      <c r="G185">
        <v>0</v>
      </c>
      <c r="H185" t="s">
        <v>152</v>
      </c>
      <c r="I185" t="s">
        <v>152</v>
      </c>
    </row>
    <row r="186" spans="1:9">
      <c r="A186" t="s">
        <v>1142</v>
      </c>
      <c r="B186" t="s">
        <v>1433</v>
      </c>
      <c r="C186" t="s">
        <v>152</v>
      </c>
      <c r="G186" t="s">
        <v>1433</v>
      </c>
      <c r="H186" t="s">
        <v>152</v>
      </c>
    </row>
    <row r="187" spans="1:9">
      <c r="A187" t="s">
        <v>1141</v>
      </c>
      <c r="B187" t="s">
        <v>154</v>
      </c>
      <c r="C187">
        <v>8.9</v>
      </c>
      <c r="D187" s="19" t="s">
        <v>1763</v>
      </c>
      <c r="E187">
        <v>9</v>
      </c>
      <c r="G187" t="s">
        <v>1393</v>
      </c>
      <c r="H187">
        <v>30</v>
      </c>
      <c r="I187">
        <v>4.5</v>
      </c>
    </row>
    <row r="188" spans="1:9">
      <c r="A188" t="s">
        <v>1140</v>
      </c>
      <c r="B188" t="s">
        <v>154</v>
      </c>
      <c r="C188">
        <v>8.9</v>
      </c>
      <c r="D188" s="19" t="s">
        <v>1763</v>
      </c>
      <c r="E188">
        <v>9</v>
      </c>
      <c r="G188" t="s">
        <v>238</v>
      </c>
      <c r="H188">
        <v>30</v>
      </c>
      <c r="I188">
        <v>4.5</v>
      </c>
    </row>
    <row r="189" spans="1:9">
      <c r="A189" t="s">
        <v>1139</v>
      </c>
      <c r="B189" t="s">
        <v>153</v>
      </c>
      <c r="C189" t="s">
        <v>152</v>
      </c>
      <c r="D189" s="19" t="s">
        <v>152</v>
      </c>
      <c r="E189" t="s">
        <v>152</v>
      </c>
      <c r="G189">
        <v>0</v>
      </c>
      <c r="H189" t="s">
        <v>152</v>
      </c>
      <c r="I189" t="s">
        <v>152</v>
      </c>
    </row>
    <row r="190" spans="1:9">
      <c r="A190" t="s">
        <v>295</v>
      </c>
      <c r="B190" t="s">
        <v>154</v>
      </c>
      <c r="C190">
        <v>8.9</v>
      </c>
      <c r="D190" s="19" t="s">
        <v>1763</v>
      </c>
      <c r="E190">
        <v>9</v>
      </c>
      <c r="G190" t="s">
        <v>238</v>
      </c>
      <c r="H190">
        <v>30</v>
      </c>
      <c r="I190">
        <v>4.5</v>
      </c>
    </row>
    <row r="191" spans="1:9">
      <c r="A191" t="s">
        <v>296</v>
      </c>
      <c r="B191" t="s">
        <v>153</v>
      </c>
      <c r="C191" t="s">
        <v>152</v>
      </c>
      <c r="D191" s="19" t="s">
        <v>152</v>
      </c>
      <c r="E191" t="s">
        <v>152</v>
      </c>
      <c r="G191">
        <v>0</v>
      </c>
      <c r="H191" t="s">
        <v>152</v>
      </c>
      <c r="I191" t="s">
        <v>152</v>
      </c>
    </row>
    <row r="192" spans="1:9">
      <c r="A192" t="s">
        <v>1138</v>
      </c>
      <c r="B192" t="s">
        <v>1433</v>
      </c>
      <c r="C192" t="s">
        <v>152</v>
      </c>
      <c r="G192" t="s">
        <v>1433</v>
      </c>
      <c r="H192" t="s">
        <v>152</v>
      </c>
    </row>
    <row r="193" spans="1:9">
      <c r="A193" t="s">
        <v>1137</v>
      </c>
      <c r="B193" t="s">
        <v>154</v>
      </c>
      <c r="C193">
        <v>8.9</v>
      </c>
      <c r="D193" s="19" t="s">
        <v>1763</v>
      </c>
      <c r="E193">
        <v>9</v>
      </c>
      <c r="G193" t="s">
        <v>1393</v>
      </c>
      <c r="H193">
        <v>30</v>
      </c>
      <c r="I193">
        <v>4.5</v>
      </c>
    </row>
    <row r="194" spans="1:9">
      <c r="A194" t="s">
        <v>1136</v>
      </c>
      <c r="B194" t="s">
        <v>153</v>
      </c>
      <c r="C194" t="s">
        <v>152</v>
      </c>
      <c r="D194" s="19" t="s">
        <v>152</v>
      </c>
      <c r="E194" t="s">
        <v>152</v>
      </c>
      <c r="G194">
        <v>0</v>
      </c>
      <c r="H194" t="s">
        <v>152</v>
      </c>
      <c r="I194" t="s">
        <v>152</v>
      </c>
    </row>
    <row r="195" spans="1:9">
      <c r="A195" t="s">
        <v>1135</v>
      </c>
      <c r="B195" t="s">
        <v>1434</v>
      </c>
      <c r="C195" t="s">
        <v>152</v>
      </c>
      <c r="D195" s="19" t="s">
        <v>152</v>
      </c>
      <c r="E195" t="s">
        <v>152</v>
      </c>
      <c r="G195" t="s">
        <v>1393</v>
      </c>
      <c r="H195">
        <v>30</v>
      </c>
      <c r="I195">
        <v>4.5</v>
      </c>
    </row>
    <row r="196" spans="1:9">
      <c r="A196" t="s">
        <v>1134</v>
      </c>
      <c r="B196" t="s">
        <v>153</v>
      </c>
      <c r="C196" t="s">
        <v>152</v>
      </c>
      <c r="D196" s="19" t="s">
        <v>152</v>
      </c>
      <c r="E196" t="s">
        <v>152</v>
      </c>
      <c r="G196">
        <v>0</v>
      </c>
      <c r="H196" t="s">
        <v>152</v>
      </c>
      <c r="I196" t="s">
        <v>152</v>
      </c>
    </row>
    <row r="197" spans="1:9">
      <c r="A197" t="s">
        <v>1133</v>
      </c>
      <c r="B197" t="s">
        <v>1434</v>
      </c>
      <c r="C197" t="s">
        <v>152</v>
      </c>
      <c r="D197" s="19" t="s">
        <v>152</v>
      </c>
      <c r="E197" t="s">
        <v>152</v>
      </c>
      <c r="G197" t="s">
        <v>1393</v>
      </c>
      <c r="H197">
        <v>30</v>
      </c>
      <c r="I197">
        <v>4.5</v>
      </c>
    </row>
    <row r="198" spans="1:9">
      <c r="A198" t="s">
        <v>1132</v>
      </c>
      <c r="B198" t="s">
        <v>153</v>
      </c>
      <c r="C198" t="s">
        <v>152</v>
      </c>
      <c r="D198" s="19" t="s">
        <v>152</v>
      </c>
      <c r="E198" t="s">
        <v>152</v>
      </c>
      <c r="G198">
        <v>0</v>
      </c>
      <c r="H198" t="s">
        <v>152</v>
      </c>
      <c r="I198" t="s">
        <v>152</v>
      </c>
    </row>
    <row r="199" spans="1:9">
      <c r="A199" t="s">
        <v>1131</v>
      </c>
      <c r="B199" t="s">
        <v>153</v>
      </c>
      <c r="C199" t="s">
        <v>152</v>
      </c>
      <c r="D199" s="19" t="s">
        <v>152</v>
      </c>
      <c r="E199" t="s">
        <v>152</v>
      </c>
      <c r="G199">
        <v>0</v>
      </c>
      <c r="H199" t="s">
        <v>152</v>
      </c>
      <c r="I199" t="s">
        <v>152</v>
      </c>
    </row>
    <row r="200" spans="1:9">
      <c r="A200" t="s">
        <v>1130</v>
      </c>
      <c r="B200" t="s">
        <v>1433</v>
      </c>
      <c r="C200" t="s">
        <v>152</v>
      </c>
      <c r="G200" t="s">
        <v>1433</v>
      </c>
      <c r="H200" t="s">
        <v>152</v>
      </c>
    </row>
    <row r="201" spans="1:9">
      <c r="A201" t="s">
        <v>1129</v>
      </c>
      <c r="B201" t="s">
        <v>154</v>
      </c>
      <c r="C201">
        <v>8.9</v>
      </c>
      <c r="D201" s="19" t="s">
        <v>1763</v>
      </c>
      <c r="E201">
        <v>9</v>
      </c>
      <c r="G201" t="s">
        <v>1393</v>
      </c>
      <c r="H201">
        <v>30</v>
      </c>
      <c r="I201">
        <v>4.5</v>
      </c>
    </row>
    <row r="202" spans="1:9">
      <c r="A202" t="s">
        <v>1128</v>
      </c>
      <c r="B202" t="s">
        <v>1433</v>
      </c>
      <c r="C202" t="s">
        <v>152</v>
      </c>
      <c r="G202" t="s">
        <v>1433</v>
      </c>
      <c r="H202" t="s">
        <v>152</v>
      </c>
    </row>
    <row r="203" spans="1:9">
      <c r="A203" t="s">
        <v>1127</v>
      </c>
      <c r="B203" t="s">
        <v>154</v>
      </c>
      <c r="C203">
        <v>8.9</v>
      </c>
      <c r="D203" s="19" t="s">
        <v>1763</v>
      </c>
      <c r="E203">
        <v>9</v>
      </c>
      <c r="G203" t="s">
        <v>1393</v>
      </c>
      <c r="H203">
        <v>30</v>
      </c>
      <c r="I203">
        <v>4.5</v>
      </c>
    </row>
    <row r="204" spans="1:9">
      <c r="A204" t="s">
        <v>1126</v>
      </c>
      <c r="B204" t="s">
        <v>154</v>
      </c>
      <c r="C204">
        <v>8.9</v>
      </c>
      <c r="D204" s="19" t="s">
        <v>1763</v>
      </c>
      <c r="E204">
        <v>9</v>
      </c>
      <c r="G204" t="s">
        <v>238</v>
      </c>
      <c r="H204">
        <v>30</v>
      </c>
      <c r="I204">
        <v>4.5</v>
      </c>
    </row>
    <row r="205" spans="1:9">
      <c r="A205" t="s">
        <v>1125</v>
      </c>
      <c r="B205" t="s">
        <v>153</v>
      </c>
      <c r="C205" t="s">
        <v>152</v>
      </c>
      <c r="D205" s="19" t="s">
        <v>152</v>
      </c>
      <c r="E205" t="s">
        <v>152</v>
      </c>
      <c r="G205">
        <v>0</v>
      </c>
      <c r="H205" t="s">
        <v>152</v>
      </c>
      <c r="I205" t="s">
        <v>152</v>
      </c>
    </row>
    <row r="206" spans="1:9">
      <c r="A206" t="s">
        <v>1124</v>
      </c>
      <c r="B206" t="s">
        <v>1433</v>
      </c>
      <c r="C206" t="s">
        <v>152</v>
      </c>
      <c r="G206" t="s">
        <v>1433</v>
      </c>
      <c r="H206" t="s">
        <v>152</v>
      </c>
    </row>
    <row r="207" spans="1:9">
      <c r="A207" t="s">
        <v>1123</v>
      </c>
      <c r="B207" t="s">
        <v>154</v>
      </c>
      <c r="C207">
        <v>8.9</v>
      </c>
      <c r="D207" s="19" t="s">
        <v>1763</v>
      </c>
      <c r="E207">
        <v>9</v>
      </c>
      <c r="G207" t="s">
        <v>1393</v>
      </c>
      <c r="H207">
        <v>30</v>
      </c>
      <c r="I207">
        <v>4.5</v>
      </c>
    </row>
    <row r="208" spans="1:9">
      <c r="A208" t="s">
        <v>297</v>
      </c>
      <c r="B208" t="s">
        <v>154</v>
      </c>
      <c r="C208">
        <v>8.9</v>
      </c>
      <c r="D208" s="19" t="s">
        <v>1763</v>
      </c>
      <c r="E208">
        <v>9</v>
      </c>
      <c r="G208" t="s">
        <v>238</v>
      </c>
      <c r="H208">
        <v>30</v>
      </c>
      <c r="I208">
        <v>4.5</v>
      </c>
    </row>
    <row r="209" spans="1:9">
      <c r="A209" t="s">
        <v>298</v>
      </c>
      <c r="B209" t="s">
        <v>153</v>
      </c>
      <c r="C209" t="s">
        <v>152</v>
      </c>
      <c r="D209" s="19" t="s">
        <v>152</v>
      </c>
      <c r="E209" t="s">
        <v>152</v>
      </c>
      <c r="G209">
        <v>0</v>
      </c>
      <c r="H209" t="s">
        <v>152</v>
      </c>
      <c r="I209" t="s">
        <v>152</v>
      </c>
    </row>
    <row r="210" spans="1:9">
      <c r="A210" t="s">
        <v>1122</v>
      </c>
      <c r="B210" t="s">
        <v>154</v>
      </c>
      <c r="C210">
        <v>8.9</v>
      </c>
      <c r="D210" s="19" t="s">
        <v>1763</v>
      </c>
      <c r="E210">
        <v>9</v>
      </c>
      <c r="G210" t="s">
        <v>238</v>
      </c>
      <c r="H210">
        <v>30</v>
      </c>
      <c r="I210">
        <v>4.5</v>
      </c>
    </row>
    <row r="211" spans="1:9">
      <c r="A211" t="s">
        <v>1121</v>
      </c>
      <c r="B211" t="s">
        <v>153</v>
      </c>
      <c r="C211" t="s">
        <v>152</v>
      </c>
      <c r="D211" s="19" t="s">
        <v>152</v>
      </c>
      <c r="E211" t="s">
        <v>152</v>
      </c>
      <c r="G211">
        <v>0</v>
      </c>
      <c r="H211" t="s">
        <v>152</v>
      </c>
      <c r="I211" t="s">
        <v>152</v>
      </c>
    </row>
    <row r="212" spans="1:9">
      <c r="A212" t="s">
        <v>299</v>
      </c>
      <c r="B212" t="s">
        <v>154</v>
      </c>
      <c r="C212">
        <v>8.9</v>
      </c>
      <c r="D212" s="19" t="s">
        <v>1763</v>
      </c>
      <c r="E212">
        <v>9</v>
      </c>
      <c r="G212" t="s">
        <v>238</v>
      </c>
      <c r="H212">
        <v>30</v>
      </c>
      <c r="I212">
        <v>4.5</v>
      </c>
    </row>
    <row r="213" spans="1:9">
      <c r="A213" t="s">
        <v>1120</v>
      </c>
      <c r="B213" t="s">
        <v>153</v>
      </c>
      <c r="C213" t="s">
        <v>152</v>
      </c>
      <c r="D213" s="19" t="s">
        <v>152</v>
      </c>
      <c r="E213" t="s">
        <v>152</v>
      </c>
      <c r="G213">
        <v>0</v>
      </c>
      <c r="H213" t="s">
        <v>152</v>
      </c>
      <c r="I213" t="s">
        <v>152</v>
      </c>
    </row>
    <row r="214" spans="1:9">
      <c r="A214" t="s">
        <v>300</v>
      </c>
      <c r="B214" t="s">
        <v>1433</v>
      </c>
      <c r="C214" t="s">
        <v>152</v>
      </c>
      <c r="G214" t="s">
        <v>1433</v>
      </c>
      <c r="H214" t="s">
        <v>152</v>
      </c>
    </row>
    <row r="215" spans="1:9">
      <c r="A215" t="s">
        <v>1119</v>
      </c>
      <c r="B215" t="s">
        <v>154</v>
      </c>
      <c r="C215">
        <v>8.9</v>
      </c>
      <c r="D215" s="19" t="s">
        <v>1763</v>
      </c>
      <c r="E215">
        <v>9</v>
      </c>
      <c r="G215" t="s">
        <v>1393</v>
      </c>
      <c r="H215">
        <v>30</v>
      </c>
      <c r="I215">
        <v>4.5</v>
      </c>
    </row>
    <row r="216" spans="1:9">
      <c r="A216" t="s">
        <v>1118</v>
      </c>
      <c r="B216" t="s">
        <v>1433</v>
      </c>
      <c r="C216" t="s">
        <v>152</v>
      </c>
      <c r="G216" t="s">
        <v>1433</v>
      </c>
      <c r="H216" t="s">
        <v>152</v>
      </c>
    </row>
    <row r="217" spans="1:9">
      <c r="A217" t="s">
        <v>1117</v>
      </c>
      <c r="B217" t="s">
        <v>154</v>
      </c>
      <c r="C217">
        <v>8.9</v>
      </c>
      <c r="D217" s="19" t="s">
        <v>1763</v>
      </c>
      <c r="E217">
        <v>9</v>
      </c>
      <c r="G217" t="s">
        <v>1393</v>
      </c>
      <c r="H217">
        <v>30</v>
      </c>
      <c r="I217">
        <v>4.5</v>
      </c>
    </row>
    <row r="218" spans="1:9">
      <c r="A218" t="s">
        <v>301</v>
      </c>
      <c r="B218" t="s">
        <v>1433</v>
      </c>
      <c r="C218" t="s">
        <v>152</v>
      </c>
      <c r="G218" t="s">
        <v>1433</v>
      </c>
      <c r="H218" t="s">
        <v>152</v>
      </c>
    </row>
    <row r="219" spans="1:9">
      <c r="A219" t="s">
        <v>302</v>
      </c>
      <c r="B219" t="s">
        <v>154</v>
      </c>
      <c r="C219">
        <v>8.9</v>
      </c>
      <c r="D219" s="19" t="s">
        <v>1763</v>
      </c>
      <c r="E219">
        <v>9</v>
      </c>
      <c r="G219" t="s">
        <v>1393</v>
      </c>
      <c r="H219">
        <v>30</v>
      </c>
      <c r="I219">
        <v>4.5</v>
      </c>
    </row>
    <row r="220" spans="1:9">
      <c r="A220" t="s">
        <v>1116</v>
      </c>
      <c r="B220" t="s">
        <v>153</v>
      </c>
      <c r="C220" t="s">
        <v>152</v>
      </c>
      <c r="D220" s="19" t="s">
        <v>152</v>
      </c>
      <c r="E220" t="s">
        <v>152</v>
      </c>
      <c r="G220">
        <v>0</v>
      </c>
      <c r="H220" t="s">
        <v>152</v>
      </c>
      <c r="I220" t="s">
        <v>152</v>
      </c>
    </row>
    <row r="221" spans="1:9">
      <c r="A221" t="s">
        <v>1115</v>
      </c>
      <c r="B221" t="s">
        <v>1434</v>
      </c>
      <c r="C221" t="s">
        <v>152</v>
      </c>
      <c r="D221" s="19" t="s">
        <v>152</v>
      </c>
      <c r="E221" t="s">
        <v>152</v>
      </c>
      <c r="G221" t="s">
        <v>1393</v>
      </c>
      <c r="H221">
        <v>30</v>
      </c>
      <c r="I221">
        <v>4.5</v>
      </c>
    </row>
    <row r="222" spans="1:9">
      <c r="A222" t="s">
        <v>1114</v>
      </c>
      <c r="B222" t="s">
        <v>153</v>
      </c>
      <c r="C222" t="s">
        <v>152</v>
      </c>
      <c r="D222" s="19" t="s">
        <v>152</v>
      </c>
      <c r="E222" t="s">
        <v>152</v>
      </c>
      <c r="G222">
        <v>0</v>
      </c>
      <c r="H222" t="s">
        <v>152</v>
      </c>
      <c r="I222" t="s">
        <v>152</v>
      </c>
    </row>
    <row r="223" spans="1:9">
      <c r="A223" t="s">
        <v>1113</v>
      </c>
      <c r="B223" t="s">
        <v>153</v>
      </c>
      <c r="C223" t="s">
        <v>152</v>
      </c>
      <c r="D223" s="19" t="s">
        <v>152</v>
      </c>
      <c r="E223" t="s">
        <v>152</v>
      </c>
      <c r="G223">
        <v>0</v>
      </c>
      <c r="H223" t="s">
        <v>152</v>
      </c>
      <c r="I223" t="s">
        <v>152</v>
      </c>
    </row>
    <row r="224" spans="1:9">
      <c r="A224" t="s">
        <v>1112</v>
      </c>
      <c r="B224" t="s">
        <v>153</v>
      </c>
      <c r="C224" t="s">
        <v>152</v>
      </c>
      <c r="D224" s="19" t="s">
        <v>152</v>
      </c>
      <c r="E224" t="s">
        <v>152</v>
      </c>
      <c r="G224">
        <v>0</v>
      </c>
      <c r="H224" t="s">
        <v>152</v>
      </c>
      <c r="I224" t="s">
        <v>152</v>
      </c>
    </row>
    <row r="225" spans="1:9">
      <c r="A225" t="s">
        <v>1111</v>
      </c>
      <c r="B225" t="s">
        <v>1434</v>
      </c>
      <c r="C225" t="s">
        <v>152</v>
      </c>
      <c r="D225" s="19" t="s">
        <v>152</v>
      </c>
      <c r="E225" t="s">
        <v>152</v>
      </c>
      <c r="G225" t="s">
        <v>1393</v>
      </c>
      <c r="H225">
        <v>30</v>
      </c>
      <c r="I225">
        <v>4.5</v>
      </c>
    </row>
    <row r="226" spans="1:9">
      <c r="A226" t="s">
        <v>303</v>
      </c>
      <c r="B226" t="s">
        <v>154</v>
      </c>
      <c r="C226">
        <v>8.9</v>
      </c>
      <c r="D226" s="19" t="s">
        <v>1763</v>
      </c>
      <c r="E226">
        <v>9</v>
      </c>
      <c r="G226" t="s">
        <v>238</v>
      </c>
      <c r="H226">
        <v>30</v>
      </c>
      <c r="I226">
        <v>4.5</v>
      </c>
    </row>
    <row r="227" spans="1:9">
      <c r="A227" t="s">
        <v>1110</v>
      </c>
      <c r="B227" t="s">
        <v>153</v>
      </c>
      <c r="C227" t="s">
        <v>152</v>
      </c>
      <c r="D227" s="19" t="s">
        <v>152</v>
      </c>
      <c r="E227" t="s">
        <v>152</v>
      </c>
      <c r="G227">
        <v>0</v>
      </c>
      <c r="H227" t="s">
        <v>152</v>
      </c>
      <c r="I227" t="s">
        <v>152</v>
      </c>
    </row>
    <row r="228" spans="1:9">
      <c r="A228" t="s">
        <v>304</v>
      </c>
      <c r="B228" t="s">
        <v>1433</v>
      </c>
      <c r="C228" t="s">
        <v>152</v>
      </c>
      <c r="G228" t="s">
        <v>1433</v>
      </c>
      <c r="H228" t="s">
        <v>152</v>
      </c>
    </row>
    <row r="229" spans="1:9">
      <c r="A229" t="s">
        <v>1109</v>
      </c>
      <c r="B229" t="s">
        <v>154</v>
      </c>
      <c r="C229">
        <v>8.9</v>
      </c>
      <c r="D229" s="19" t="s">
        <v>1763</v>
      </c>
      <c r="E229">
        <v>9</v>
      </c>
      <c r="G229" t="s">
        <v>1393</v>
      </c>
      <c r="H229">
        <v>30</v>
      </c>
      <c r="I229">
        <v>4.5</v>
      </c>
    </row>
    <row r="230" spans="1:9">
      <c r="A230" t="s">
        <v>305</v>
      </c>
      <c r="B230" t="s">
        <v>1433</v>
      </c>
      <c r="C230" t="s">
        <v>152</v>
      </c>
      <c r="G230" t="s">
        <v>1433</v>
      </c>
      <c r="H230" t="s">
        <v>152</v>
      </c>
    </row>
    <row r="231" spans="1:9">
      <c r="A231" t="s">
        <v>1108</v>
      </c>
      <c r="B231" t="s">
        <v>154</v>
      </c>
      <c r="C231">
        <v>8.9</v>
      </c>
      <c r="D231" s="19" t="s">
        <v>1763</v>
      </c>
      <c r="E231">
        <v>9</v>
      </c>
      <c r="G231" t="s">
        <v>1393</v>
      </c>
      <c r="H231">
        <v>30</v>
      </c>
      <c r="I231">
        <v>4.5</v>
      </c>
    </row>
    <row r="232" spans="1:9">
      <c r="A232" t="s">
        <v>1107</v>
      </c>
      <c r="B232" t="s">
        <v>154</v>
      </c>
      <c r="C232">
        <v>8.9</v>
      </c>
      <c r="D232" s="19" t="s">
        <v>1763</v>
      </c>
      <c r="E232">
        <v>9</v>
      </c>
      <c r="G232" t="s">
        <v>238</v>
      </c>
      <c r="H232">
        <v>30</v>
      </c>
      <c r="I232">
        <v>4.5</v>
      </c>
    </row>
    <row r="233" spans="1:9">
      <c r="A233" t="s">
        <v>1106</v>
      </c>
      <c r="B233" t="s">
        <v>153</v>
      </c>
      <c r="C233" t="s">
        <v>152</v>
      </c>
      <c r="D233" s="19" t="s">
        <v>152</v>
      </c>
      <c r="E233" t="s">
        <v>152</v>
      </c>
      <c r="G233">
        <v>0</v>
      </c>
      <c r="H233" t="s">
        <v>152</v>
      </c>
      <c r="I233" t="s">
        <v>152</v>
      </c>
    </row>
    <row r="234" spans="1:9">
      <c r="A234" t="s">
        <v>306</v>
      </c>
      <c r="B234" t="s">
        <v>1433</v>
      </c>
      <c r="C234" t="s">
        <v>152</v>
      </c>
      <c r="G234" t="s">
        <v>1433</v>
      </c>
      <c r="H234" t="s">
        <v>152</v>
      </c>
    </row>
    <row r="235" spans="1:9">
      <c r="A235" t="s">
        <v>307</v>
      </c>
      <c r="B235" t="s">
        <v>154</v>
      </c>
      <c r="C235">
        <v>8.9</v>
      </c>
      <c r="D235" s="19" t="s">
        <v>1763</v>
      </c>
      <c r="E235">
        <v>9</v>
      </c>
      <c r="G235" t="s">
        <v>1393</v>
      </c>
      <c r="H235">
        <v>30</v>
      </c>
      <c r="I235">
        <v>4.5</v>
      </c>
    </row>
    <row r="236" spans="1:9">
      <c r="A236" t="s">
        <v>308</v>
      </c>
      <c r="B236" t="s">
        <v>1433</v>
      </c>
      <c r="C236" t="s">
        <v>152</v>
      </c>
      <c r="G236" t="s">
        <v>1433</v>
      </c>
      <c r="H236" t="s">
        <v>152</v>
      </c>
    </row>
    <row r="237" spans="1:9">
      <c r="A237" t="s">
        <v>309</v>
      </c>
      <c r="B237" t="s">
        <v>154</v>
      </c>
      <c r="C237">
        <v>8.9</v>
      </c>
      <c r="D237" s="19" t="s">
        <v>1763</v>
      </c>
      <c r="E237">
        <v>9</v>
      </c>
      <c r="G237" t="s">
        <v>1393</v>
      </c>
      <c r="H237">
        <v>30</v>
      </c>
      <c r="I237">
        <v>4.5</v>
      </c>
    </row>
    <row r="238" spans="1:9">
      <c r="A238" t="s">
        <v>310</v>
      </c>
      <c r="B238" t="s">
        <v>1433</v>
      </c>
      <c r="C238" t="s">
        <v>152</v>
      </c>
      <c r="G238" t="s">
        <v>1433</v>
      </c>
      <c r="H238" t="s">
        <v>152</v>
      </c>
    </row>
    <row r="239" spans="1:9">
      <c r="A239" t="s">
        <v>311</v>
      </c>
      <c r="B239" t="s">
        <v>154</v>
      </c>
      <c r="C239">
        <v>8.9</v>
      </c>
      <c r="D239" s="19" t="s">
        <v>1763</v>
      </c>
      <c r="E239">
        <v>9</v>
      </c>
      <c r="G239" t="s">
        <v>1393</v>
      </c>
      <c r="H239">
        <v>30</v>
      </c>
      <c r="I239">
        <v>4.5</v>
      </c>
    </row>
    <row r="240" spans="1:9">
      <c r="A240" t="s">
        <v>312</v>
      </c>
      <c r="B240" t="s">
        <v>154</v>
      </c>
      <c r="C240">
        <v>8.9</v>
      </c>
      <c r="D240" s="19" t="s">
        <v>1763</v>
      </c>
      <c r="E240">
        <v>9</v>
      </c>
      <c r="G240" t="s">
        <v>238</v>
      </c>
      <c r="H240">
        <v>30</v>
      </c>
      <c r="I240">
        <v>4.5</v>
      </c>
    </row>
    <row r="241" spans="1:9">
      <c r="A241" t="s">
        <v>313</v>
      </c>
      <c r="B241" t="s">
        <v>153</v>
      </c>
      <c r="C241" t="s">
        <v>152</v>
      </c>
      <c r="D241" s="19" t="s">
        <v>152</v>
      </c>
      <c r="E241" t="s">
        <v>152</v>
      </c>
      <c r="G241">
        <v>0</v>
      </c>
      <c r="H241" t="s">
        <v>152</v>
      </c>
      <c r="I241" t="s">
        <v>152</v>
      </c>
    </row>
    <row r="242" spans="1:9">
      <c r="A242" t="s">
        <v>1105</v>
      </c>
      <c r="B242" t="s">
        <v>154</v>
      </c>
      <c r="C242">
        <v>8.9</v>
      </c>
      <c r="D242" s="19" t="s">
        <v>1763</v>
      </c>
      <c r="E242">
        <v>9</v>
      </c>
      <c r="G242" t="s">
        <v>238</v>
      </c>
      <c r="H242">
        <v>30</v>
      </c>
      <c r="I242">
        <v>4.5</v>
      </c>
    </row>
    <row r="243" spans="1:9">
      <c r="A243" t="s">
        <v>1104</v>
      </c>
      <c r="B243" t="s">
        <v>153</v>
      </c>
      <c r="C243" t="s">
        <v>152</v>
      </c>
      <c r="D243" s="19" t="s">
        <v>152</v>
      </c>
      <c r="E243" t="s">
        <v>152</v>
      </c>
      <c r="G243">
        <v>0</v>
      </c>
      <c r="H243" t="s">
        <v>152</v>
      </c>
      <c r="I243" t="s">
        <v>152</v>
      </c>
    </row>
    <row r="244" spans="1:9">
      <c r="A244" t="s">
        <v>1103</v>
      </c>
      <c r="B244" t="s">
        <v>1433</v>
      </c>
      <c r="C244" t="s">
        <v>152</v>
      </c>
      <c r="G244" t="s">
        <v>1433</v>
      </c>
      <c r="H244" t="s">
        <v>152</v>
      </c>
    </row>
    <row r="245" spans="1:9">
      <c r="A245" t="s">
        <v>1102</v>
      </c>
      <c r="B245" t="s">
        <v>154</v>
      </c>
      <c r="C245">
        <v>8.9</v>
      </c>
      <c r="D245" s="19" t="s">
        <v>1763</v>
      </c>
      <c r="E245">
        <v>9</v>
      </c>
      <c r="G245" t="s">
        <v>1393</v>
      </c>
      <c r="H245">
        <v>30</v>
      </c>
      <c r="I245">
        <v>4.5</v>
      </c>
    </row>
    <row r="246" spans="1:9">
      <c r="A246" t="s">
        <v>1101</v>
      </c>
      <c r="B246" t="s">
        <v>153</v>
      </c>
      <c r="C246" t="s">
        <v>152</v>
      </c>
      <c r="D246" s="19" t="s">
        <v>152</v>
      </c>
      <c r="E246" t="s">
        <v>152</v>
      </c>
      <c r="G246">
        <v>0</v>
      </c>
      <c r="H246" t="s">
        <v>152</v>
      </c>
      <c r="I246" t="s">
        <v>152</v>
      </c>
    </row>
    <row r="247" spans="1:9">
      <c r="A247" t="s">
        <v>1100</v>
      </c>
      <c r="B247" t="s">
        <v>153</v>
      </c>
      <c r="C247" t="s">
        <v>152</v>
      </c>
      <c r="D247" s="19" t="s">
        <v>152</v>
      </c>
      <c r="E247" t="s">
        <v>152</v>
      </c>
      <c r="G247">
        <v>0</v>
      </c>
      <c r="H247" t="s">
        <v>152</v>
      </c>
      <c r="I247" t="s">
        <v>152</v>
      </c>
    </row>
    <row r="248" spans="1:9">
      <c r="A248" t="s">
        <v>1099</v>
      </c>
      <c r="B248" t="s">
        <v>153</v>
      </c>
      <c r="C248" t="s">
        <v>152</v>
      </c>
      <c r="D248" s="19" t="s">
        <v>152</v>
      </c>
      <c r="E248" t="s">
        <v>152</v>
      </c>
      <c r="G248">
        <v>0</v>
      </c>
      <c r="H248" t="s">
        <v>152</v>
      </c>
      <c r="I248" t="s">
        <v>152</v>
      </c>
    </row>
    <row r="249" spans="1:9">
      <c r="A249" t="s">
        <v>1098</v>
      </c>
      <c r="B249" t="s">
        <v>1434</v>
      </c>
      <c r="C249" t="s">
        <v>152</v>
      </c>
      <c r="D249" s="19" t="s">
        <v>152</v>
      </c>
      <c r="E249" t="s">
        <v>152</v>
      </c>
      <c r="G249" t="s">
        <v>1393</v>
      </c>
      <c r="H249">
        <v>30</v>
      </c>
      <c r="I249">
        <v>4.5</v>
      </c>
    </row>
    <row r="250" spans="1:9">
      <c r="A250" t="s">
        <v>1097</v>
      </c>
      <c r="B250" t="s">
        <v>153</v>
      </c>
      <c r="C250" t="s">
        <v>152</v>
      </c>
      <c r="D250" s="19" t="s">
        <v>152</v>
      </c>
      <c r="E250" t="s">
        <v>152</v>
      </c>
      <c r="G250">
        <v>0</v>
      </c>
      <c r="H250" t="s">
        <v>152</v>
      </c>
      <c r="I250" t="s">
        <v>152</v>
      </c>
    </row>
    <row r="251" spans="1:9">
      <c r="A251" t="s">
        <v>1096</v>
      </c>
      <c r="B251" t="s">
        <v>153</v>
      </c>
      <c r="C251" t="s">
        <v>152</v>
      </c>
      <c r="D251" s="19" t="s">
        <v>152</v>
      </c>
      <c r="E251" t="s">
        <v>152</v>
      </c>
      <c r="G251">
        <v>0</v>
      </c>
      <c r="H251" t="s">
        <v>152</v>
      </c>
      <c r="I251" t="s">
        <v>152</v>
      </c>
    </row>
    <row r="252" spans="1:9">
      <c r="A252" t="s">
        <v>1095</v>
      </c>
      <c r="B252" t="s">
        <v>153</v>
      </c>
      <c r="C252" t="s">
        <v>152</v>
      </c>
      <c r="D252" s="19" t="s">
        <v>152</v>
      </c>
      <c r="E252" t="s">
        <v>152</v>
      </c>
      <c r="G252">
        <v>0</v>
      </c>
      <c r="H252" t="s">
        <v>152</v>
      </c>
      <c r="I252" t="s">
        <v>152</v>
      </c>
    </row>
    <row r="253" spans="1:9">
      <c r="A253" t="s">
        <v>1094</v>
      </c>
      <c r="B253" t="s">
        <v>154</v>
      </c>
      <c r="C253">
        <v>8.9</v>
      </c>
      <c r="D253" s="19" t="s">
        <v>1721</v>
      </c>
      <c r="E253">
        <v>18</v>
      </c>
      <c r="G253" t="s">
        <v>1393</v>
      </c>
      <c r="H253">
        <v>30</v>
      </c>
      <c r="I253">
        <v>4.5</v>
      </c>
    </row>
    <row r="254" spans="1:9">
      <c r="A254" t="s">
        <v>1093</v>
      </c>
      <c r="B254" t="s">
        <v>153</v>
      </c>
      <c r="C254" t="s">
        <v>152</v>
      </c>
      <c r="D254" s="19" t="s">
        <v>152</v>
      </c>
      <c r="E254" t="s">
        <v>152</v>
      </c>
      <c r="G254">
        <v>0</v>
      </c>
      <c r="H254" t="s">
        <v>152</v>
      </c>
      <c r="I254" t="s">
        <v>152</v>
      </c>
    </row>
    <row r="255" spans="1:9">
      <c r="A255" t="s">
        <v>1092</v>
      </c>
      <c r="B255" t="s">
        <v>153</v>
      </c>
      <c r="C255" t="s">
        <v>152</v>
      </c>
      <c r="D255" s="19" t="s">
        <v>152</v>
      </c>
      <c r="E255" t="s">
        <v>152</v>
      </c>
      <c r="G255">
        <v>0</v>
      </c>
      <c r="H255" t="s">
        <v>152</v>
      </c>
      <c r="I255" t="s">
        <v>152</v>
      </c>
    </row>
    <row r="256" spans="1:9">
      <c r="A256" t="s">
        <v>1091</v>
      </c>
      <c r="B256" t="s">
        <v>153</v>
      </c>
      <c r="C256" t="s">
        <v>152</v>
      </c>
      <c r="D256" s="19" t="s">
        <v>152</v>
      </c>
      <c r="E256" t="s">
        <v>152</v>
      </c>
      <c r="G256">
        <v>0</v>
      </c>
      <c r="H256" t="s">
        <v>152</v>
      </c>
      <c r="I256" t="s">
        <v>152</v>
      </c>
    </row>
    <row r="257" spans="1:9">
      <c r="A257" t="s">
        <v>1090</v>
      </c>
      <c r="B257" t="s">
        <v>153</v>
      </c>
      <c r="C257" t="s">
        <v>152</v>
      </c>
      <c r="D257" s="19" t="s">
        <v>152</v>
      </c>
      <c r="E257" t="s">
        <v>152</v>
      </c>
      <c r="G257">
        <v>0</v>
      </c>
      <c r="H257" t="s">
        <v>152</v>
      </c>
      <c r="I257" t="s">
        <v>152</v>
      </c>
    </row>
    <row r="258" spans="1:9">
      <c r="A258" t="s">
        <v>1089</v>
      </c>
      <c r="B258" t="s">
        <v>153</v>
      </c>
      <c r="C258" t="s">
        <v>152</v>
      </c>
      <c r="D258" s="19" t="s">
        <v>152</v>
      </c>
      <c r="E258" t="s">
        <v>152</v>
      </c>
      <c r="G258">
        <v>0</v>
      </c>
      <c r="H258" t="s">
        <v>152</v>
      </c>
      <c r="I258" t="s">
        <v>152</v>
      </c>
    </row>
    <row r="259" spans="1:9">
      <c r="A259" t="s">
        <v>1088</v>
      </c>
      <c r="B259" t="s">
        <v>153</v>
      </c>
      <c r="C259" t="s">
        <v>152</v>
      </c>
      <c r="D259" s="19" t="s">
        <v>152</v>
      </c>
      <c r="E259" t="s">
        <v>152</v>
      </c>
      <c r="G259">
        <v>0</v>
      </c>
      <c r="H259" t="s">
        <v>152</v>
      </c>
      <c r="I259" t="s">
        <v>152</v>
      </c>
    </row>
    <row r="260" spans="1:9">
      <c r="A260" t="s">
        <v>1087</v>
      </c>
      <c r="B260" t="s">
        <v>153</v>
      </c>
      <c r="C260" t="s">
        <v>152</v>
      </c>
      <c r="D260" s="19" t="s">
        <v>152</v>
      </c>
      <c r="E260" t="s">
        <v>152</v>
      </c>
      <c r="G260">
        <v>0</v>
      </c>
      <c r="H260" t="s">
        <v>152</v>
      </c>
      <c r="I260" t="s">
        <v>152</v>
      </c>
    </row>
    <row r="261" spans="1:9">
      <c r="A261" t="s">
        <v>1086</v>
      </c>
      <c r="B261" t="s">
        <v>153</v>
      </c>
      <c r="C261" t="s">
        <v>152</v>
      </c>
      <c r="D261" s="19" t="s">
        <v>152</v>
      </c>
      <c r="E261" t="s">
        <v>152</v>
      </c>
      <c r="G261">
        <v>0</v>
      </c>
      <c r="H261" t="s">
        <v>152</v>
      </c>
      <c r="I261" t="s">
        <v>152</v>
      </c>
    </row>
    <row r="262" spans="1:9">
      <c r="A262" t="s">
        <v>1085</v>
      </c>
      <c r="B262" t="s">
        <v>153</v>
      </c>
      <c r="C262" t="s">
        <v>152</v>
      </c>
      <c r="D262" s="19" t="s">
        <v>152</v>
      </c>
      <c r="E262" t="s">
        <v>152</v>
      </c>
      <c r="G262">
        <v>0</v>
      </c>
      <c r="H262" t="s">
        <v>152</v>
      </c>
      <c r="I262" t="s">
        <v>152</v>
      </c>
    </row>
    <row r="263" spans="1:9">
      <c r="A263" t="s">
        <v>1084</v>
      </c>
      <c r="B263" t="s">
        <v>154</v>
      </c>
      <c r="C263">
        <v>8.9</v>
      </c>
      <c r="D263" s="19" t="s">
        <v>1764</v>
      </c>
      <c r="E263">
        <v>18</v>
      </c>
      <c r="G263" t="s">
        <v>1393</v>
      </c>
      <c r="H263">
        <v>30</v>
      </c>
      <c r="I263">
        <v>4.5</v>
      </c>
    </row>
    <row r="264" spans="1:9">
      <c r="A264" t="s">
        <v>1083</v>
      </c>
      <c r="B264" t="s">
        <v>153</v>
      </c>
      <c r="C264" t="s">
        <v>152</v>
      </c>
      <c r="D264" s="19" t="s">
        <v>152</v>
      </c>
      <c r="E264" t="s">
        <v>152</v>
      </c>
      <c r="G264">
        <v>0</v>
      </c>
      <c r="H264" t="s">
        <v>152</v>
      </c>
      <c r="I264" t="s">
        <v>152</v>
      </c>
    </row>
    <row r="265" spans="1:9">
      <c r="A265" t="s">
        <v>1082</v>
      </c>
      <c r="B265" t="s">
        <v>153</v>
      </c>
      <c r="C265" t="s">
        <v>152</v>
      </c>
      <c r="D265" s="19" t="s">
        <v>152</v>
      </c>
      <c r="E265" t="s">
        <v>152</v>
      </c>
      <c r="G265">
        <v>0</v>
      </c>
      <c r="H265" t="s">
        <v>152</v>
      </c>
      <c r="I265" t="s">
        <v>152</v>
      </c>
    </row>
    <row r="266" spans="1:9">
      <c r="A266" t="s">
        <v>1081</v>
      </c>
      <c r="B266" t="s">
        <v>153</v>
      </c>
      <c r="C266" t="s">
        <v>152</v>
      </c>
      <c r="D266" s="19" t="s">
        <v>152</v>
      </c>
      <c r="E266" t="s">
        <v>152</v>
      </c>
      <c r="G266">
        <v>0</v>
      </c>
      <c r="H266" t="s">
        <v>152</v>
      </c>
      <c r="I266" t="s">
        <v>152</v>
      </c>
    </row>
    <row r="267" spans="1:9">
      <c r="A267" t="s">
        <v>1080</v>
      </c>
      <c r="B267" t="s">
        <v>154</v>
      </c>
      <c r="C267">
        <v>8.9</v>
      </c>
      <c r="D267" s="19" t="s">
        <v>1764</v>
      </c>
      <c r="E267">
        <v>18</v>
      </c>
      <c r="G267" t="s">
        <v>1393</v>
      </c>
      <c r="H267">
        <v>30</v>
      </c>
      <c r="I267">
        <v>4.5</v>
      </c>
    </row>
    <row r="268" spans="1:9">
      <c r="A268" t="s">
        <v>1079</v>
      </c>
      <c r="B268" t="s">
        <v>153</v>
      </c>
      <c r="C268" t="s">
        <v>152</v>
      </c>
      <c r="D268" s="19" t="s">
        <v>152</v>
      </c>
      <c r="E268" t="s">
        <v>152</v>
      </c>
      <c r="G268">
        <v>0</v>
      </c>
      <c r="H268" t="s">
        <v>152</v>
      </c>
      <c r="I268" t="s">
        <v>152</v>
      </c>
    </row>
    <row r="269" spans="1:9">
      <c r="A269" t="s">
        <v>1078</v>
      </c>
      <c r="B269" t="s">
        <v>154</v>
      </c>
      <c r="C269">
        <v>8.9</v>
      </c>
      <c r="D269" s="19" t="s">
        <v>1765</v>
      </c>
      <c r="E269">
        <v>18</v>
      </c>
      <c r="G269" t="s">
        <v>1393</v>
      </c>
      <c r="H269">
        <v>30</v>
      </c>
      <c r="I269">
        <v>4.5</v>
      </c>
    </row>
    <row r="270" spans="1:9">
      <c r="A270" t="s">
        <v>1077</v>
      </c>
      <c r="B270" t="s">
        <v>153</v>
      </c>
      <c r="C270" t="s">
        <v>152</v>
      </c>
      <c r="D270" s="19" t="s">
        <v>152</v>
      </c>
      <c r="E270" t="s">
        <v>152</v>
      </c>
      <c r="G270">
        <v>0</v>
      </c>
      <c r="H270" t="s">
        <v>152</v>
      </c>
      <c r="I270" t="s">
        <v>152</v>
      </c>
    </row>
    <row r="271" spans="1:9">
      <c r="A271" t="s">
        <v>314</v>
      </c>
      <c r="B271" t="s">
        <v>154</v>
      </c>
      <c r="C271">
        <v>8.9</v>
      </c>
      <c r="D271" s="19" t="s">
        <v>1766</v>
      </c>
      <c r="E271">
        <v>18</v>
      </c>
      <c r="G271" t="s">
        <v>1393</v>
      </c>
      <c r="H271">
        <v>30</v>
      </c>
      <c r="I271">
        <v>4.5</v>
      </c>
    </row>
    <row r="272" spans="1:9">
      <c r="A272" t="s">
        <v>1076</v>
      </c>
      <c r="B272" t="s">
        <v>153</v>
      </c>
      <c r="C272" t="s">
        <v>152</v>
      </c>
      <c r="D272" s="19" t="s">
        <v>152</v>
      </c>
      <c r="E272" t="s">
        <v>152</v>
      </c>
      <c r="G272">
        <v>0</v>
      </c>
      <c r="H272" t="s">
        <v>152</v>
      </c>
      <c r="I272" t="s">
        <v>152</v>
      </c>
    </row>
    <row r="273" spans="1:9">
      <c r="A273" t="s">
        <v>1075</v>
      </c>
      <c r="B273" t="s">
        <v>154</v>
      </c>
      <c r="C273">
        <v>8.9</v>
      </c>
      <c r="D273" s="19" t="s">
        <v>1766</v>
      </c>
      <c r="E273">
        <v>18</v>
      </c>
      <c r="G273" t="s">
        <v>1393</v>
      </c>
      <c r="H273">
        <v>30</v>
      </c>
      <c r="I273">
        <v>4.5</v>
      </c>
    </row>
    <row r="274" spans="1:9">
      <c r="A274" t="s">
        <v>1074</v>
      </c>
      <c r="B274" t="s">
        <v>153</v>
      </c>
      <c r="C274" t="s">
        <v>152</v>
      </c>
      <c r="D274" s="19" t="s">
        <v>152</v>
      </c>
      <c r="E274" t="s">
        <v>152</v>
      </c>
      <c r="G274">
        <v>0</v>
      </c>
      <c r="H274" t="s">
        <v>152</v>
      </c>
      <c r="I274" t="s">
        <v>152</v>
      </c>
    </row>
    <row r="275" spans="1:9">
      <c r="A275" t="s">
        <v>1073</v>
      </c>
      <c r="B275" t="s">
        <v>154</v>
      </c>
      <c r="C275">
        <v>8.9</v>
      </c>
      <c r="D275" s="19" t="s">
        <v>1767</v>
      </c>
      <c r="E275">
        <v>18</v>
      </c>
      <c r="G275" t="s">
        <v>1393</v>
      </c>
      <c r="H275">
        <v>30</v>
      </c>
      <c r="I275">
        <v>4.5</v>
      </c>
    </row>
    <row r="276" spans="1:9">
      <c r="A276" t="s">
        <v>1072</v>
      </c>
      <c r="B276" t="s">
        <v>153</v>
      </c>
      <c r="C276" t="s">
        <v>152</v>
      </c>
      <c r="D276" s="19" t="s">
        <v>152</v>
      </c>
      <c r="E276" t="s">
        <v>152</v>
      </c>
      <c r="G276">
        <v>0</v>
      </c>
      <c r="H276" t="s">
        <v>152</v>
      </c>
      <c r="I276" t="s">
        <v>152</v>
      </c>
    </row>
    <row r="277" spans="1:9">
      <c r="A277" t="s">
        <v>1071</v>
      </c>
      <c r="B277" t="s">
        <v>153</v>
      </c>
      <c r="C277" t="s">
        <v>152</v>
      </c>
      <c r="D277" s="19" t="s">
        <v>152</v>
      </c>
      <c r="E277" t="s">
        <v>152</v>
      </c>
      <c r="G277">
        <v>0</v>
      </c>
      <c r="H277" t="s">
        <v>152</v>
      </c>
      <c r="I277" t="s">
        <v>152</v>
      </c>
    </row>
    <row r="278" spans="1:9">
      <c r="A278" t="s">
        <v>1070</v>
      </c>
      <c r="B278" t="s">
        <v>153</v>
      </c>
      <c r="C278" t="s">
        <v>152</v>
      </c>
      <c r="D278" s="19" t="s">
        <v>152</v>
      </c>
      <c r="E278" t="s">
        <v>152</v>
      </c>
      <c r="G278">
        <v>0</v>
      </c>
      <c r="H278" t="s">
        <v>152</v>
      </c>
      <c r="I278" t="s">
        <v>152</v>
      </c>
    </row>
    <row r="279" spans="1:9">
      <c r="A279" t="s">
        <v>1069</v>
      </c>
      <c r="B279" t="s">
        <v>154</v>
      </c>
      <c r="C279">
        <v>8.9</v>
      </c>
      <c r="D279" s="19" t="s">
        <v>1768</v>
      </c>
      <c r="E279">
        <v>17</v>
      </c>
      <c r="G279" t="s">
        <v>1393</v>
      </c>
      <c r="H279">
        <v>30</v>
      </c>
      <c r="I279">
        <v>4.5</v>
      </c>
    </row>
    <row r="280" spans="1:9">
      <c r="A280" t="s">
        <v>1068</v>
      </c>
      <c r="B280" t="s">
        <v>153</v>
      </c>
      <c r="C280" t="s">
        <v>152</v>
      </c>
      <c r="D280" s="19" t="s">
        <v>152</v>
      </c>
      <c r="E280" t="s">
        <v>152</v>
      </c>
      <c r="G280">
        <v>0</v>
      </c>
      <c r="H280" t="s">
        <v>152</v>
      </c>
      <c r="I280" t="s">
        <v>152</v>
      </c>
    </row>
    <row r="281" spans="1:9">
      <c r="A281" t="s">
        <v>1067</v>
      </c>
      <c r="B281" t="s">
        <v>153</v>
      </c>
      <c r="C281" t="s">
        <v>152</v>
      </c>
      <c r="D281" s="19" t="s">
        <v>152</v>
      </c>
      <c r="E281" t="s">
        <v>152</v>
      </c>
      <c r="G281">
        <v>0</v>
      </c>
      <c r="H281" t="s">
        <v>152</v>
      </c>
      <c r="I281" t="s">
        <v>152</v>
      </c>
    </row>
    <row r="282" spans="1:9">
      <c r="A282" t="s">
        <v>1066</v>
      </c>
      <c r="B282" t="s">
        <v>153</v>
      </c>
      <c r="C282" t="s">
        <v>152</v>
      </c>
      <c r="D282" s="19" t="s">
        <v>152</v>
      </c>
      <c r="E282" t="s">
        <v>152</v>
      </c>
      <c r="G282">
        <v>0</v>
      </c>
      <c r="H282" t="s">
        <v>152</v>
      </c>
      <c r="I282" t="s">
        <v>152</v>
      </c>
    </row>
    <row r="283" spans="1:9">
      <c r="A283" t="s">
        <v>1065</v>
      </c>
      <c r="B283" t="s">
        <v>154</v>
      </c>
      <c r="C283">
        <v>9</v>
      </c>
      <c r="D283" s="19" t="s">
        <v>1769</v>
      </c>
      <c r="E283">
        <v>18</v>
      </c>
      <c r="G283" t="s">
        <v>1393</v>
      </c>
      <c r="H283">
        <v>30</v>
      </c>
      <c r="I283">
        <v>4.5</v>
      </c>
    </row>
    <row r="284" spans="1:9">
      <c r="A284" t="s">
        <v>1064</v>
      </c>
      <c r="B284" t="s">
        <v>153</v>
      </c>
      <c r="C284" t="s">
        <v>152</v>
      </c>
      <c r="D284" s="19" t="s">
        <v>152</v>
      </c>
      <c r="E284" t="s">
        <v>152</v>
      </c>
      <c r="G284">
        <v>0</v>
      </c>
      <c r="H284" t="s">
        <v>152</v>
      </c>
      <c r="I284" t="s">
        <v>152</v>
      </c>
    </row>
    <row r="285" spans="1:9">
      <c r="A285" t="s">
        <v>1063</v>
      </c>
      <c r="B285" t="s">
        <v>153</v>
      </c>
      <c r="C285" t="s">
        <v>152</v>
      </c>
      <c r="D285" s="19" t="s">
        <v>152</v>
      </c>
      <c r="E285" t="s">
        <v>152</v>
      </c>
      <c r="G285">
        <v>0</v>
      </c>
      <c r="H285" t="s">
        <v>152</v>
      </c>
      <c r="I285" t="s">
        <v>152</v>
      </c>
    </row>
    <row r="286" spans="1:9">
      <c r="A286" t="s">
        <v>1062</v>
      </c>
      <c r="B286" t="s">
        <v>153</v>
      </c>
      <c r="C286" t="s">
        <v>152</v>
      </c>
      <c r="D286" s="19" t="s">
        <v>152</v>
      </c>
      <c r="E286" t="s">
        <v>152</v>
      </c>
      <c r="G286">
        <v>0</v>
      </c>
      <c r="H286" t="s">
        <v>152</v>
      </c>
      <c r="I286" t="s">
        <v>152</v>
      </c>
    </row>
    <row r="287" spans="1:9">
      <c r="A287" t="s">
        <v>1061</v>
      </c>
      <c r="B287" t="s">
        <v>154</v>
      </c>
      <c r="C287">
        <v>8.9</v>
      </c>
      <c r="D287" s="19" t="s">
        <v>1770</v>
      </c>
      <c r="E287">
        <v>18</v>
      </c>
      <c r="G287" t="s">
        <v>1393</v>
      </c>
      <c r="H287">
        <v>30</v>
      </c>
      <c r="I287">
        <v>4.5</v>
      </c>
    </row>
    <row r="288" spans="1:9">
      <c r="A288" t="s">
        <v>1060</v>
      </c>
      <c r="B288" t="s">
        <v>153</v>
      </c>
      <c r="C288" t="s">
        <v>152</v>
      </c>
      <c r="D288" s="19" t="s">
        <v>152</v>
      </c>
      <c r="E288" t="s">
        <v>152</v>
      </c>
      <c r="G288">
        <v>0</v>
      </c>
      <c r="H288" t="s">
        <v>152</v>
      </c>
      <c r="I288" t="s">
        <v>152</v>
      </c>
    </row>
    <row r="289" spans="1:9">
      <c r="A289" t="s">
        <v>1059</v>
      </c>
      <c r="B289" t="s">
        <v>153</v>
      </c>
      <c r="C289" t="s">
        <v>152</v>
      </c>
      <c r="D289" s="19" t="s">
        <v>152</v>
      </c>
      <c r="E289" t="s">
        <v>152</v>
      </c>
      <c r="G289">
        <v>0</v>
      </c>
      <c r="H289" t="s">
        <v>152</v>
      </c>
      <c r="I289" t="s">
        <v>152</v>
      </c>
    </row>
    <row r="290" spans="1:9">
      <c r="A290" t="s">
        <v>1058</v>
      </c>
      <c r="B290" t="s">
        <v>153</v>
      </c>
      <c r="C290" t="s">
        <v>152</v>
      </c>
      <c r="D290" s="19" t="s">
        <v>152</v>
      </c>
      <c r="E290" t="s">
        <v>152</v>
      </c>
      <c r="G290">
        <v>0</v>
      </c>
      <c r="H290" t="s">
        <v>152</v>
      </c>
      <c r="I290" t="s">
        <v>152</v>
      </c>
    </row>
    <row r="291" spans="1:9">
      <c r="A291" t="s">
        <v>1057</v>
      </c>
      <c r="B291" t="s">
        <v>153</v>
      </c>
      <c r="C291" t="s">
        <v>152</v>
      </c>
      <c r="D291" s="19" t="s">
        <v>152</v>
      </c>
      <c r="E291" t="s">
        <v>152</v>
      </c>
      <c r="G291">
        <v>0</v>
      </c>
      <c r="H291" t="s">
        <v>152</v>
      </c>
      <c r="I291" t="s">
        <v>152</v>
      </c>
    </row>
    <row r="292" spans="1:9">
      <c r="A292" t="s">
        <v>1056</v>
      </c>
      <c r="B292" t="s">
        <v>153</v>
      </c>
      <c r="C292" t="s">
        <v>152</v>
      </c>
      <c r="D292" s="19" t="s">
        <v>152</v>
      </c>
      <c r="E292" t="s">
        <v>152</v>
      </c>
      <c r="G292">
        <v>0</v>
      </c>
      <c r="H292" t="s">
        <v>152</v>
      </c>
      <c r="I292" t="s">
        <v>152</v>
      </c>
    </row>
    <row r="293" spans="1:9">
      <c r="A293" t="s">
        <v>1055</v>
      </c>
      <c r="B293" t="s">
        <v>153</v>
      </c>
      <c r="C293" t="s">
        <v>152</v>
      </c>
      <c r="D293" s="19" t="s">
        <v>152</v>
      </c>
      <c r="E293" t="s">
        <v>152</v>
      </c>
      <c r="G293">
        <v>0</v>
      </c>
      <c r="H293" t="s">
        <v>152</v>
      </c>
      <c r="I293" t="s">
        <v>152</v>
      </c>
    </row>
    <row r="294" spans="1:9">
      <c r="A294" t="s">
        <v>1054</v>
      </c>
      <c r="B294" t="s">
        <v>153</v>
      </c>
      <c r="C294" t="s">
        <v>152</v>
      </c>
      <c r="D294" s="19" t="s">
        <v>152</v>
      </c>
      <c r="E294" t="s">
        <v>152</v>
      </c>
      <c r="G294">
        <v>0</v>
      </c>
      <c r="H294" t="s">
        <v>152</v>
      </c>
      <c r="I294" t="s">
        <v>152</v>
      </c>
    </row>
    <row r="295" spans="1:9">
      <c r="A295" t="s">
        <v>1053</v>
      </c>
      <c r="B295" t="s">
        <v>154</v>
      </c>
      <c r="C295">
        <v>8.9</v>
      </c>
      <c r="D295" s="19" t="s">
        <v>1771</v>
      </c>
      <c r="E295">
        <v>17</v>
      </c>
      <c r="G295" t="s">
        <v>1393</v>
      </c>
      <c r="H295">
        <v>30</v>
      </c>
      <c r="I295">
        <v>4.5</v>
      </c>
    </row>
    <row r="296" spans="1:9">
      <c r="A296" t="s">
        <v>1052</v>
      </c>
      <c r="B296" t="s">
        <v>153</v>
      </c>
      <c r="C296" t="s">
        <v>152</v>
      </c>
      <c r="D296" s="19" t="s">
        <v>152</v>
      </c>
      <c r="E296" t="s">
        <v>152</v>
      </c>
      <c r="G296">
        <v>0</v>
      </c>
      <c r="H296" t="s">
        <v>152</v>
      </c>
      <c r="I296" t="s">
        <v>152</v>
      </c>
    </row>
    <row r="297" spans="1:9">
      <c r="A297" t="s">
        <v>1051</v>
      </c>
      <c r="B297" t="s">
        <v>154</v>
      </c>
      <c r="C297">
        <v>8.9</v>
      </c>
      <c r="D297" s="19" t="s">
        <v>1766</v>
      </c>
      <c r="E297">
        <v>18</v>
      </c>
      <c r="G297" t="s">
        <v>1393</v>
      </c>
      <c r="H297">
        <v>30</v>
      </c>
      <c r="I297">
        <v>4.5</v>
      </c>
    </row>
    <row r="298" spans="1:9">
      <c r="A298" t="s">
        <v>1050</v>
      </c>
      <c r="B298" t="s">
        <v>153</v>
      </c>
      <c r="C298" t="s">
        <v>152</v>
      </c>
      <c r="D298" s="19" t="s">
        <v>152</v>
      </c>
      <c r="E298" t="s">
        <v>152</v>
      </c>
      <c r="G298">
        <v>0</v>
      </c>
      <c r="H298" t="s">
        <v>152</v>
      </c>
      <c r="I298" t="s">
        <v>152</v>
      </c>
    </row>
    <row r="299" spans="1:9">
      <c r="A299" t="s">
        <v>315</v>
      </c>
      <c r="B299" t="s">
        <v>154</v>
      </c>
      <c r="C299">
        <v>8.9</v>
      </c>
      <c r="D299" s="19" t="s">
        <v>1772</v>
      </c>
      <c r="E299">
        <v>17</v>
      </c>
      <c r="G299" t="s">
        <v>1393</v>
      </c>
      <c r="H299">
        <v>30</v>
      </c>
      <c r="I299">
        <v>4.5</v>
      </c>
    </row>
    <row r="300" spans="1:9">
      <c r="A300" t="s">
        <v>1049</v>
      </c>
      <c r="B300" t="s">
        <v>153</v>
      </c>
      <c r="C300" t="s">
        <v>152</v>
      </c>
      <c r="D300" s="19" t="s">
        <v>152</v>
      </c>
      <c r="E300" t="s">
        <v>152</v>
      </c>
      <c r="G300">
        <v>0</v>
      </c>
      <c r="H300" t="s">
        <v>152</v>
      </c>
      <c r="I300" t="s">
        <v>152</v>
      </c>
    </row>
    <row r="301" spans="1:9">
      <c r="A301" t="s">
        <v>1048</v>
      </c>
      <c r="B301" t="s">
        <v>153</v>
      </c>
      <c r="C301" t="s">
        <v>152</v>
      </c>
      <c r="D301" s="19" t="s">
        <v>152</v>
      </c>
      <c r="E301" t="s">
        <v>152</v>
      </c>
      <c r="G301">
        <v>0</v>
      </c>
      <c r="H301" t="s">
        <v>152</v>
      </c>
      <c r="I301" t="s">
        <v>152</v>
      </c>
    </row>
    <row r="302" spans="1:9">
      <c r="A302" t="s">
        <v>1047</v>
      </c>
      <c r="B302" t="s">
        <v>153</v>
      </c>
      <c r="C302" t="s">
        <v>152</v>
      </c>
      <c r="D302" s="19" t="s">
        <v>152</v>
      </c>
      <c r="E302" t="s">
        <v>152</v>
      </c>
      <c r="G302">
        <v>0</v>
      </c>
      <c r="H302" t="s">
        <v>152</v>
      </c>
      <c r="I302" t="s">
        <v>152</v>
      </c>
    </row>
    <row r="303" spans="1:9">
      <c r="A303" t="s">
        <v>316</v>
      </c>
      <c r="B303" t="s">
        <v>154</v>
      </c>
      <c r="C303">
        <v>8.9</v>
      </c>
      <c r="D303" s="19" t="s">
        <v>1773</v>
      </c>
      <c r="E303">
        <v>17</v>
      </c>
      <c r="G303" t="s">
        <v>1393</v>
      </c>
      <c r="H303">
        <v>30</v>
      </c>
      <c r="I303">
        <v>4.5</v>
      </c>
    </row>
    <row r="304" spans="1:9">
      <c r="A304" t="s">
        <v>1046</v>
      </c>
      <c r="B304" t="s">
        <v>153</v>
      </c>
      <c r="C304" t="s">
        <v>152</v>
      </c>
      <c r="D304" s="19" t="s">
        <v>152</v>
      </c>
      <c r="E304" t="s">
        <v>152</v>
      </c>
      <c r="G304">
        <v>0</v>
      </c>
      <c r="H304" t="s">
        <v>152</v>
      </c>
      <c r="I304" t="s">
        <v>152</v>
      </c>
    </row>
    <row r="305" spans="1:9">
      <c r="A305" t="s">
        <v>1045</v>
      </c>
      <c r="B305" t="s">
        <v>153</v>
      </c>
      <c r="C305" t="s">
        <v>152</v>
      </c>
      <c r="D305" s="19" t="s">
        <v>152</v>
      </c>
      <c r="E305" t="s">
        <v>152</v>
      </c>
      <c r="G305">
        <v>0</v>
      </c>
      <c r="H305" t="s">
        <v>152</v>
      </c>
      <c r="I305" t="s">
        <v>152</v>
      </c>
    </row>
    <row r="306" spans="1:9">
      <c r="A306" t="s">
        <v>1044</v>
      </c>
      <c r="B306" t="s">
        <v>153</v>
      </c>
      <c r="C306" t="s">
        <v>152</v>
      </c>
      <c r="D306" s="19" t="s">
        <v>152</v>
      </c>
      <c r="E306" t="s">
        <v>152</v>
      </c>
      <c r="G306">
        <v>0</v>
      </c>
      <c r="H306" t="s">
        <v>152</v>
      </c>
      <c r="I306" t="s">
        <v>152</v>
      </c>
    </row>
    <row r="307" spans="1:9">
      <c r="A307" t="s">
        <v>1043</v>
      </c>
      <c r="B307" t="s">
        <v>154</v>
      </c>
      <c r="C307">
        <v>8.9</v>
      </c>
      <c r="D307" s="19" t="s">
        <v>1774</v>
      </c>
      <c r="E307">
        <v>17</v>
      </c>
      <c r="G307" t="s">
        <v>1393</v>
      </c>
      <c r="H307">
        <v>30</v>
      </c>
      <c r="I307">
        <v>4.5</v>
      </c>
    </row>
    <row r="308" spans="1:9">
      <c r="A308" t="s">
        <v>1042</v>
      </c>
      <c r="B308" t="s">
        <v>153</v>
      </c>
      <c r="C308" t="s">
        <v>152</v>
      </c>
      <c r="D308" s="19" t="s">
        <v>152</v>
      </c>
      <c r="E308" t="s">
        <v>152</v>
      </c>
      <c r="G308">
        <v>0</v>
      </c>
      <c r="H308" t="s">
        <v>152</v>
      </c>
      <c r="I308" t="s">
        <v>152</v>
      </c>
    </row>
    <row r="309" spans="1:9">
      <c r="A309" t="s">
        <v>1041</v>
      </c>
      <c r="B309" t="s">
        <v>154</v>
      </c>
      <c r="C309">
        <v>9.1999999999999993</v>
      </c>
      <c r="D309" s="19" t="s">
        <v>1775</v>
      </c>
      <c r="E309">
        <v>19</v>
      </c>
      <c r="G309" t="s">
        <v>1393</v>
      </c>
      <c r="H309">
        <v>30</v>
      </c>
      <c r="I309">
        <v>4.5</v>
      </c>
    </row>
    <row r="310" spans="1:9">
      <c r="A310" t="s">
        <v>1040</v>
      </c>
      <c r="B310" t="s">
        <v>153</v>
      </c>
      <c r="C310" t="s">
        <v>152</v>
      </c>
      <c r="D310" s="19" t="s">
        <v>152</v>
      </c>
      <c r="E310" t="s">
        <v>152</v>
      </c>
      <c r="G310">
        <v>0</v>
      </c>
      <c r="H310" t="s">
        <v>152</v>
      </c>
      <c r="I310" t="s">
        <v>152</v>
      </c>
    </row>
    <row r="311" spans="1:9">
      <c r="A311" t="s">
        <v>1039</v>
      </c>
      <c r="B311" t="s">
        <v>153</v>
      </c>
      <c r="C311" t="s">
        <v>152</v>
      </c>
      <c r="D311" s="19" t="s">
        <v>152</v>
      </c>
      <c r="E311" t="s">
        <v>152</v>
      </c>
      <c r="G311">
        <v>0</v>
      </c>
      <c r="H311" t="s">
        <v>152</v>
      </c>
      <c r="I311" t="s">
        <v>152</v>
      </c>
    </row>
    <row r="312" spans="1:9">
      <c r="A312" t="s">
        <v>1038</v>
      </c>
      <c r="B312" t="s">
        <v>153</v>
      </c>
      <c r="C312" t="s">
        <v>152</v>
      </c>
      <c r="D312" s="19" t="s">
        <v>152</v>
      </c>
      <c r="E312" t="s">
        <v>152</v>
      </c>
      <c r="G312">
        <v>0</v>
      </c>
      <c r="H312" t="s">
        <v>152</v>
      </c>
      <c r="I312" t="s">
        <v>152</v>
      </c>
    </row>
    <row r="313" spans="1:9">
      <c r="A313" t="s">
        <v>1037</v>
      </c>
      <c r="B313" t="s">
        <v>154</v>
      </c>
      <c r="C313">
        <v>8.9</v>
      </c>
      <c r="D313" s="19" t="s">
        <v>1765</v>
      </c>
      <c r="E313">
        <v>18</v>
      </c>
      <c r="G313" t="s">
        <v>1393</v>
      </c>
      <c r="H313">
        <v>30</v>
      </c>
      <c r="I313">
        <v>4.5</v>
      </c>
    </row>
    <row r="314" spans="1:9">
      <c r="A314" t="s">
        <v>1036</v>
      </c>
      <c r="B314" t="s">
        <v>153</v>
      </c>
      <c r="C314" t="s">
        <v>152</v>
      </c>
      <c r="D314" s="19" t="s">
        <v>152</v>
      </c>
      <c r="E314" t="s">
        <v>152</v>
      </c>
      <c r="G314">
        <v>0</v>
      </c>
      <c r="H314" t="s">
        <v>152</v>
      </c>
      <c r="I314" t="s">
        <v>152</v>
      </c>
    </row>
    <row r="315" spans="1:9">
      <c r="A315" t="s">
        <v>1035</v>
      </c>
      <c r="B315" t="s">
        <v>153</v>
      </c>
      <c r="C315" t="s">
        <v>152</v>
      </c>
      <c r="D315" s="19" t="s">
        <v>152</v>
      </c>
      <c r="E315" t="s">
        <v>152</v>
      </c>
      <c r="G315">
        <v>0</v>
      </c>
      <c r="H315" t="s">
        <v>152</v>
      </c>
      <c r="I315" t="s">
        <v>152</v>
      </c>
    </row>
    <row r="316" spans="1:9">
      <c r="A316" t="s">
        <v>1034</v>
      </c>
      <c r="B316" t="s">
        <v>153</v>
      </c>
      <c r="C316" t="s">
        <v>152</v>
      </c>
      <c r="D316" s="19" t="s">
        <v>152</v>
      </c>
      <c r="E316" t="s">
        <v>152</v>
      </c>
      <c r="G316">
        <v>0</v>
      </c>
      <c r="H316" t="s">
        <v>152</v>
      </c>
      <c r="I316" t="s">
        <v>152</v>
      </c>
    </row>
    <row r="317" spans="1:9">
      <c r="A317" t="s">
        <v>1033</v>
      </c>
      <c r="B317" t="s">
        <v>154</v>
      </c>
      <c r="C317">
        <v>8.9</v>
      </c>
      <c r="D317" s="19" t="s">
        <v>1768</v>
      </c>
      <c r="E317">
        <v>17</v>
      </c>
      <c r="G317" t="s">
        <v>1393</v>
      </c>
      <c r="H317">
        <v>30</v>
      </c>
      <c r="I317">
        <v>4.5</v>
      </c>
    </row>
    <row r="318" spans="1:9">
      <c r="A318" t="s">
        <v>1032</v>
      </c>
      <c r="B318" t="s">
        <v>153</v>
      </c>
      <c r="C318" t="s">
        <v>152</v>
      </c>
      <c r="D318" s="19" t="s">
        <v>152</v>
      </c>
      <c r="E318" t="s">
        <v>152</v>
      </c>
      <c r="G318">
        <v>0</v>
      </c>
      <c r="H318" t="s">
        <v>152</v>
      </c>
      <c r="I318" t="s">
        <v>152</v>
      </c>
    </row>
    <row r="319" spans="1:9">
      <c r="A319" t="s">
        <v>1031</v>
      </c>
      <c r="B319" t="s">
        <v>153</v>
      </c>
      <c r="C319" t="s">
        <v>152</v>
      </c>
      <c r="D319" s="19" t="s">
        <v>152</v>
      </c>
      <c r="E319" t="s">
        <v>152</v>
      </c>
      <c r="G319">
        <v>0</v>
      </c>
      <c r="H319" t="s">
        <v>152</v>
      </c>
      <c r="I319" t="s">
        <v>152</v>
      </c>
    </row>
    <row r="320" spans="1:9">
      <c r="A320" t="s">
        <v>1030</v>
      </c>
      <c r="B320" t="s">
        <v>153</v>
      </c>
      <c r="C320" t="s">
        <v>152</v>
      </c>
      <c r="D320" s="19" t="s">
        <v>152</v>
      </c>
      <c r="E320" t="s">
        <v>152</v>
      </c>
      <c r="G320">
        <v>0</v>
      </c>
      <c r="H320" t="s">
        <v>152</v>
      </c>
      <c r="I320" t="s">
        <v>152</v>
      </c>
    </row>
    <row r="321" spans="1:9">
      <c r="A321" t="s">
        <v>1029</v>
      </c>
      <c r="B321" t="s">
        <v>154</v>
      </c>
      <c r="C321">
        <v>8.9</v>
      </c>
      <c r="D321" s="19" t="s">
        <v>1774</v>
      </c>
      <c r="E321">
        <v>17</v>
      </c>
      <c r="G321" t="s">
        <v>1393</v>
      </c>
      <c r="H321">
        <v>30</v>
      </c>
      <c r="I321">
        <v>4.5</v>
      </c>
    </row>
    <row r="322" spans="1:9">
      <c r="A322" t="s">
        <v>1028</v>
      </c>
      <c r="B322" t="s">
        <v>153</v>
      </c>
      <c r="C322" t="s">
        <v>152</v>
      </c>
      <c r="D322" s="19" t="s">
        <v>152</v>
      </c>
      <c r="E322" t="s">
        <v>152</v>
      </c>
      <c r="G322">
        <v>0</v>
      </c>
      <c r="H322" t="s">
        <v>152</v>
      </c>
      <c r="I322" t="s">
        <v>152</v>
      </c>
    </row>
    <row r="323" spans="1:9">
      <c r="A323" t="s">
        <v>1027</v>
      </c>
      <c r="B323" t="s">
        <v>153</v>
      </c>
      <c r="C323" t="s">
        <v>152</v>
      </c>
      <c r="D323" s="19" t="s">
        <v>152</v>
      </c>
      <c r="E323" t="s">
        <v>152</v>
      </c>
      <c r="G323">
        <v>0</v>
      </c>
      <c r="H323" t="s">
        <v>152</v>
      </c>
      <c r="I323" t="s">
        <v>152</v>
      </c>
    </row>
    <row r="324" spans="1:9">
      <c r="A324" t="s">
        <v>1026</v>
      </c>
      <c r="B324" t="s">
        <v>153</v>
      </c>
      <c r="C324" t="s">
        <v>152</v>
      </c>
      <c r="D324" s="19" t="s">
        <v>152</v>
      </c>
      <c r="E324" t="s">
        <v>152</v>
      </c>
      <c r="G324">
        <v>0</v>
      </c>
      <c r="H324" t="s">
        <v>152</v>
      </c>
      <c r="I324" t="s">
        <v>152</v>
      </c>
    </row>
    <row r="325" spans="1:9">
      <c r="A325" t="s">
        <v>1025</v>
      </c>
      <c r="B325" t="s">
        <v>153</v>
      </c>
      <c r="C325" t="s">
        <v>152</v>
      </c>
      <c r="D325" s="19" t="s">
        <v>152</v>
      </c>
      <c r="E325" t="s">
        <v>152</v>
      </c>
      <c r="G325">
        <v>0</v>
      </c>
      <c r="H325" t="s">
        <v>152</v>
      </c>
      <c r="I325" t="s">
        <v>152</v>
      </c>
    </row>
    <row r="326" spans="1:9">
      <c r="A326" t="s">
        <v>1024</v>
      </c>
      <c r="B326" t="s">
        <v>153</v>
      </c>
      <c r="C326" t="s">
        <v>152</v>
      </c>
      <c r="D326" s="19" t="s">
        <v>152</v>
      </c>
      <c r="E326" t="s">
        <v>152</v>
      </c>
      <c r="G326">
        <v>0</v>
      </c>
      <c r="H326" t="s">
        <v>152</v>
      </c>
      <c r="I326" t="s">
        <v>152</v>
      </c>
    </row>
    <row r="327" spans="1:9">
      <c r="A327" t="s">
        <v>1023</v>
      </c>
      <c r="B327" t="s">
        <v>153</v>
      </c>
      <c r="C327" t="s">
        <v>152</v>
      </c>
      <c r="D327" s="19" t="s">
        <v>152</v>
      </c>
      <c r="E327" t="s">
        <v>152</v>
      </c>
      <c r="G327">
        <v>0</v>
      </c>
      <c r="H327" t="s">
        <v>152</v>
      </c>
      <c r="I327" t="s">
        <v>152</v>
      </c>
    </row>
    <row r="328" spans="1:9">
      <c r="A328" t="s">
        <v>1022</v>
      </c>
      <c r="B328" t="s">
        <v>153</v>
      </c>
      <c r="C328" t="s">
        <v>152</v>
      </c>
      <c r="D328" s="19" t="s">
        <v>152</v>
      </c>
      <c r="E328" t="s">
        <v>152</v>
      </c>
      <c r="G328">
        <v>0</v>
      </c>
      <c r="H328" t="s">
        <v>152</v>
      </c>
      <c r="I328" t="s">
        <v>152</v>
      </c>
    </row>
    <row r="329" spans="1:9">
      <c r="A329" t="s">
        <v>1021</v>
      </c>
      <c r="B329" t="s">
        <v>154</v>
      </c>
      <c r="C329">
        <v>8.9</v>
      </c>
      <c r="D329" s="19" t="s">
        <v>1770</v>
      </c>
      <c r="E329">
        <v>18</v>
      </c>
      <c r="G329" t="s">
        <v>1393</v>
      </c>
      <c r="H329">
        <v>30</v>
      </c>
      <c r="I329">
        <v>4.5</v>
      </c>
    </row>
    <row r="330" spans="1:9">
      <c r="A330" t="s">
        <v>1020</v>
      </c>
      <c r="B330" t="s">
        <v>153</v>
      </c>
      <c r="C330" t="s">
        <v>152</v>
      </c>
      <c r="D330" s="19" t="s">
        <v>152</v>
      </c>
      <c r="E330" t="s">
        <v>152</v>
      </c>
      <c r="G330">
        <v>0</v>
      </c>
      <c r="H330" t="s">
        <v>152</v>
      </c>
      <c r="I330" t="s">
        <v>152</v>
      </c>
    </row>
    <row r="331" spans="1:9">
      <c r="A331" t="s">
        <v>1019</v>
      </c>
      <c r="B331" t="s">
        <v>154</v>
      </c>
      <c r="C331">
        <v>8.9</v>
      </c>
      <c r="D331" s="19" t="s">
        <v>1765</v>
      </c>
      <c r="E331">
        <v>18</v>
      </c>
      <c r="G331" t="s">
        <v>1393</v>
      </c>
      <c r="H331">
        <v>30</v>
      </c>
      <c r="I331">
        <v>4.5</v>
      </c>
    </row>
    <row r="332" spans="1:9">
      <c r="A332" t="s">
        <v>1018</v>
      </c>
      <c r="B332" t="s">
        <v>153</v>
      </c>
      <c r="C332" t="s">
        <v>152</v>
      </c>
      <c r="D332" s="19" t="s">
        <v>152</v>
      </c>
      <c r="E332" t="s">
        <v>152</v>
      </c>
      <c r="G332">
        <v>0</v>
      </c>
      <c r="H332" t="s">
        <v>152</v>
      </c>
      <c r="I332" t="s">
        <v>152</v>
      </c>
    </row>
    <row r="333" spans="1:9">
      <c r="A333" t="s">
        <v>1017</v>
      </c>
      <c r="B333" t="s">
        <v>153</v>
      </c>
      <c r="C333" t="s">
        <v>152</v>
      </c>
      <c r="D333" s="19" t="s">
        <v>152</v>
      </c>
      <c r="E333" t="s">
        <v>152</v>
      </c>
      <c r="G333">
        <v>0</v>
      </c>
      <c r="H333" t="s">
        <v>152</v>
      </c>
      <c r="I333" t="s">
        <v>152</v>
      </c>
    </row>
    <row r="334" spans="1:9">
      <c r="A334" t="s">
        <v>1016</v>
      </c>
      <c r="B334" t="s">
        <v>153</v>
      </c>
      <c r="C334" t="s">
        <v>152</v>
      </c>
      <c r="D334" s="19" t="s">
        <v>152</v>
      </c>
      <c r="E334" t="s">
        <v>152</v>
      </c>
      <c r="G334">
        <v>0</v>
      </c>
      <c r="H334" t="s">
        <v>152</v>
      </c>
      <c r="I334" t="s">
        <v>152</v>
      </c>
    </row>
    <row r="335" spans="1:9">
      <c r="A335" t="s">
        <v>1015</v>
      </c>
      <c r="B335" t="s">
        <v>153</v>
      </c>
      <c r="C335" t="s">
        <v>152</v>
      </c>
      <c r="D335" s="19" t="s">
        <v>152</v>
      </c>
      <c r="E335" t="s">
        <v>152</v>
      </c>
      <c r="G335">
        <v>0</v>
      </c>
      <c r="H335" t="s">
        <v>152</v>
      </c>
      <c r="I335" t="s">
        <v>152</v>
      </c>
    </row>
    <row r="336" spans="1:9">
      <c r="A336" t="s">
        <v>1014</v>
      </c>
      <c r="B336" t="s">
        <v>153</v>
      </c>
      <c r="C336" t="s">
        <v>152</v>
      </c>
      <c r="D336" s="19" t="s">
        <v>152</v>
      </c>
      <c r="E336" t="s">
        <v>152</v>
      </c>
      <c r="G336">
        <v>0</v>
      </c>
      <c r="H336" t="s">
        <v>152</v>
      </c>
      <c r="I336" t="s">
        <v>152</v>
      </c>
    </row>
    <row r="337" spans="1:9">
      <c r="A337" t="s">
        <v>1013</v>
      </c>
      <c r="B337" t="s">
        <v>153</v>
      </c>
      <c r="C337" t="s">
        <v>152</v>
      </c>
      <c r="D337" s="19" t="s">
        <v>152</v>
      </c>
      <c r="E337" t="s">
        <v>152</v>
      </c>
      <c r="G337">
        <v>0</v>
      </c>
      <c r="H337" t="s">
        <v>152</v>
      </c>
      <c r="I337" t="s">
        <v>152</v>
      </c>
    </row>
    <row r="338" spans="1:9">
      <c r="A338" t="s">
        <v>1012</v>
      </c>
      <c r="B338" t="s">
        <v>153</v>
      </c>
      <c r="C338" t="s">
        <v>152</v>
      </c>
      <c r="D338" s="19" t="s">
        <v>152</v>
      </c>
      <c r="E338" t="s">
        <v>152</v>
      </c>
      <c r="G338">
        <v>0</v>
      </c>
      <c r="H338" t="s">
        <v>152</v>
      </c>
      <c r="I338" t="s">
        <v>152</v>
      </c>
    </row>
    <row r="339" spans="1:9">
      <c r="A339" t="s">
        <v>1011</v>
      </c>
      <c r="B339" t="s">
        <v>154</v>
      </c>
      <c r="C339">
        <v>8.9</v>
      </c>
      <c r="D339" s="19" t="s">
        <v>1773</v>
      </c>
      <c r="E339">
        <v>17</v>
      </c>
      <c r="G339" t="s">
        <v>1393</v>
      </c>
      <c r="H339">
        <v>30</v>
      </c>
      <c r="I339">
        <v>4.5</v>
      </c>
    </row>
    <row r="340" spans="1:9">
      <c r="A340" t="s">
        <v>1010</v>
      </c>
      <c r="B340" t="s">
        <v>153</v>
      </c>
      <c r="C340" t="s">
        <v>152</v>
      </c>
      <c r="D340" s="19" t="s">
        <v>152</v>
      </c>
      <c r="E340" t="s">
        <v>152</v>
      </c>
      <c r="G340">
        <v>0</v>
      </c>
      <c r="H340" t="s">
        <v>152</v>
      </c>
      <c r="I340" t="s">
        <v>152</v>
      </c>
    </row>
    <row r="341" spans="1:9">
      <c r="A341" t="s">
        <v>1009</v>
      </c>
      <c r="B341" t="s">
        <v>154</v>
      </c>
      <c r="C341">
        <v>8.9</v>
      </c>
      <c r="D341" s="19" t="s">
        <v>1770</v>
      </c>
      <c r="E341">
        <v>18</v>
      </c>
      <c r="G341" t="s">
        <v>1393</v>
      </c>
      <c r="H341">
        <v>30</v>
      </c>
      <c r="I341">
        <v>4.5</v>
      </c>
    </row>
    <row r="342" spans="1:9">
      <c r="A342" t="s">
        <v>1008</v>
      </c>
      <c r="B342" t="s">
        <v>153</v>
      </c>
      <c r="C342" t="s">
        <v>152</v>
      </c>
      <c r="D342" s="19" t="s">
        <v>152</v>
      </c>
      <c r="E342" t="s">
        <v>152</v>
      </c>
      <c r="G342">
        <v>0</v>
      </c>
      <c r="H342" t="s">
        <v>152</v>
      </c>
      <c r="I342" t="s">
        <v>152</v>
      </c>
    </row>
    <row r="343" spans="1:9">
      <c r="A343" t="s">
        <v>1007</v>
      </c>
      <c r="B343" t="s">
        <v>154</v>
      </c>
      <c r="C343">
        <v>8.9</v>
      </c>
      <c r="D343" s="19" t="s">
        <v>1772</v>
      </c>
      <c r="E343">
        <v>17</v>
      </c>
      <c r="G343" t="s">
        <v>1393</v>
      </c>
      <c r="H343">
        <v>30</v>
      </c>
      <c r="I343">
        <v>4.5</v>
      </c>
    </row>
    <row r="344" spans="1:9">
      <c r="A344" t="s">
        <v>1006</v>
      </c>
      <c r="B344" t="s">
        <v>153</v>
      </c>
      <c r="C344" t="s">
        <v>152</v>
      </c>
      <c r="D344" s="19" t="s">
        <v>152</v>
      </c>
      <c r="E344" t="s">
        <v>152</v>
      </c>
      <c r="G344">
        <v>0</v>
      </c>
      <c r="H344" t="s">
        <v>152</v>
      </c>
      <c r="I344" t="s">
        <v>152</v>
      </c>
    </row>
    <row r="345" spans="1:9">
      <c r="A345" t="s">
        <v>1005</v>
      </c>
      <c r="B345" t="s">
        <v>153</v>
      </c>
      <c r="C345" t="s">
        <v>152</v>
      </c>
      <c r="D345" s="19" t="s">
        <v>152</v>
      </c>
      <c r="E345" t="s">
        <v>152</v>
      </c>
      <c r="G345">
        <v>0</v>
      </c>
      <c r="H345" t="s">
        <v>152</v>
      </c>
      <c r="I345" t="s">
        <v>152</v>
      </c>
    </row>
    <row r="346" spans="1:9">
      <c r="A346" t="s">
        <v>1004</v>
      </c>
      <c r="B346" t="s">
        <v>153</v>
      </c>
      <c r="C346" t="s">
        <v>152</v>
      </c>
      <c r="D346" s="19" t="s">
        <v>152</v>
      </c>
      <c r="E346" t="s">
        <v>152</v>
      </c>
      <c r="G346">
        <v>0</v>
      </c>
      <c r="H346" t="s">
        <v>152</v>
      </c>
      <c r="I346" t="s">
        <v>152</v>
      </c>
    </row>
    <row r="347" spans="1:9">
      <c r="A347" t="s">
        <v>1003</v>
      </c>
      <c r="B347" t="s">
        <v>153</v>
      </c>
      <c r="C347" t="s">
        <v>152</v>
      </c>
      <c r="D347" s="19" t="s">
        <v>152</v>
      </c>
      <c r="E347" t="s">
        <v>152</v>
      </c>
      <c r="G347">
        <v>0</v>
      </c>
      <c r="H347" t="s">
        <v>152</v>
      </c>
      <c r="I347" t="s">
        <v>152</v>
      </c>
    </row>
    <row r="348" spans="1:9">
      <c r="A348" t="s">
        <v>1002</v>
      </c>
      <c r="B348" t="s">
        <v>153</v>
      </c>
      <c r="C348" t="s">
        <v>152</v>
      </c>
      <c r="D348" s="19" t="s">
        <v>152</v>
      </c>
      <c r="E348" t="s">
        <v>152</v>
      </c>
      <c r="G348">
        <v>0</v>
      </c>
      <c r="H348" t="s">
        <v>152</v>
      </c>
      <c r="I348" t="s">
        <v>152</v>
      </c>
    </row>
    <row r="349" spans="1:9">
      <c r="A349" t="s">
        <v>1001</v>
      </c>
      <c r="B349" t="s">
        <v>154</v>
      </c>
      <c r="C349">
        <v>8.9</v>
      </c>
      <c r="D349" s="19" t="s">
        <v>1766</v>
      </c>
      <c r="E349">
        <v>18</v>
      </c>
      <c r="G349" t="s">
        <v>1393</v>
      </c>
      <c r="H349">
        <v>30</v>
      </c>
      <c r="I349">
        <v>4.5</v>
      </c>
    </row>
    <row r="350" spans="1:9">
      <c r="A350" t="s">
        <v>1000</v>
      </c>
      <c r="B350" t="s">
        <v>153</v>
      </c>
      <c r="C350" t="s">
        <v>152</v>
      </c>
      <c r="D350" s="19" t="s">
        <v>152</v>
      </c>
      <c r="E350" t="s">
        <v>152</v>
      </c>
      <c r="G350">
        <v>0</v>
      </c>
      <c r="H350" t="s">
        <v>152</v>
      </c>
      <c r="I350" t="s">
        <v>152</v>
      </c>
    </row>
    <row r="351" spans="1:9">
      <c r="A351" t="s">
        <v>999</v>
      </c>
      <c r="B351" t="s">
        <v>153</v>
      </c>
      <c r="C351" t="s">
        <v>152</v>
      </c>
      <c r="D351" s="19" t="s">
        <v>152</v>
      </c>
      <c r="E351" t="s">
        <v>152</v>
      </c>
      <c r="G351">
        <v>0</v>
      </c>
      <c r="H351" t="s">
        <v>152</v>
      </c>
      <c r="I351" t="s">
        <v>152</v>
      </c>
    </row>
    <row r="352" spans="1:9">
      <c r="A352" t="s">
        <v>998</v>
      </c>
      <c r="B352" t="s">
        <v>153</v>
      </c>
      <c r="C352" t="s">
        <v>152</v>
      </c>
      <c r="D352" s="19" t="s">
        <v>152</v>
      </c>
      <c r="E352" t="s">
        <v>152</v>
      </c>
      <c r="G352">
        <v>0</v>
      </c>
      <c r="H352" t="s">
        <v>152</v>
      </c>
      <c r="I352" t="s">
        <v>152</v>
      </c>
    </row>
    <row r="353" spans="1:9">
      <c r="A353" t="s">
        <v>997</v>
      </c>
      <c r="B353" t="s">
        <v>154</v>
      </c>
      <c r="C353">
        <v>8.9</v>
      </c>
      <c r="D353" s="19" t="s">
        <v>1770</v>
      </c>
      <c r="E353">
        <v>18</v>
      </c>
      <c r="G353" t="s">
        <v>1393</v>
      </c>
      <c r="H353">
        <v>30</v>
      </c>
      <c r="I353">
        <v>4.5</v>
      </c>
    </row>
    <row r="354" spans="1:9">
      <c r="A354" t="s">
        <v>996</v>
      </c>
      <c r="B354" t="s">
        <v>153</v>
      </c>
      <c r="C354" t="s">
        <v>152</v>
      </c>
      <c r="D354" s="19" t="s">
        <v>152</v>
      </c>
      <c r="E354" t="s">
        <v>152</v>
      </c>
      <c r="G354">
        <v>0</v>
      </c>
      <c r="H354" t="s">
        <v>152</v>
      </c>
      <c r="I354" t="s">
        <v>152</v>
      </c>
    </row>
    <row r="355" spans="1:9">
      <c r="A355" t="s">
        <v>995</v>
      </c>
      <c r="B355" t="s">
        <v>153</v>
      </c>
      <c r="C355" t="s">
        <v>152</v>
      </c>
      <c r="D355" s="19" t="s">
        <v>152</v>
      </c>
      <c r="E355" t="s">
        <v>152</v>
      </c>
      <c r="G355">
        <v>0</v>
      </c>
      <c r="H355" t="s">
        <v>152</v>
      </c>
      <c r="I355" t="s">
        <v>152</v>
      </c>
    </row>
    <row r="356" spans="1:9">
      <c r="A356" t="s">
        <v>994</v>
      </c>
      <c r="B356" t="s">
        <v>153</v>
      </c>
      <c r="C356" t="s">
        <v>152</v>
      </c>
      <c r="D356" s="19" t="s">
        <v>152</v>
      </c>
      <c r="E356" t="s">
        <v>152</v>
      </c>
      <c r="G356">
        <v>0</v>
      </c>
      <c r="H356" t="s">
        <v>152</v>
      </c>
      <c r="I356" t="s">
        <v>152</v>
      </c>
    </row>
    <row r="357" spans="1:9">
      <c r="A357" t="s">
        <v>993</v>
      </c>
      <c r="B357" t="s">
        <v>154</v>
      </c>
      <c r="C357">
        <v>8.9</v>
      </c>
      <c r="D357" s="19" t="s">
        <v>1766</v>
      </c>
      <c r="E357">
        <v>18</v>
      </c>
      <c r="G357" t="s">
        <v>1393</v>
      </c>
      <c r="H357">
        <v>30</v>
      </c>
      <c r="I357">
        <v>4.5</v>
      </c>
    </row>
    <row r="358" spans="1:9">
      <c r="A358" t="s">
        <v>992</v>
      </c>
      <c r="B358" t="s">
        <v>153</v>
      </c>
      <c r="C358" t="s">
        <v>152</v>
      </c>
      <c r="D358" s="19" t="s">
        <v>152</v>
      </c>
      <c r="E358" t="s">
        <v>152</v>
      </c>
      <c r="G358">
        <v>0</v>
      </c>
      <c r="H358" t="s">
        <v>152</v>
      </c>
      <c r="I358" t="s">
        <v>152</v>
      </c>
    </row>
    <row r="359" spans="1:9">
      <c r="A359" t="s">
        <v>991</v>
      </c>
      <c r="B359" t="s">
        <v>153</v>
      </c>
      <c r="C359" t="s">
        <v>152</v>
      </c>
      <c r="D359" s="19" t="s">
        <v>152</v>
      </c>
      <c r="E359" t="s">
        <v>152</v>
      </c>
      <c r="G359">
        <v>0</v>
      </c>
      <c r="H359" t="s">
        <v>152</v>
      </c>
      <c r="I359" t="s">
        <v>152</v>
      </c>
    </row>
    <row r="360" spans="1:9">
      <c r="A360" t="s">
        <v>990</v>
      </c>
      <c r="B360" t="s">
        <v>153</v>
      </c>
      <c r="C360" t="s">
        <v>152</v>
      </c>
      <c r="D360" s="19" t="s">
        <v>152</v>
      </c>
      <c r="E360" t="s">
        <v>152</v>
      </c>
      <c r="G360">
        <v>0</v>
      </c>
      <c r="H360" t="s">
        <v>152</v>
      </c>
      <c r="I360" t="s">
        <v>152</v>
      </c>
    </row>
    <row r="361" spans="1:9">
      <c r="A361" t="s">
        <v>317</v>
      </c>
      <c r="B361" t="s">
        <v>154</v>
      </c>
      <c r="C361">
        <v>8.9</v>
      </c>
      <c r="D361" s="19" t="s">
        <v>1776</v>
      </c>
      <c r="E361">
        <v>17</v>
      </c>
      <c r="G361" t="s">
        <v>1393</v>
      </c>
      <c r="H361">
        <v>30</v>
      </c>
      <c r="I361">
        <v>4.5</v>
      </c>
    </row>
    <row r="362" spans="1:9">
      <c r="A362" t="s">
        <v>989</v>
      </c>
      <c r="B362" t="s">
        <v>153</v>
      </c>
      <c r="C362" t="s">
        <v>152</v>
      </c>
      <c r="D362" s="19" t="s">
        <v>152</v>
      </c>
      <c r="E362" t="s">
        <v>152</v>
      </c>
      <c r="G362">
        <v>0</v>
      </c>
      <c r="H362" t="s">
        <v>152</v>
      </c>
      <c r="I362" t="s">
        <v>152</v>
      </c>
    </row>
    <row r="363" spans="1:9">
      <c r="A363" t="s">
        <v>988</v>
      </c>
      <c r="B363" t="s">
        <v>153</v>
      </c>
      <c r="C363" t="s">
        <v>152</v>
      </c>
      <c r="D363" s="19" t="s">
        <v>152</v>
      </c>
      <c r="E363" t="s">
        <v>152</v>
      </c>
      <c r="G363">
        <v>0</v>
      </c>
      <c r="H363" t="s">
        <v>152</v>
      </c>
      <c r="I363" t="s">
        <v>152</v>
      </c>
    </row>
    <row r="364" spans="1:9">
      <c r="A364" t="s">
        <v>987</v>
      </c>
      <c r="B364" t="s">
        <v>153</v>
      </c>
      <c r="C364" t="s">
        <v>152</v>
      </c>
      <c r="D364" s="19" t="s">
        <v>152</v>
      </c>
      <c r="E364" t="s">
        <v>152</v>
      </c>
      <c r="G364">
        <v>0</v>
      </c>
      <c r="H364" t="s">
        <v>152</v>
      </c>
      <c r="I364" t="s">
        <v>152</v>
      </c>
    </row>
    <row r="365" spans="1:9">
      <c r="A365" t="s">
        <v>986</v>
      </c>
      <c r="B365" t="s">
        <v>154</v>
      </c>
      <c r="C365">
        <v>8.9</v>
      </c>
      <c r="D365" s="19" t="s">
        <v>1774</v>
      </c>
      <c r="E365">
        <v>17</v>
      </c>
      <c r="G365" t="s">
        <v>1393</v>
      </c>
      <c r="H365">
        <v>30</v>
      </c>
      <c r="I365">
        <v>4.5</v>
      </c>
    </row>
    <row r="366" spans="1:9">
      <c r="A366" t="s">
        <v>985</v>
      </c>
      <c r="B366" t="s">
        <v>153</v>
      </c>
      <c r="C366" t="s">
        <v>152</v>
      </c>
      <c r="D366" s="19" t="s">
        <v>152</v>
      </c>
      <c r="E366" t="s">
        <v>152</v>
      </c>
      <c r="G366">
        <v>0</v>
      </c>
      <c r="H366" t="s">
        <v>152</v>
      </c>
      <c r="I366" t="s">
        <v>152</v>
      </c>
    </row>
    <row r="367" spans="1:9">
      <c r="A367" t="s">
        <v>984</v>
      </c>
      <c r="B367" t="s">
        <v>153</v>
      </c>
      <c r="C367" t="s">
        <v>152</v>
      </c>
      <c r="D367" s="19" t="s">
        <v>152</v>
      </c>
      <c r="E367" t="s">
        <v>152</v>
      </c>
      <c r="G367">
        <v>0</v>
      </c>
      <c r="H367" t="s">
        <v>152</v>
      </c>
      <c r="I367" t="s">
        <v>152</v>
      </c>
    </row>
    <row r="368" spans="1:9">
      <c r="A368" t="s">
        <v>983</v>
      </c>
      <c r="B368" t="s">
        <v>153</v>
      </c>
      <c r="C368" t="s">
        <v>152</v>
      </c>
      <c r="D368" s="19" t="s">
        <v>152</v>
      </c>
      <c r="E368" t="s">
        <v>152</v>
      </c>
      <c r="G368">
        <v>0</v>
      </c>
      <c r="H368" t="s">
        <v>152</v>
      </c>
      <c r="I368" t="s">
        <v>152</v>
      </c>
    </row>
    <row r="369" spans="1:9">
      <c r="A369" t="s">
        <v>982</v>
      </c>
      <c r="B369" t="s">
        <v>153</v>
      </c>
      <c r="C369" t="s">
        <v>152</v>
      </c>
      <c r="D369" s="19" t="s">
        <v>152</v>
      </c>
      <c r="E369" t="s">
        <v>152</v>
      </c>
      <c r="G369">
        <v>0</v>
      </c>
      <c r="H369" t="s">
        <v>152</v>
      </c>
      <c r="I369" t="s">
        <v>152</v>
      </c>
    </row>
    <row r="370" spans="1:9">
      <c r="A370" t="s">
        <v>981</v>
      </c>
      <c r="B370" t="s">
        <v>153</v>
      </c>
      <c r="C370" t="s">
        <v>152</v>
      </c>
      <c r="D370" s="19" t="s">
        <v>152</v>
      </c>
      <c r="E370" t="s">
        <v>152</v>
      </c>
      <c r="G370">
        <v>0</v>
      </c>
      <c r="H370" t="s">
        <v>152</v>
      </c>
      <c r="I370" t="s">
        <v>152</v>
      </c>
    </row>
    <row r="371" spans="1:9">
      <c r="A371" t="s">
        <v>980</v>
      </c>
      <c r="B371" t="s">
        <v>154</v>
      </c>
      <c r="C371">
        <v>8.9</v>
      </c>
      <c r="D371" s="19" t="s">
        <v>1776</v>
      </c>
      <c r="E371">
        <v>17</v>
      </c>
      <c r="G371" t="s">
        <v>1393</v>
      </c>
      <c r="H371">
        <v>30</v>
      </c>
      <c r="I371">
        <v>4.5</v>
      </c>
    </row>
    <row r="372" spans="1:9">
      <c r="A372" t="s">
        <v>979</v>
      </c>
      <c r="B372" t="s">
        <v>153</v>
      </c>
      <c r="C372" t="s">
        <v>152</v>
      </c>
      <c r="D372" s="19" t="s">
        <v>152</v>
      </c>
      <c r="E372" t="s">
        <v>152</v>
      </c>
      <c r="G372">
        <v>0</v>
      </c>
      <c r="H372" t="s">
        <v>152</v>
      </c>
      <c r="I372" t="s">
        <v>152</v>
      </c>
    </row>
    <row r="373" spans="1:9">
      <c r="A373" t="s">
        <v>978</v>
      </c>
      <c r="B373" t="s">
        <v>153</v>
      </c>
      <c r="C373" t="s">
        <v>152</v>
      </c>
      <c r="D373" s="19" t="s">
        <v>152</v>
      </c>
      <c r="E373" t="s">
        <v>152</v>
      </c>
      <c r="G373">
        <v>0</v>
      </c>
      <c r="H373" t="s">
        <v>152</v>
      </c>
      <c r="I373" t="s">
        <v>152</v>
      </c>
    </row>
    <row r="374" spans="1:9">
      <c r="A374" t="s">
        <v>977</v>
      </c>
      <c r="B374" t="s">
        <v>153</v>
      </c>
      <c r="C374" t="s">
        <v>152</v>
      </c>
      <c r="D374" s="19" t="s">
        <v>152</v>
      </c>
      <c r="E374" t="s">
        <v>152</v>
      </c>
      <c r="G374">
        <v>0</v>
      </c>
      <c r="H374" t="s">
        <v>152</v>
      </c>
      <c r="I374" t="s">
        <v>152</v>
      </c>
    </row>
    <row r="375" spans="1:9">
      <c r="A375" t="s">
        <v>976</v>
      </c>
      <c r="B375" t="s">
        <v>153</v>
      </c>
      <c r="C375" t="s">
        <v>152</v>
      </c>
      <c r="D375" s="19" t="s">
        <v>152</v>
      </c>
      <c r="E375" t="s">
        <v>152</v>
      </c>
      <c r="G375">
        <v>0</v>
      </c>
      <c r="H375" t="s">
        <v>152</v>
      </c>
      <c r="I375" t="s">
        <v>152</v>
      </c>
    </row>
    <row r="376" spans="1:9">
      <c r="A376" t="s">
        <v>975</v>
      </c>
      <c r="B376" t="s">
        <v>153</v>
      </c>
      <c r="C376" t="s">
        <v>152</v>
      </c>
      <c r="D376" s="19" t="s">
        <v>152</v>
      </c>
      <c r="E376" t="s">
        <v>152</v>
      </c>
      <c r="G376">
        <v>0</v>
      </c>
      <c r="H376" t="s">
        <v>152</v>
      </c>
      <c r="I376" t="s">
        <v>152</v>
      </c>
    </row>
    <row r="377" spans="1:9">
      <c r="A377" t="s">
        <v>974</v>
      </c>
      <c r="B377" t="s">
        <v>153</v>
      </c>
      <c r="C377" t="s">
        <v>152</v>
      </c>
      <c r="D377" s="19" t="s">
        <v>152</v>
      </c>
      <c r="E377" t="s">
        <v>152</v>
      </c>
      <c r="G377">
        <v>0</v>
      </c>
      <c r="H377" t="s">
        <v>152</v>
      </c>
      <c r="I377" t="s">
        <v>152</v>
      </c>
    </row>
    <row r="378" spans="1:9">
      <c r="A378" t="s">
        <v>973</v>
      </c>
      <c r="B378" t="s">
        <v>153</v>
      </c>
      <c r="C378" t="s">
        <v>152</v>
      </c>
      <c r="D378" s="19" t="s">
        <v>152</v>
      </c>
      <c r="E378" t="s">
        <v>152</v>
      </c>
      <c r="G378">
        <v>0</v>
      </c>
      <c r="H378" t="s">
        <v>152</v>
      </c>
      <c r="I378" t="s">
        <v>152</v>
      </c>
    </row>
    <row r="379" spans="1:9">
      <c r="A379" t="s">
        <v>972</v>
      </c>
      <c r="B379" t="s">
        <v>153</v>
      </c>
      <c r="C379" t="s">
        <v>152</v>
      </c>
      <c r="D379" s="19" t="s">
        <v>152</v>
      </c>
      <c r="E379" t="s">
        <v>152</v>
      </c>
      <c r="G379">
        <v>0</v>
      </c>
      <c r="H379" t="s">
        <v>152</v>
      </c>
      <c r="I379" t="s">
        <v>152</v>
      </c>
    </row>
    <row r="380" spans="1:9">
      <c r="A380" t="s">
        <v>971</v>
      </c>
      <c r="B380" t="s">
        <v>153</v>
      </c>
      <c r="C380" t="s">
        <v>152</v>
      </c>
      <c r="D380" s="19" t="s">
        <v>152</v>
      </c>
      <c r="E380" t="s">
        <v>152</v>
      </c>
      <c r="G380">
        <v>0</v>
      </c>
      <c r="H380" t="s">
        <v>152</v>
      </c>
      <c r="I380" t="s">
        <v>152</v>
      </c>
    </row>
    <row r="381" spans="1:9">
      <c r="A381" t="s">
        <v>970</v>
      </c>
      <c r="B381" t="s">
        <v>153</v>
      </c>
      <c r="C381" t="s">
        <v>152</v>
      </c>
      <c r="D381" s="19" t="s">
        <v>152</v>
      </c>
      <c r="E381" t="s">
        <v>152</v>
      </c>
      <c r="G381">
        <v>0</v>
      </c>
      <c r="H381" t="s">
        <v>152</v>
      </c>
      <c r="I381" t="s">
        <v>152</v>
      </c>
    </row>
    <row r="382" spans="1:9">
      <c r="A382" t="s">
        <v>969</v>
      </c>
      <c r="B382" t="s">
        <v>153</v>
      </c>
      <c r="C382" t="s">
        <v>152</v>
      </c>
      <c r="D382" s="19" t="s">
        <v>152</v>
      </c>
      <c r="E382" t="s">
        <v>152</v>
      </c>
      <c r="G382">
        <v>0</v>
      </c>
      <c r="H382" t="s">
        <v>152</v>
      </c>
      <c r="I382" t="s">
        <v>152</v>
      </c>
    </row>
    <row r="383" spans="1:9">
      <c r="A383" t="s">
        <v>968</v>
      </c>
      <c r="B383" t="s">
        <v>153</v>
      </c>
      <c r="C383" t="s">
        <v>152</v>
      </c>
      <c r="D383" s="19" t="s">
        <v>152</v>
      </c>
      <c r="E383" t="s">
        <v>152</v>
      </c>
      <c r="G383">
        <v>0</v>
      </c>
      <c r="H383" t="s">
        <v>152</v>
      </c>
      <c r="I383" t="s">
        <v>152</v>
      </c>
    </row>
    <row r="384" spans="1:9">
      <c r="A384" t="s">
        <v>967</v>
      </c>
      <c r="B384" t="s">
        <v>153</v>
      </c>
      <c r="C384" t="s">
        <v>152</v>
      </c>
      <c r="D384" s="19" t="s">
        <v>152</v>
      </c>
      <c r="E384" t="s">
        <v>152</v>
      </c>
      <c r="G384">
        <v>0</v>
      </c>
      <c r="H384" t="s">
        <v>152</v>
      </c>
      <c r="I384" t="s">
        <v>152</v>
      </c>
    </row>
    <row r="385" spans="1:9">
      <c r="A385" t="s">
        <v>966</v>
      </c>
      <c r="B385" t="s">
        <v>153</v>
      </c>
      <c r="C385" t="s">
        <v>152</v>
      </c>
      <c r="D385" s="19" t="s">
        <v>152</v>
      </c>
      <c r="E385" t="s">
        <v>152</v>
      </c>
      <c r="G385">
        <v>0</v>
      </c>
      <c r="H385" t="s">
        <v>152</v>
      </c>
      <c r="I385" t="s">
        <v>152</v>
      </c>
    </row>
    <row r="386" spans="1:9">
      <c r="A386" t="s">
        <v>965</v>
      </c>
      <c r="B386" t="s">
        <v>153</v>
      </c>
      <c r="C386" t="s">
        <v>152</v>
      </c>
      <c r="D386" s="19" t="s">
        <v>152</v>
      </c>
      <c r="E386" t="s">
        <v>152</v>
      </c>
      <c r="G386">
        <v>0</v>
      </c>
      <c r="H386" t="s">
        <v>152</v>
      </c>
      <c r="I386" t="s">
        <v>152</v>
      </c>
    </row>
    <row r="387" spans="1:9">
      <c r="A387" t="s">
        <v>964</v>
      </c>
      <c r="B387" t="s">
        <v>154</v>
      </c>
      <c r="C387">
        <v>8.9</v>
      </c>
      <c r="D387" s="19" t="s">
        <v>1772</v>
      </c>
      <c r="E387">
        <v>18</v>
      </c>
      <c r="G387" t="s">
        <v>1393</v>
      </c>
      <c r="H387">
        <v>30</v>
      </c>
      <c r="I387">
        <v>4.5</v>
      </c>
    </row>
    <row r="388" spans="1:9">
      <c r="A388" t="s">
        <v>963</v>
      </c>
      <c r="B388" t="s">
        <v>153</v>
      </c>
      <c r="C388" t="s">
        <v>152</v>
      </c>
      <c r="D388" s="19" t="s">
        <v>152</v>
      </c>
      <c r="E388" t="s">
        <v>152</v>
      </c>
      <c r="G388">
        <v>0</v>
      </c>
      <c r="H388" t="s">
        <v>152</v>
      </c>
      <c r="I388" t="s">
        <v>152</v>
      </c>
    </row>
    <row r="389" spans="1:9">
      <c r="A389" t="s">
        <v>962</v>
      </c>
      <c r="B389" t="s">
        <v>153</v>
      </c>
      <c r="C389" t="s">
        <v>152</v>
      </c>
      <c r="D389" s="19" t="s">
        <v>152</v>
      </c>
      <c r="E389" t="s">
        <v>152</v>
      </c>
      <c r="G389">
        <v>0</v>
      </c>
      <c r="H389" t="s">
        <v>152</v>
      </c>
      <c r="I389" t="s">
        <v>152</v>
      </c>
    </row>
    <row r="390" spans="1:9">
      <c r="A390" t="s">
        <v>961</v>
      </c>
      <c r="B390" t="s">
        <v>153</v>
      </c>
      <c r="C390" t="s">
        <v>152</v>
      </c>
      <c r="D390" s="19" t="s">
        <v>152</v>
      </c>
      <c r="E390" t="s">
        <v>152</v>
      </c>
      <c r="G390">
        <v>0</v>
      </c>
      <c r="H390" t="s">
        <v>152</v>
      </c>
      <c r="I390" t="s">
        <v>152</v>
      </c>
    </row>
    <row r="391" spans="1:9">
      <c r="A391" t="s">
        <v>960</v>
      </c>
      <c r="B391" t="s">
        <v>154</v>
      </c>
      <c r="C391">
        <v>8.9</v>
      </c>
      <c r="D391" s="19" t="s">
        <v>1777</v>
      </c>
      <c r="E391">
        <v>18</v>
      </c>
      <c r="G391" t="s">
        <v>1393</v>
      </c>
      <c r="H391">
        <v>30</v>
      </c>
      <c r="I391">
        <v>4.5</v>
      </c>
    </row>
    <row r="392" spans="1:9">
      <c r="A392" t="s">
        <v>959</v>
      </c>
      <c r="B392" t="s">
        <v>153</v>
      </c>
      <c r="C392" t="s">
        <v>152</v>
      </c>
      <c r="D392" s="19" t="s">
        <v>152</v>
      </c>
      <c r="E392" t="s">
        <v>152</v>
      </c>
      <c r="G392">
        <v>0</v>
      </c>
      <c r="H392" t="s">
        <v>152</v>
      </c>
      <c r="I392" t="s">
        <v>152</v>
      </c>
    </row>
    <row r="393" spans="1:9">
      <c r="A393" t="s">
        <v>318</v>
      </c>
      <c r="B393" t="s">
        <v>154</v>
      </c>
      <c r="C393">
        <v>8.9</v>
      </c>
      <c r="D393" s="19" t="s">
        <v>1778</v>
      </c>
      <c r="E393">
        <v>18</v>
      </c>
      <c r="G393" t="s">
        <v>1393</v>
      </c>
      <c r="H393">
        <v>30</v>
      </c>
      <c r="I393">
        <v>4.5</v>
      </c>
    </row>
    <row r="394" spans="1:9">
      <c r="A394" t="s">
        <v>958</v>
      </c>
      <c r="B394" t="s">
        <v>153</v>
      </c>
      <c r="C394" t="s">
        <v>152</v>
      </c>
      <c r="D394" s="19" t="s">
        <v>152</v>
      </c>
      <c r="E394" t="s">
        <v>152</v>
      </c>
      <c r="G394">
        <v>0</v>
      </c>
      <c r="H394" t="s">
        <v>152</v>
      </c>
      <c r="I394" t="s">
        <v>152</v>
      </c>
    </row>
    <row r="395" spans="1:9">
      <c r="A395" t="s">
        <v>957</v>
      </c>
      <c r="B395" t="s">
        <v>154</v>
      </c>
      <c r="C395">
        <v>8.9</v>
      </c>
      <c r="D395" s="19" t="s">
        <v>1767</v>
      </c>
      <c r="E395">
        <v>18</v>
      </c>
      <c r="G395" t="s">
        <v>1393</v>
      </c>
      <c r="H395">
        <v>30</v>
      </c>
      <c r="I395">
        <v>4.5</v>
      </c>
    </row>
    <row r="396" spans="1:9">
      <c r="A396" t="s">
        <v>956</v>
      </c>
      <c r="B396" t="s">
        <v>153</v>
      </c>
      <c r="C396" t="s">
        <v>152</v>
      </c>
      <c r="D396" s="19" t="s">
        <v>152</v>
      </c>
      <c r="E396" t="s">
        <v>152</v>
      </c>
      <c r="G396">
        <v>0</v>
      </c>
      <c r="H396" t="s">
        <v>152</v>
      </c>
      <c r="I396" t="s">
        <v>152</v>
      </c>
    </row>
    <row r="397" spans="1:9">
      <c r="A397" t="s">
        <v>319</v>
      </c>
      <c r="B397" t="s">
        <v>154</v>
      </c>
      <c r="C397">
        <v>9.3000000000000007</v>
      </c>
      <c r="D397" s="19" t="s">
        <v>1779</v>
      </c>
      <c r="E397">
        <v>19</v>
      </c>
      <c r="G397" t="s">
        <v>1393</v>
      </c>
      <c r="H397">
        <v>30</v>
      </c>
      <c r="I397">
        <v>4.5</v>
      </c>
    </row>
    <row r="398" spans="1:9">
      <c r="A398" t="s">
        <v>955</v>
      </c>
      <c r="B398" t="s">
        <v>153</v>
      </c>
      <c r="C398" t="s">
        <v>152</v>
      </c>
      <c r="D398" s="19" t="s">
        <v>152</v>
      </c>
      <c r="E398" t="s">
        <v>152</v>
      </c>
      <c r="G398">
        <v>0</v>
      </c>
      <c r="H398" t="s">
        <v>152</v>
      </c>
      <c r="I398" t="s">
        <v>152</v>
      </c>
    </row>
    <row r="399" spans="1:9">
      <c r="A399" t="s">
        <v>320</v>
      </c>
      <c r="B399" t="s">
        <v>154</v>
      </c>
      <c r="C399">
        <v>8.9</v>
      </c>
      <c r="D399" s="19" t="s">
        <v>1780</v>
      </c>
      <c r="E399">
        <v>17</v>
      </c>
      <c r="G399" t="s">
        <v>1393</v>
      </c>
      <c r="H399">
        <v>30</v>
      </c>
      <c r="I399">
        <v>4.5</v>
      </c>
    </row>
    <row r="400" spans="1:9">
      <c r="A400" t="s">
        <v>954</v>
      </c>
      <c r="B400" t="s">
        <v>153</v>
      </c>
      <c r="C400" t="s">
        <v>152</v>
      </c>
      <c r="D400" s="19" t="s">
        <v>152</v>
      </c>
      <c r="E400" t="s">
        <v>152</v>
      </c>
      <c r="G400">
        <v>0</v>
      </c>
      <c r="H400" t="s">
        <v>152</v>
      </c>
      <c r="I400" t="s">
        <v>152</v>
      </c>
    </row>
    <row r="401" spans="1:9">
      <c r="A401" t="s">
        <v>953</v>
      </c>
      <c r="B401" t="s">
        <v>153</v>
      </c>
      <c r="C401" t="s">
        <v>152</v>
      </c>
      <c r="D401" s="19" t="s">
        <v>152</v>
      </c>
      <c r="E401" t="s">
        <v>152</v>
      </c>
      <c r="G401">
        <v>0</v>
      </c>
      <c r="H401" t="s">
        <v>152</v>
      </c>
      <c r="I401" t="s">
        <v>152</v>
      </c>
    </row>
    <row r="402" spans="1:9">
      <c r="A402" t="s">
        <v>952</v>
      </c>
      <c r="B402" t="s">
        <v>153</v>
      </c>
      <c r="C402" t="s">
        <v>152</v>
      </c>
      <c r="D402" s="19" t="s">
        <v>152</v>
      </c>
      <c r="E402" t="s">
        <v>152</v>
      </c>
      <c r="G402">
        <v>0</v>
      </c>
      <c r="H402" t="s">
        <v>152</v>
      </c>
      <c r="I402" t="s">
        <v>152</v>
      </c>
    </row>
    <row r="403" spans="1:9">
      <c r="A403" t="s">
        <v>321</v>
      </c>
      <c r="B403" t="s">
        <v>154</v>
      </c>
      <c r="C403">
        <v>8.9</v>
      </c>
      <c r="D403" s="19" t="s">
        <v>1765</v>
      </c>
      <c r="E403">
        <v>18</v>
      </c>
      <c r="G403" t="s">
        <v>1393</v>
      </c>
      <c r="H403">
        <v>30</v>
      </c>
      <c r="I403">
        <v>4.5</v>
      </c>
    </row>
    <row r="404" spans="1:9">
      <c r="A404" t="s">
        <v>951</v>
      </c>
      <c r="B404" t="s">
        <v>153</v>
      </c>
      <c r="C404" t="s">
        <v>152</v>
      </c>
      <c r="D404" s="19" t="s">
        <v>152</v>
      </c>
      <c r="E404" t="s">
        <v>152</v>
      </c>
      <c r="G404">
        <v>0</v>
      </c>
      <c r="H404" t="s">
        <v>152</v>
      </c>
      <c r="I404" t="s">
        <v>152</v>
      </c>
    </row>
    <row r="405" spans="1:9">
      <c r="A405" t="s">
        <v>950</v>
      </c>
      <c r="B405" t="s">
        <v>153</v>
      </c>
      <c r="C405" t="s">
        <v>152</v>
      </c>
      <c r="D405" s="19" t="s">
        <v>152</v>
      </c>
      <c r="E405" t="s">
        <v>152</v>
      </c>
      <c r="G405">
        <v>0</v>
      </c>
      <c r="H405" t="s">
        <v>152</v>
      </c>
      <c r="I405" t="s">
        <v>152</v>
      </c>
    </row>
    <row r="406" spans="1:9">
      <c r="A406" t="s">
        <v>949</v>
      </c>
      <c r="B406" t="s">
        <v>153</v>
      </c>
      <c r="C406" t="s">
        <v>152</v>
      </c>
      <c r="D406" s="19" t="s">
        <v>152</v>
      </c>
      <c r="E406" t="s">
        <v>152</v>
      </c>
      <c r="G406">
        <v>0</v>
      </c>
      <c r="H406" t="s">
        <v>152</v>
      </c>
      <c r="I406" t="s">
        <v>152</v>
      </c>
    </row>
    <row r="407" spans="1:9">
      <c r="A407" t="s">
        <v>948</v>
      </c>
      <c r="B407" t="s">
        <v>153</v>
      </c>
      <c r="C407" t="s">
        <v>152</v>
      </c>
      <c r="D407" s="19" t="s">
        <v>152</v>
      </c>
      <c r="E407" t="s">
        <v>152</v>
      </c>
      <c r="G407">
        <v>0</v>
      </c>
      <c r="H407" t="s">
        <v>152</v>
      </c>
      <c r="I407" t="s">
        <v>152</v>
      </c>
    </row>
    <row r="408" spans="1:9">
      <c r="A408" t="s">
        <v>947</v>
      </c>
      <c r="B408" t="s">
        <v>153</v>
      </c>
      <c r="C408" t="s">
        <v>152</v>
      </c>
      <c r="D408" s="19" t="s">
        <v>152</v>
      </c>
      <c r="E408" t="s">
        <v>152</v>
      </c>
      <c r="G408">
        <v>0</v>
      </c>
      <c r="H408" t="s">
        <v>152</v>
      </c>
      <c r="I408" t="s">
        <v>152</v>
      </c>
    </row>
    <row r="409" spans="1:9">
      <c r="A409" t="s">
        <v>946</v>
      </c>
      <c r="B409" t="s">
        <v>153</v>
      </c>
      <c r="C409" t="s">
        <v>152</v>
      </c>
      <c r="D409" s="19" t="s">
        <v>152</v>
      </c>
      <c r="E409" t="s">
        <v>152</v>
      </c>
      <c r="G409">
        <v>0</v>
      </c>
      <c r="H409" t="s">
        <v>152</v>
      </c>
      <c r="I409" t="s">
        <v>152</v>
      </c>
    </row>
    <row r="410" spans="1:9">
      <c r="A410" t="s">
        <v>945</v>
      </c>
      <c r="B410" t="s">
        <v>153</v>
      </c>
      <c r="C410" t="s">
        <v>152</v>
      </c>
      <c r="D410" s="19" t="s">
        <v>152</v>
      </c>
      <c r="E410" t="s">
        <v>152</v>
      </c>
      <c r="G410">
        <v>0</v>
      </c>
      <c r="H410" t="s">
        <v>152</v>
      </c>
      <c r="I410" t="s">
        <v>152</v>
      </c>
    </row>
    <row r="411" spans="1:9">
      <c r="A411" t="s">
        <v>322</v>
      </c>
      <c r="B411" t="s">
        <v>154</v>
      </c>
      <c r="C411">
        <v>8.9</v>
      </c>
      <c r="D411" s="19" t="s">
        <v>1766</v>
      </c>
      <c r="E411">
        <v>18</v>
      </c>
      <c r="G411" t="s">
        <v>1393</v>
      </c>
      <c r="H411">
        <v>30</v>
      </c>
      <c r="I411">
        <v>4.5</v>
      </c>
    </row>
    <row r="412" spans="1:9">
      <c r="A412" t="s">
        <v>944</v>
      </c>
      <c r="B412" t="s">
        <v>153</v>
      </c>
      <c r="C412" t="s">
        <v>152</v>
      </c>
      <c r="D412" s="19" t="s">
        <v>152</v>
      </c>
      <c r="E412" t="s">
        <v>152</v>
      </c>
      <c r="G412">
        <v>0</v>
      </c>
      <c r="H412" t="s">
        <v>152</v>
      </c>
      <c r="I412" t="s">
        <v>152</v>
      </c>
    </row>
    <row r="413" spans="1:9">
      <c r="A413" t="s">
        <v>943</v>
      </c>
      <c r="B413" t="s">
        <v>153</v>
      </c>
      <c r="C413" t="s">
        <v>152</v>
      </c>
      <c r="D413" s="19" t="s">
        <v>152</v>
      </c>
      <c r="E413" t="s">
        <v>152</v>
      </c>
      <c r="G413">
        <v>0</v>
      </c>
      <c r="H413" t="s">
        <v>152</v>
      </c>
      <c r="I413" t="s">
        <v>152</v>
      </c>
    </row>
    <row r="414" spans="1:9">
      <c r="A414" t="s">
        <v>942</v>
      </c>
      <c r="B414" t="s">
        <v>153</v>
      </c>
      <c r="C414" t="s">
        <v>152</v>
      </c>
      <c r="D414" s="19" t="s">
        <v>152</v>
      </c>
      <c r="E414" t="s">
        <v>152</v>
      </c>
      <c r="G414">
        <v>0</v>
      </c>
      <c r="H414" t="s">
        <v>152</v>
      </c>
      <c r="I414" t="s">
        <v>152</v>
      </c>
    </row>
    <row r="415" spans="1:9">
      <c r="A415" t="s">
        <v>941</v>
      </c>
      <c r="B415" t="s">
        <v>153</v>
      </c>
      <c r="C415" t="s">
        <v>152</v>
      </c>
      <c r="D415" s="19" t="s">
        <v>152</v>
      </c>
      <c r="E415" t="s">
        <v>152</v>
      </c>
      <c r="G415">
        <v>0</v>
      </c>
      <c r="H415" t="s">
        <v>152</v>
      </c>
      <c r="I415" t="s">
        <v>152</v>
      </c>
    </row>
    <row r="416" spans="1:9">
      <c r="A416" t="s">
        <v>940</v>
      </c>
      <c r="B416" t="s">
        <v>153</v>
      </c>
      <c r="C416" t="s">
        <v>152</v>
      </c>
      <c r="D416" s="19" t="s">
        <v>152</v>
      </c>
      <c r="E416" t="s">
        <v>152</v>
      </c>
      <c r="G416">
        <v>0</v>
      </c>
      <c r="H416" t="s">
        <v>152</v>
      </c>
      <c r="I416" t="s">
        <v>152</v>
      </c>
    </row>
    <row r="417" spans="1:9">
      <c r="A417" t="s">
        <v>939</v>
      </c>
      <c r="B417" t="s">
        <v>154</v>
      </c>
      <c r="C417">
        <v>8.9</v>
      </c>
      <c r="D417" s="19" t="s">
        <v>1778</v>
      </c>
      <c r="E417">
        <v>18</v>
      </c>
      <c r="G417" t="s">
        <v>1393</v>
      </c>
      <c r="H417">
        <v>30</v>
      </c>
      <c r="I417">
        <v>4.5</v>
      </c>
    </row>
    <row r="418" spans="1:9">
      <c r="A418" t="s">
        <v>938</v>
      </c>
      <c r="B418" t="s">
        <v>153</v>
      </c>
      <c r="C418" t="s">
        <v>152</v>
      </c>
      <c r="D418" s="19" t="s">
        <v>152</v>
      </c>
      <c r="E418" t="s">
        <v>152</v>
      </c>
      <c r="G418">
        <v>0</v>
      </c>
      <c r="H418" t="s">
        <v>152</v>
      </c>
      <c r="I418" t="s">
        <v>152</v>
      </c>
    </row>
    <row r="419" spans="1:9">
      <c r="A419" t="s">
        <v>937</v>
      </c>
      <c r="B419" t="s">
        <v>154</v>
      </c>
      <c r="C419">
        <v>8.9</v>
      </c>
      <c r="D419" s="19" t="s">
        <v>1770</v>
      </c>
      <c r="E419">
        <v>18</v>
      </c>
      <c r="G419" t="s">
        <v>1393</v>
      </c>
      <c r="H419">
        <v>30</v>
      </c>
      <c r="I419">
        <v>4.5</v>
      </c>
    </row>
    <row r="420" spans="1:9">
      <c r="A420" t="s">
        <v>936</v>
      </c>
      <c r="B420" t="s">
        <v>153</v>
      </c>
      <c r="C420" t="s">
        <v>152</v>
      </c>
      <c r="D420" s="19" t="s">
        <v>152</v>
      </c>
      <c r="E420" t="s">
        <v>152</v>
      </c>
      <c r="G420">
        <v>0</v>
      </c>
      <c r="H420" t="s">
        <v>152</v>
      </c>
      <c r="I420" t="s">
        <v>152</v>
      </c>
    </row>
    <row r="421" spans="1:9">
      <c r="A421" t="s">
        <v>935</v>
      </c>
      <c r="B421" t="s">
        <v>154</v>
      </c>
      <c r="C421">
        <v>8.9</v>
      </c>
      <c r="D421" s="19" t="s">
        <v>1764</v>
      </c>
      <c r="E421">
        <v>18</v>
      </c>
      <c r="G421" t="s">
        <v>1393</v>
      </c>
      <c r="H421">
        <v>30</v>
      </c>
      <c r="I421">
        <v>4.5</v>
      </c>
    </row>
    <row r="422" spans="1:9">
      <c r="A422" t="s">
        <v>934</v>
      </c>
      <c r="B422" t="s">
        <v>153</v>
      </c>
      <c r="C422" t="s">
        <v>152</v>
      </c>
      <c r="D422" s="19" t="s">
        <v>152</v>
      </c>
      <c r="E422" t="s">
        <v>152</v>
      </c>
      <c r="G422">
        <v>0</v>
      </c>
      <c r="H422" t="s">
        <v>152</v>
      </c>
      <c r="I422" t="s">
        <v>152</v>
      </c>
    </row>
    <row r="423" spans="1:9">
      <c r="A423" t="s">
        <v>933</v>
      </c>
      <c r="B423" t="s">
        <v>153</v>
      </c>
      <c r="C423" t="s">
        <v>152</v>
      </c>
      <c r="D423" s="19" t="s">
        <v>152</v>
      </c>
      <c r="E423" t="s">
        <v>152</v>
      </c>
      <c r="G423">
        <v>0</v>
      </c>
      <c r="H423" t="s">
        <v>152</v>
      </c>
      <c r="I423" t="s">
        <v>152</v>
      </c>
    </row>
    <row r="424" spans="1:9">
      <c r="A424" t="s">
        <v>932</v>
      </c>
      <c r="B424" t="s">
        <v>153</v>
      </c>
      <c r="C424" t="s">
        <v>152</v>
      </c>
      <c r="D424" s="19" t="s">
        <v>152</v>
      </c>
      <c r="E424" t="s">
        <v>152</v>
      </c>
      <c r="G424">
        <v>0</v>
      </c>
      <c r="H424" t="s">
        <v>152</v>
      </c>
      <c r="I424" t="s">
        <v>152</v>
      </c>
    </row>
    <row r="425" spans="1:9">
      <c r="A425" t="s">
        <v>931</v>
      </c>
      <c r="B425" t="s">
        <v>153</v>
      </c>
      <c r="C425" t="s">
        <v>152</v>
      </c>
      <c r="D425" s="19" t="s">
        <v>152</v>
      </c>
      <c r="E425" t="s">
        <v>152</v>
      </c>
      <c r="G425">
        <v>0</v>
      </c>
      <c r="H425" t="s">
        <v>152</v>
      </c>
      <c r="I425" t="s">
        <v>152</v>
      </c>
    </row>
    <row r="426" spans="1:9">
      <c r="A426" t="s">
        <v>930</v>
      </c>
      <c r="B426" t="s">
        <v>153</v>
      </c>
      <c r="C426" t="s">
        <v>152</v>
      </c>
      <c r="D426" s="19" t="s">
        <v>152</v>
      </c>
      <c r="E426" t="s">
        <v>152</v>
      </c>
      <c r="G426">
        <v>0</v>
      </c>
      <c r="H426" t="s">
        <v>152</v>
      </c>
      <c r="I426" t="s">
        <v>152</v>
      </c>
    </row>
    <row r="427" spans="1:9">
      <c r="A427" t="s">
        <v>929</v>
      </c>
      <c r="B427" t="s">
        <v>153</v>
      </c>
      <c r="C427" t="s">
        <v>152</v>
      </c>
      <c r="D427" s="19" t="s">
        <v>152</v>
      </c>
      <c r="E427" t="s">
        <v>152</v>
      </c>
      <c r="G427">
        <v>0</v>
      </c>
      <c r="H427" t="s">
        <v>152</v>
      </c>
      <c r="I427" t="s">
        <v>152</v>
      </c>
    </row>
    <row r="428" spans="1:9">
      <c r="A428" t="s">
        <v>928</v>
      </c>
      <c r="B428" t="s">
        <v>153</v>
      </c>
      <c r="C428" t="s">
        <v>152</v>
      </c>
      <c r="D428" s="19" t="s">
        <v>152</v>
      </c>
      <c r="E428" t="s">
        <v>152</v>
      </c>
      <c r="G428">
        <v>0</v>
      </c>
      <c r="H428" t="s">
        <v>152</v>
      </c>
      <c r="I428" t="s">
        <v>152</v>
      </c>
    </row>
    <row r="429" spans="1:9">
      <c r="A429" t="s">
        <v>927</v>
      </c>
      <c r="B429" t="s">
        <v>154</v>
      </c>
      <c r="C429">
        <v>8.9</v>
      </c>
      <c r="D429" s="19" t="s">
        <v>1777</v>
      </c>
      <c r="E429">
        <v>18</v>
      </c>
      <c r="G429" t="s">
        <v>1393</v>
      </c>
      <c r="H429">
        <v>30</v>
      </c>
      <c r="I429">
        <v>4.5</v>
      </c>
    </row>
    <row r="430" spans="1:9">
      <c r="A430" t="s">
        <v>926</v>
      </c>
      <c r="B430" t="s">
        <v>153</v>
      </c>
      <c r="C430" t="s">
        <v>152</v>
      </c>
      <c r="D430" s="19" t="s">
        <v>152</v>
      </c>
      <c r="E430" t="s">
        <v>152</v>
      </c>
      <c r="G430">
        <v>0</v>
      </c>
      <c r="H430" t="s">
        <v>152</v>
      </c>
      <c r="I430" t="s">
        <v>152</v>
      </c>
    </row>
    <row r="431" spans="1:9">
      <c r="A431" t="s">
        <v>925</v>
      </c>
      <c r="B431" t="s">
        <v>153</v>
      </c>
      <c r="C431" t="s">
        <v>152</v>
      </c>
      <c r="D431" s="19" t="s">
        <v>152</v>
      </c>
      <c r="E431" t="s">
        <v>152</v>
      </c>
      <c r="G431">
        <v>0</v>
      </c>
      <c r="H431" t="s">
        <v>152</v>
      </c>
      <c r="I431" t="s">
        <v>152</v>
      </c>
    </row>
    <row r="432" spans="1:9">
      <c r="A432" t="s">
        <v>924</v>
      </c>
      <c r="B432" t="s">
        <v>153</v>
      </c>
      <c r="C432" t="s">
        <v>152</v>
      </c>
      <c r="D432" s="19" t="s">
        <v>152</v>
      </c>
      <c r="E432" t="s">
        <v>152</v>
      </c>
      <c r="G432">
        <v>0</v>
      </c>
      <c r="H432" t="s">
        <v>152</v>
      </c>
      <c r="I432" t="s">
        <v>152</v>
      </c>
    </row>
    <row r="433" spans="1:9">
      <c r="A433" t="s">
        <v>923</v>
      </c>
      <c r="B433" t="s">
        <v>154</v>
      </c>
      <c r="C433">
        <v>8.9</v>
      </c>
      <c r="D433" s="19" t="s">
        <v>1777</v>
      </c>
      <c r="E433">
        <v>18</v>
      </c>
      <c r="G433" t="s">
        <v>1393</v>
      </c>
      <c r="H433">
        <v>30</v>
      </c>
      <c r="I433">
        <v>4.5</v>
      </c>
    </row>
    <row r="434" spans="1:9">
      <c r="A434" t="s">
        <v>922</v>
      </c>
      <c r="B434" t="s">
        <v>153</v>
      </c>
      <c r="C434" t="s">
        <v>152</v>
      </c>
      <c r="D434" s="19" t="s">
        <v>152</v>
      </c>
      <c r="E434" t="s">
        <v>152</v>
      </c>
      <c r="G434">
        <v>0</v>
      </c>
      <c r="H434" t="s">
        <v>152</v>
      </c>
      <c r="I434" t="s">
        <v>152</v>
      </c>
    </row>
    <row r="435" spans="1:9">
      <c r="A435" t="s">
        <v>921</v>
      </c>
      <c r="B435" t="s">
        <v>153</v>
      </c>
      <c r="C435" t="s">
        <v>152</v>
      </c>
      <c r="D435" s="19" t="s">
        <v>152</v>
      </c>
      <c r="E435" t="s">
        <v>152</v>
      </c>
      <c r="G435">
        <v>0</v>
      </c>
      <c r="H435" t="s">
        <v>152</v>
      </c>
      <c r="I435" t="s">
        <v>152</v>
      </c>
    </row>
    <row r="436" spans="1:9">
      <c r="A436" t="s">
        <v>920</v>
      </c>
      <c r="B436" t="s">
        <v>153</v>
      </c>
      <c r="C436" t="s">
        <v>152</v>
      </c>
      <c r="D436" s="19" t="s">
        <v>152</v>
      </c>
      <c r="E436" t="s">
        <v>152</v>
      </c>
      <c r="G436">
        <v>0</v>
      </c>
      <c r="H436" t="s">
        <v>152</v>
      </c>
      <c r="I436" t="s">
        <v>152</v>
      </c>
    </row>
    <row r="437" spans="1:9">
      <c r="A437" t="s">
        <v>919</v>
      </c>
      <c r="B437" t="s">
        <v>154</v>
      </c>
      <c r="C437">
        <v>8.9</v>
      </c>
      <c r="D437" s="19" t="s">
        <v>1770</v>
      </c>
      <c r="E437">
        <v>18</v>
      </c>
      <c r="G437" t="s">
        <v>1393</v>
      </c>
      <c r="H437">
        <v>30</v>
      </c>
      <c r="I437">
        <v>4.5</v>
      </c>
    </row>
    <row r="438" spans="1:9">
      <c r="A438" t="s">
        <v>918</v>
      </c>
      <c r="B438" t="s">
        <v>153</v>
      </c>
      <c r="C438" t="s">
        <v>152</v>
      </c>
      <c r="D438" s="19" t="s">
        <v>152</v>
      </c>
      <c r="E438" t="s">
        <v>152</v>
      </c>
      <c r="G438">
        <v>0</v>
      </c>
      <c r="H438" t="s">
        <v>152</v>
      </c>
      <c r="I438" t="s">
        <v>152</v>
      </c>
    </row>
    <row r="439" spans="1:9">
      <c r="A439" t="s">
        <v>917</v>
      </c>
      <c r="B439" t="s">
        <v>153</v>
      </c>
      <c r="C439" t="s">
        <v>152</v>
      </c>
      <c r="D439" s="19" t="s">
        <v>152</v>
      </c>
      <c r="E439" t="s">
        <v>152</v>
      </c>
      <c r="G439">
        <v>0</v>
      </c>
      <c r="H439" t="s">
        <v>152</v>
      </c>
      <c r="I439" t="s">
        <v>152</v>
      </c>
    </row>
    <row r="440" spans="1:9">
      <c r="A440" t="s">
        <v>916</v>
      </c>
      <c r="B440" t="s">
        <v>153</v>
      </c>
      <c r="C440" t="s">
        <v>152</v>
      </c>
      <c r="D440" s="19" t="s">
        <v>152</v>
      </c>
      <c r="E440" t="s">
        <v>152</v>
      </c>
      <c r="G440">
        <v>0</v>
      </c>
      <c r="H440" t="s">
        <v>152</v>
      </c>
      <c r="I440" t="s">
        <v>152</v>
      </c>
    </row>
    <row r="441" spans="1:9">
      <c r="A441" t="s">
        <v>915</v>
      </c>
      <c r="B441" t="s">
        <v>153</v>
      </c>
      <c r="C441" t="s">
        <v>152</v>
      </c>
      <c r="D441" s="19" t="s">
        <v>152</v>
      </c>
      <c r="E441" t="s">
        <v>152</v>
      </c>
      <c r="G441">
        <v>0</v>
      </c>
      <c r="H441" t="s">
        <v>152</v>
      </c>
      <c r="I441" t="s">
        <v>152</v>
      </c>
    </row>
    <row r="442" spans="1:9">
      <c r="A442" t="s">
        <v>914</v>
      </c>
      <c r="B442" t="s">
        <v>153</v>
      </c>
      <c r="C442" t="s">
        <v>152</v>
      </c>
      <c r="D442" s="19" t="s">
        <v>152</v>
      </c>
      <c r="E442" t="s">
        <v>152</v>
      </c>
      <c r="G442">
        <v>0</v>
      </c>
      <c r="H442" t="s">
        <v>152</v>
      </c>
      <c r="I442" t="s">
        <v>152</v>
      </c>
    </row>
    <row r="443" spans="1:9">
      <c r="A443" t="s">
        <v>913</v>
      </c>
      <c r="B443" t="s">
        <v>154</v>
      </c>
      <c r="C443">
        <v>8.9</v>
      </c>
      <c r="D443" s="19" t="s">
        <v>1766</v>
      </c>
      <c r="E443">
        <v>18</v>
      </c>
      <c r="G443" t="s">
        <v>1393</v>
      </c>
      <c r="H443">
        <v>30</v>
      </c>
      <c r="I443">
        <v>4.5</v>
      </c>
    </row>
    <row r="444" spans="1:9">
      <c r="A444" t="s">
        <v>912</v>
      </c>
      <c r="B444" t="s">
        <v>153</v>
      </c>
      <c r="C444" t="s">
        <v>152</v>
      </c>
      <c r="D444" s="19" t="s">
        <v>152</v>
      </c>
      <c r="E444" t="s">
        <v>152</v>
      </c>
      <c r="G444">
        <v>0</v>
      </c>
      <c r="H444" t="s">
        <v>152</v>
      </c>
      <c r="I444" t="s">
        <v>152</v>
      </c>
    </row>
    <row r="445" spans="1:9">
      <c r="A445" t="s">
        <v>911</v>
      </c>
      <c r="B445" t="s">
        <v>153</v>
      </c>
      <c r="C445" t="s">
        <v>152</v>
      </c>
      <c r="D445" s="19" t="s">
        <v>152</v>
      </c>
      <c r="E445" t="s">
        <v>152</v>
      </c>
      <c r="G445">
        <v>0</v>
      </c>
      <c r="H445" t="s">
        <v>152</v>
      </c>
      <c r="I445" t="s">
        <v>152</v>
      </c>
    </row>
    <row r="446" spans="1:9">
      <c r="A446" t="s">
        <v>910</v>
      </c>
      <c r="B446" t="s">
        <v>153</v>
      </c>
      <c r="C446" t="s">
        <v>152</v>
      </c>
      <c r="D446" s="19" t="s">
        <v>152</v>
      </c>
      <c r="E446" t="s">
        <v>152</v>
      </c>
      <c r="G446">
        <v>0</v>
      </c>
      <c r="H446" t="s">
        <v>152</v>
      </c>
      <c r="I446" t="s">
        <v>152</v>
      </c>
    </row>
    <row r="447" spans="1:9">
      <c r="A447" t="s">
        <v>909</v>
      </c>
      <c r="B447" t="s">
        <v>153</v>
      </c>
      <c r="C447" t="s">
        <v>152</v>
      </c>
      <c r="D447" s="19" t="s">
        <v>152</v>
      </c>
      <c r="E447" t="s">
        <v>152</v>
      </c>
      <c r="G447">
        <v>0</v>
      </c>
      <c r="H447" t="s">
        <v>152</v>
      </c>
      <c r="I447" t="s">
        <v>152</v>
      </c>
    </row>
    <row r="448" spans="1:9">
      <c r="A448" t="s">
        <v>908</v>
      </c>
      <c r="B448" t="s">
        <v>153</v>
      </c>
      <c r="C448" t="s">
        <v>152</v>
      </c>
      <c r="D448" s="19" t="s">
        <v>152</v>
      </c>
      <c r="E448" t="s">
        <v>152</v>
      </c>
      <c r="G448">
        <v>0</v>
      </c>
      <c r="H448" t="s">
        <v>152</v>
      </c>
      <c r="I448" t="s">
        <v>152</v>
      </c>
    </row>
    <row r="449" spans="1:9">
      <c r="A449" t="s">
        <v>907</v>
      </c>
      <c r="B449" t="s">
        <v>154</v>
      </c>
      <c r="C449">
        <v>8.9</v>
      </c>
      <c r="D449" s="19" t="s">
        <v>1778</v>
      </c>
      <c r="E449">
        <v>18</v>
      </c>
      <c r="G449" t="s">
        <v>1393</v>
      </c>
      <c r="H449">
        <v>30</v>
      </c>
      <c r="I449">
        <v>4.5</v>
      </c>
    </row>
    <row r="450" spans="1:9">
      <c r="A450" t="s">
        <v>906</v>
      </c>
      <c r="B450" t="s">
        <v>153</v>
      </c>
      <c r="C450" t="s">
        <v>152</v>
      </c>
      <c r="D450" s="19" t="s">
        <v>152</v>
      </c>
      <c r="E450" t="s">
        <v>152</v>
      </c>
      <c r="G450">
        <v>0</v>
      </c>
      <c r="H450" t="s">
        <v>152</v>
      </c>
      <c r="I450" t="s">
        <v>152</v>
      </c>
    </row>
    <row r="451" spans="1:9">
      <c r="A451" t="s">
        <v>905</v>
      </c>
      <c r="B451" t="s">
        <v>154</v>
      </c>
      <c r="C451">
        <v>8.9</v>
      </c>
      <c r="D451" s="19" t="s">
        <v>1770</v>
      </c>
      <c r="E451">
        <v>18</v>
      </c>
      <c r="G451" t="s">
        <v>1393</v>
      </c>
      <c r="H451">
        <v>30</v>
      </c>
      <c r="I451">
        <v>4.5</v>
      </c>
    </row>
    <row r="452" spans="1:9">
      <c r="A452" t="s">
        <v>904</v>
      </c>
      <c r="B452" t="s">
        <v>153</v>
      </c>
      <c r="C452" t="s">
        <v>152</v>
      </c>
      <c r="D452" s="19" t="s">
        <v>152</v>
      </c>
      <c r="E452" t="s">
        <v>152</v>
      </c>
      <c r="G452">
        <v>0</v>
      </c>
      <c r="H452" t="s">
        <v>152</v>
      </c>
      <c r="I452" t="s">
        <v>152</v>
      </c>
    </row>
    <row r="453" spans="1:9">
      <c r="A453" t="s">
        <v>903</v>
      </c>
      <c r="B453" t="s">
        <v>154</v>
      </c>
      <c r="C453">
        <v>8.9</v>
      </c>
      <c r="D453" s="19" t="s">
        <v>1767</v>
      </c>
      <c r="E453">
        <v>18</v>
      </c>
      <c r="G453" t="s">
        <v>1393</v>
      </c>
      <c r="H453">
        <v>30</v>
      </c>
      <c r="I453">
        <v>4.5</v>
      </c>
    </row>
    <row r="454" spans="1:9">
      <c r="A454" t="s">
        <v>902</v>
      </c>
      <c r="B454" t="s">
        <v>153</v>
      </c>
      <c r="C454" t="s">
        <v>152</v>
      </c>
      <c r="D454" s="19" t="s">
        <v>152</v>
      </c>
      <c r="E454" t="s">
        <v>152</v>
      </c>
      <c r="G454">
        <v>0</v>
      </c>
      <c r="H454" t="s">
        <v>152</v>
      </c>
      <c r="I454" t="s">
        <v>152</v>
      </c>
    </row>
    <row r="455" spans="1:9">
      <c r="A455" t="s">
        <v>901</v>
      </c>
      <c r="B455" t="s">
        <v>153</v>
      </c>
      <c r="C455" t="s">
        <v>152</v>
      </c>
      <c r="D455" s="19" t="s">
        <v>152</v>
      </c>
      <c r="E455" t="s">
        <v>152</v>
      </c>
      <c r="G455">
        <v>0</v>
      </c>
      <c r="H455" t="s">
        <v>152</v>
      </c>
      <c r="I455" t="s">
        <v>152</v>
      </c>
    </row>
    <row r="456" spans="1:9">
      <c r="A456" t="s">
        <v>900</v>
      </c>
      <c r="B456" t="s">
        <v>153</v>
      </c>
      <c r="C456" t="s">
        <v>152</v>
      </c>
      <c r="D456" s="19" t="s">
        <v>152</v>
      </c>
      <c r="E456" t="s">
        <v>152</v>
      </c>
      <c r="G456">
        <v>0</v>
      </c>
      <c r="H456" t="s">
        <v>152</v>
      </c>
      <c r="I456" t="s">
        <v>152</v>
      </c>
    </row>
    <row r="457" spans="1:9">
      <c r="A457" t="s">
        <v>323</v>
      </c>
      <c r="B457" t="s">
        <v>154</v>
      </c>
      <c r="C457">
        <v>8.9</v>
      </c>
      <c r="D457" s="19" t="s">
        <v>1774</v>
      </c>
      <c r="E457">
        <v>17</v>
      </c>
      <c r="G457" t="s">
        <v>1393</v>
      </c>
      <c r="H457">
        <v>30</v>
      </c>
      <c r="I457">
        <v>4.5</v>
      </c>
    </row>
    <row r="458" spans="1:9">
      <c r="A458" t="s">
        <v>899</v>
      </c>
      <c r="B458" t="s">
        <v>153</v>
      </c>
      <c r="C458" t="s">
        <v>152</v>
      </c>
      <c r="D458" s="19" t="s">
        <v>152</v>
      </c>
      <c r="E458" t="s">
        <v>152</v>
      </c>
      <c r="G458">
        <v>0</v>
      </c>
      <c r="H458" t="s">
        <v>152</v>
      </c>
      <c r="I458" t="s">
        <v>152</v>
      </c>
    </row>
    <row r="459" spans="1:9">
      <c r="A459" t="s">
        <v>898</v>
      </c>
      <c r="B459" t="s">
        <v>154</v>
      </c>
      <c r="C459">
        <v>8.9</v>
      </c>
      <c r="D459" s="19" t="s">
        <v>1777</v>
      </c>
      <c r="E459">
        <v>18</v>
      </c>
      <c r="G459" t="s">
        <v>1393</v>
      </c>
      <c r="H459">
        <v>30</v>
      </c>
      <c r="I459">
        <v>4.5</v>
      </c>
    </row>
    <row r="460" spans="1:9">
      <c r="A460" t="s">
        <v>897</v>
      </c>
      <c r="B460" t="s">
        <v>153</v>
      </c>
      <c r="C460" t="s">
        <v>152</v>
      </c>
      <c r="D460" s="19" t="s">
        <v>152</v>
      </c>
      <c r="E460" t="s">
        <v>152</v>
      </c>
      <c r="G460">
        <v>0</v>
      </c>
      <c r="H460" t="s">
        <v>152</v>
      </c>
      <c r="I460" t="s">
        <v>152</v>
      </c>
    </row>
    <row r="461" spans="1:9">
      <c r="A461" t="s">
        <v>896</v>
      </c>
      <c r="B461" t="s">
        <v>154</v>
      </c>
      <c r="C461">
        <v>8.9</v>
      </c>
      <c r="D461" s="19" t="s">
        <v>1778</v>
      </c>
      <c r="E461">
        <v>18</v>
      </c>
      <c r="G461" t="s">
        <v>1393</v>
      </c>
      <c r="H461">
        <v>30</v>
      </c>
      <c r="I461">
        <v>4.5</v>
      </c>
    </row>
    <row r="462" spans="1:9">
      <c r="A462" t="s">
        <v>895</v>
      </c>
      <c r="B462" t="s">
        <v>153</v>
      </c>
      <c r="C462" t="s">
        <v>152</v>
      </c>
      <c r="D462" s="19" t="s">
        <v>152</v>
      </c>
      <c r="E462" t="s">
        <v>152</v>
      </c>
      <c r="G462">
        <v>0</v>
      </c>
      <c r="H462" t="s">
        <v>152</v>
      </c>
      <c r="I462" t="s">
        <v>152</v>
      </c>
    </row>
    <row r="463" spans="1:9">
      <c r="A463" t="s">
        <v>894</v>
      </c>
      <c r="B463" t="s">
        <v>154</v>
      </c>
      <c r="C463">
        <v>8.9</v>
      </c>
      <c r="D463" s="19" t="s">
        <v>1766</v>
      </c>
      <c r="E463">
        <v>18</v>
      </c>
      <c r="G463" t="s">
        <v>1393</v>
      </c>
      <c r="H463">
        <v>30</v>
      </c>
      <c r="I463">
        <v>4.5</v>
      </c>
    </row>
    <row r="464" spans="1:9">
      <c r="A464" t="s">
        <v>893</v>
      </c>
      <c r="B464" t="s">
        <v>153</v>
      </c>
      <c r="C464" t="s">
        <v>152</v>
      </c>
      <c r="D464" s="19" t="s">
        <v>152</v>
      </c>
      <c r="E464" t="s">
        <v>152</v>
      </c>
      <c r="G464">
        <v>0</v>
      </c>
      <c r="H464" t="s">
        <v>152</v>
      </c>
      <c r="I464" t="s">
        <v>152</v>
      </c>
    </row>
    <row r="465" spans="1:9">
      <c r="A465" t="s">
        <v>892</v>
      </c>
      <c r="B465" t="s">
        <v>154</v>
      </c>
      <c r="C465">
        <v>8.9</v>
      </c>
      <c r="D465" s="19" t="s">
        <v>1767</v>
      </c>
      <c r="E465">
        <v>18</v>
      </c>
      <c r="G465" t="s">
        <v>1393</v>
      </c>
      <c r="H465">
        <v>30</v>
      </c>
      <c r="I465">
        <v>4.5</v>
      </c>
    </row>
    <row r="466" spans="1:9">
      <c r="A466" t="s">
        <v>891</v>
      </c>
      <c r="B466" t="s">
        <v>153</v>
      </c>
      <c r="C466" t="s">
        <v>152</v>
      </c>
      <c r="D466" s="19" t="s">
        <v>152</v>
      </c>
      <c r="E466" t="s">
        <v>152</v>
      </c>
      <c r="G466">
        <v>0</v>
      </c>
      <c r="H466" t="s">
        <v>152</v>
      </c>
      <c r="I466" t="s">
        <v>152</v>
      </c>
    </row>
    <row r="467" spans="1:9">
      <c r="A467" t="s">
        <v>324</v>
      </c>
      <c r="B467" t="s">
        <v>154</v>
      </c>
      <c r="C467">
        <v>8.9</v>
      </c>
      <c r="D467" s="19" t="s">
        <v>1773</v>
      </c>
      <c r="E467">
        <v>17</v>
      </c>
      <c r="G467" t="s">
        <v>1393</v>
      </c>
      <c r="H467">
        <v>30</v>
      </c>
      <c r="I467">
        <v>4.5</v>
      </c>
    </row>
    <row r="468" spans="1:9">
      <c r="A468" t="s">
        <v>890</v>
      </c>
      <c r="B468" t="s">
        <v>153</v>
      </c>
      <c r="C468" t="s">
        <v>152</v>
      </c>
      <c r="D468" s="19" t="s">
        <v>152</v>
      </c>
      <c r="E468" t="s">
        <v>152</v>
      </c>
      <c r="G468">
        <v>0</v>
      </c>
      <c r="H468" t="s">
        <v>152</v>
      </c>
      <c r="I468" t="s">
        <v>152</v>
      </c>
    </row>
    <row r="469" spans="1:9">
      <c r="A469" t="s">
        <v>889</v>
      </c>
      <c r="B469" t="s">
        <v>154</v>
      </c>
      <c r="C469">
        <v>8.9</v>
      </c>
      <c r="D469" s="19" t="s">
        <v>1778</v>
      </c>
      <c r="E469">
        <v>18</v>
      </c>
      <c r="G469" t="s">
        <v>1393</v>
      </c>
      <c r="H469">
        <v>30</v>
      </c>
      <c r="I469">
        <v>4.5</v>
      </c>
    </row>
    <row r="470" spans="1:9">
      <c r="A470" t="s">
        <v>888</v>
      </c>
      <c r="B470" t="s">
        <v>153</v>
      </c>
      <c r="C470" t="s">
        <v>152</v>
      </c>
      <c r="D470" s="19" t="s">
        <v>152</v>
      </c>
      <c r="E470" t="s">
        <v>152</v>
      </c>
      <c r="G470">
        <v>0</v>
      </c>
      <c r="H470" t="s">
        <v>152</v>
      </c>
      <c r="I470" t="s">
        <v>152</v>
      </c>
    </row>
    <row r="471" spans="1:9">
      <c r="A471" t="s">
        <v>887</v>
      </c>
      <c r="B471" t="s">
        <v>153</v>
      </c>
      <c r="C471" t="s">
        <v>152</v>
      </c>
      <c r="D471" s="19" t="s">
        <v>152</v>
      </c>
      <c r="E471" t="s">
        <v>152</v>
      </c>
      <c r="G471">
        <v>0</v>
      </c>
      <c r="H471" t="s">
        <v>152</v>
      </c>
      <c r="I471" t="s">
        <v>152</v>
      </c>
    </row>
    <row r="472" spans="1:9">
      <c r="A472" t="s">
        <v>886</v>
      </c>
      <c r="B472" t="s">
        <v>153</v>
      </c>
      <c r="C472" t="s">
        <v>152</v>
      </c>
      <c r="D472" s="19" t="s">
        <v>152</v>
      </c>
      <c r="E472" t="s">
        <v>152</v>
      </c>
      <c r="G472">
        <v>0</v>
      </c>
      <c r="H472" t="s">
        <v>152</v>
      </c>
      <c r="I472" t="s">
        <v>152</v>
      </c>
    </row>
    <row r="473" spans="1:9">
      <c r="A473" t="s">
        <v>885</v>
      </c>
      <c r="B473" t="s">
        <v>153</v>
      </c>
      <c r="C473" t="s">
        <v>152</v>
      </c>
      <c r="D473" s="19" t="s">
        <v>152</v>
      </c>
      <c r="E473" t="s">
        <v>152</v>
      </c>
      <c r="G473">
        <v>0</v>
      </c>
      <c r="H473" t="s">
        <v>152</v>
      </c>
      <c r="I473" t="s">
        <v>152</v>
      </c>
    </row>
    <row r="474" spans="1:9">
      <c r="A474" t="s">
        <v>884</v>
      </c>
      <c r="B474" t="s">
        <v>153</v>
      </c>
      <c r="C474" t="s">
        <v>152</v>
      </c>
      <c r="D474" s="19" t="s">
        <v>152</v>
      </c>
      <c r="E474" t="s">
        <v>152</v>
      </c>
      <c r="G474">
        <v>0</v>
      </c>
      <c r="H474" t="s">
        <v>152</v>
      </c>
      <c r="I474" t="s">
        <v>152</v>
      </c>
    </row>
    <row r="475" spans="1:9">
      <c r="A475" t="s">
        <v>883</v>
      </c>
      <c r="B475" t="s">
        <v>153</v>
      </c>
      <c r="C475" t="s">
        <v>152</v>
      </c>
      <c r="D475" s="19" t="s">
        <v>152</v>
      </c>
      <c r="E475" t="s">
        <v>152</v>
      </c>
      <c r="G475">
        <v>0</v>
      </c>
      <c r="H475" t="s">
        <v>152</v>
      </c>
      <c r="I475" t="s">
        <v>152</v>
      </c>
    </row>
    <row r="476" spans="1:9">
      <c r="A476" t="s">
        <v>882</v>
      </c>
      <c r="B476" t="s">
        <v>153</v>
      </c>
      <c r="C476" t="s">
        <v>152</v>
      </c>
      <c r="D476" s="19" t="s">
        <v>152</v>
      </c>
      <c r="E476" t="s">
        <v>152</v>
      </c>
      <c r="G476">
        <v>0</v>
      </c>
      <c r="H476" t="s">
        <v>152</v>
      </c>
      <c r="I476" t="s">
        <v>152</v>
      </c>
    </row>
    <row r="477" spans="1:9">
      <c r="A477" t="s">
        <v>881</v>
      </c>
      <c r="B477" t="s">
        <v>154</v>
      </c>
      <c r="C477">
        <v>8.9</v>
      </c>
      <c r="D477" s="19" t="s">
        <v>1767</v>
      </c>
      <c r="E477">
        <v>18</v>
      </c>
      <c r="G477" t="s">
        <v>1393</v>
      </c>
      <c r="H477">
        <v>30</v>
      </c>
      <c r="I477">
        <v>4.5</v>
      </c>
    </row>
    <row r="478" spans="1:9">
      <c r="A478" t="s">
        <v>880</v>
      </c>
      <c r="B478" t="s">
        <v>153</v>
      </c>
      <c r="C478" t="s">
        <v>152</v>
      </c>
      <c r="D478" s="19" t="s">
        <v>152</v>
      </c>
      <c r="E478" t="s">
        <v>152</v>
      </c>
      <c r="G478">
        <v>0</v>
      </c>
      <c r="H478" t="s">
        <v>152</v>
      </c>
      <c r="I478" t="s">
        <v>152</v>
      </c>
    </row>
    <row r="479" spans="1:9">
      <c r="A479" t="s">
        <v>879</v>
      </c>
      <c r="B479" t="s">
        <v>154</v>
      </c>
      <c r="C479">
        <v>8.9</v>
      </c>
      <c r="D479" s="19" t="s">
        <v>1770</v>
      </c>
      <c r="E479">
        <v>18</v>
      </c>
      <c r="G479" t="s">
        <v>1393</v>
      </c>
      <c r="H479">
        <v>30</v>
      </c>
      <c r="I479">
        <v>4.5</v>
      </c>
    </row>
    <row r="480" spans="1:9">
      <c r="A480" t="s">
        <v>878</v>
      </c>
      <c r="B480" t="s">
        <v>153</v>
      </c>
      <c r="C480" t="s">
        <v>152</v>
      </c>
      <c r="D480" s="19" t="s">
        <v>152</v>
      </c>
      <c r="E480" t="s">
        <v>152</v>
      </c>
      <c r="G480">
        <v>0</v>
      </c>
      <c r="H480" t="s">
        <v>152</v>
      </c>
      <c r="I480" t="s">
        <v>152</v>
      </c>
    </row>
    <row r="481" spans="1:9">
      <c r="A481" t="s">
        <v>877</v>
      </c>
      <c r="B481" t="s">
        <v>153</v>
      </c>
      <c r="C481" t="s">
        <v>152</v>
      </c>
      <c r="D481" s="19" t="s">
        <v>152</v>
      </c>
      <c r="E481" t="s">
        <v>152</v>
      </c>
      <c r="G481">
        <v>0</v>
      </c>
      <c r="H481" t="s">
        <v>152</v>
      </c>
      <c r="I481" t="s">
        <v>152</v>
      </c>
    </row>
    <row r="482" spans="1:9">
      <c r="A482" t="s">
        <v>876</v>
      </c>
      <c r="B482" t="s">
        <v>153</v>
      </c>
      <c r="C482" t="s">
        <v>152</v>
      </c>
      <c r="D482" s="19" t="s">
        <v>152</v>
      </c>
      <c r="E482" t="s">
        <v>152</v>
      </c>
      <c r="G482">
        <v>0</v>
      </c>
      <c r="H482" t="s">
        <v>152</v>
      </c>
      <c r="I482" t="s">
        <v>152</v>
      </c>
    </row>
    <row r="483" spans="1:9">
      <c r="A483" t="s">
        <v>875</v>
      </c>
      <c r="B483" t="s">
        <v>154</v>
      </c>
      <c r="C483">
        <v>9</v>
      </c>
      <c r="D483" s="19" t="s">
        <v>1769</v>
      </c>
      <c r="E483">
        <v>18</v>
      </c>
      <c r="G483" t="s">
        <v>1393</v>
      </c>
      <c r="H483">
        <v>30</v>
      </c>
      <c r="I483">
        <v>4.5</v>
      </c>
    </row>
    <row r="484" spans="1:9">
      <c r="A484" t="s">
        <v>874</v>
      </c>
      <c r="B484" t="s">
        <v>153</v>
      </c>
      <c r="C484" t="s">
        <v>152</v>
      </c>
      <c r="D484" s="19" t="s">
        <v>152</v>
      </c>
      <c r="E484" t="s">
        <v>152</v>
      </c>
      <c r="G484">
        <v>0</v>
      </c>
      <c r="H484" t="s">
        <v>152</v>
      </c>
      <c r="I484" t="s">
        <v>152</v>
      </c>
    </row>
    <row r="485" spans="1:9">
      <c r="A485" t="s">
        <v>325</v>
      </c>
      <c r="B485" t="s">
        <v>154</v>
      </c>
      <c r="C485">
        <v>8.9</v>
      </c>
      <c r="D485" s="19" t="s">
        <v>1774</v>
      </c>
      <c r="E485">
        <v>17</v>
      </c>
      <c r="G485" t="s">
        <v>1393</v>
      </c>
      <c r="H485">
        <v>30</v>
      </c>
      <c r="I485">
        <v>4.5</v>
      </c>
    </row>
    <row r="486" spans="1:9">
      <c r="A486" t="s">
        <v>873</v>
      </c>
      <c r="B486" t="s">
        <v>153</v>
      </c>
      <c r="C486" t="s">
        <v>152</v>
      </c>
      <c r="D486" s="19" t="s">
        <v>152</v>
      </c>
      <c r="E486" t="s">
        <v>152</v>
      </c>
      <c r="G486">
        <v>0</v>
      </c>
      <c r="H486" t="s">
        <v>152</v>
      </c>
      <c r="I486" t="s">
        <v>152</v>
      </c>
    </row>
    <row r="487" spans="1:9">
      <c r="A487" t="s">
        <v>872</v>
      </c>
      <c r="B487" t="s">
        <v>154</v>
      </c>
      <c r="C487">
        <v>8.9</v>
      </c>
      <c r="D487" s="19" t="s">
        <v>1755</v>
      </c>
      <c r="E487">
        <v>18</v>
      </c>
      <c r="G487" t="s">
        <v>1393</v>
      </c>
      <c r="H487">
        <v>30</v>
      </c>
      <c r="I487">
        <v>4.5</v>
      </c>
    </row>
    <row r="488" spans="1:9">
      <c r="A488" t="s">
        <v>871</v>
      </c>
      <c r="B488" t="s">
        <v>153</v>
      </c>
      <c r="C488" t="s">
        <v>152</v>
      </c>
      <c r="D488" s="19" t="s">
        <v>152</v>
      </c>
      <c r="E488" t="s">
        <v>152</v>
      </c>
      <c r="G488">
        <v>0</v>
      </c>
      <c r="H488" t="s">
        <v>152</v>
      </c>
      <c r="I488" t="s">
        <v>152</v>
      </c>
    </row>
    <row r="489" spans="1:9">
      <c r="A489" t="s">
        <v>326</v>
      </c>
      <c r="B489" t="s">
        <v>154</v>
      </c>
      <c r="C489">
        <v>8.9</v>
      </c>
      <c r="D489" s="19" t="s">
        <v>1764</v>
      </c>
      <c r="E489">
        <v>18</v>
      </c>
      <c r="G489" t="s">
        <v>1393</v>
      </c>
      <c r="H489">
        <v>30</v>
      </c>
      <c r="I489">
        <v>4.5</v>
      </c>
    </row>
    <row r="490" spans="1:9">
      <c r="A490" t="s">
        <v>870</v>
      </c>
      <c r="B490" t="s">
        <v>153</v>
      </c>
      <c r="C490" t="s">
        <v>152</v>
      </c>
      <c r="D490" s="19" t="s">
        <v>152</v>
      </c>
      <c r="E490" t="s">
        <v>152</v>
      </c>
      <c r="G490">
        <v>0</v>
      </c>
      <c r="H490" t="s">
        <v>152</v>
      </c>
      <c r="I490" t="s">
        <v>152</v>
      </c>
    </row>
    <row r="491" spans="1:9">
      <c r="A491" t="s">
        <v>869</v>
      </c>
      <c r="B491" t="s">
        <v>153</v>
      </c>
      <c r="C491" t="s">
        <v>152</v>
      </c>
      <c r="D491" s="19" t="s">
        <v>152</v>
      </c>
      <c r="E491" t="s">
        <v>152</v>
      </c>
      <c r="G491">
        <v>0</v>
      </c>
      <c r="H491" t="s">
        <v>152</v>
      </c>
      <c r="I491" t="s">
        <v>152</v>
      </c>
    </row>
    <row r="492" spans="1:9">
      <c r="A492" t="s">
        <v>868</v>
      </c>
      <c r="B492" t="s">
        <v>153</v>
      </c>
      <c r="C492" t="s">
        <v>152</v>
      </c>
      <c r="D492" s="19" t="s">
        <v>152</v>
      </c>
      <c r="E492" t="s">
        <v>152</v>
      </c>
      <c r="G492">
        <v>0</v>
      </c>
      <c r="H492" t="s">
        <v>152</v>
      </c>
      <c r="I492" t="s">
        <v>152</v>
      </c>
    </row>
    <row r="493" spans="1:9">
      <c r="A493" t="s">
        <v>867</v>
      </c>
      <c r="B493" t="s">
        <v>154</v>
      </c>
      <c r="C493">
        <v>8.9</v>
      </c>
      <c r="D493" s="19" t="s">
        <v>1755</v>
      </c>
      <c r="E493">
        <v>18</v>
      </c>
      <c r="G493" t="s">
        <v>1393</v>
      </c>
      <c r="H493">
        <v>30</v>
      </c>
      <c r="I493">
        <v>4.5</v>
      </c>
    </row>
    <row r="494" spans="1:9">
      <c r="A494" t="s">
        <v>866</v>
      </c>
      <c r="B494" t="s">
        <v>153</v>
      </c>
      <c r="C494" t="s">
        <v>152</v>
      </c>
      <c r="D494" s="19" t="s">
        <v>152</v>
      </c>
      <c r="E494" t="s">
        <v>152</v>
      </c>
      <c r="G494">
        <v>0</v>
      </c>
      <c r="H494" t="s">
        <v>152</v>
      </c>
      <c r="I494" t="s">
        <v>152</v>
      </c>
    </row>
    <row r="495" spans="1:9">
      <c r="A495" t="s">
        <v>865</v>
      </c>
      <c r="B495" t="s">
        <v>153</v>
      </c>
      <c r="C495" t="s">
        <v>152</v>
      </c>
      <c r="D495" s="19" t="s">
        <v>152</v>
      </c>
      <c r="E495" t="s">
        <v>152</v>
      </c>
      <c r="G495">
        <v>0</v>
      </c>
      <c r="H495" t="s">
        <v>152</v>
      </c>
      <c r="I495" t="s">
        <v>152</v>
      </c>
    </row>
    <row r="496" spans="1:9">
      <c r="A496" t="s">
        <v>864</v>
      </c>
      <c r="B496" t="s">
        <v>153</v>
      </c>
      <c r="C496" t="s">
        <v>152</v>
      </c>
      <c r="D496" s="19" t="s">
        <v>152</v>
      </c>
      <c r="E496" t="s">
        <v>152</v>
      </c>
      <c r="G496">
        <v>0</v>
      </c>
      <c r="H496" t="s">
        <v>152</v>
      </c>
      <c r="I496" t="s">
        <v>152</v>
      </c>
    </row>
    <row r="497" spans="1:9">
      <c r="A497" t="s">
        <v>863</v>
      </c>
      <c r="B497" t="s">
        <v>154</v>
      </c>
      <c r="C497">
        <v>8.9</v>
      </c>
      <c r="D497" s="19" t="s">
        <v>1778</v>
      </c>
      <c r="E497">
        <v>18</v>
      </c>
      <c r="G497" t="s">
        <v>1393</v>
      </c>
      <c r="H497">
        <v>30</v>
      </c>
      <c r="I497">
        <v>4.5</v>
      </c>
    </row>
    <row r="498" spans="1:9">
      <c r="A498" t="s">
        <v>862</v>
      </c>
      <c r="B498" t="s">
        <v>153</v>
      </c>
      <c r="C498" t="s">
        <v>152</v>
      </c>
      <c r="D498" s="19" t="s">
        <v>152</v>
      </c>
      <c r="E498" t="s">
        <v>152</v>
      </c>
      <c r="G498">
        <v>0</v>
      </c>
      <c r="H498" t="s">
        <v>152</v>
      </c>
      <c r="I498" t="s">
        <v>152</v>
      </c>
    </row>
    <row r="499" spans="1:9">
      <c r="A499" t="s">
        <v>861</v>
      </c>
      <c r="B499" t="s">
        <v>154</v>
      </c>
      <c r="C499">
        <v>8.9</v>
      </c>
      <c r="D499" s="19" t="s">
        <v>1766</v>
      </c>
      <c r="E499">
        <v>18</v>
      </c>
      <c r="G499" t="s">
        <v>1393</v>
      </c>
      <c r="H499">
        <v>30</v>
      </c>
      <c r="I499">
        <v>4.5</v>
      </c>
    </row>
    <row r="500" spans="1:9">
      <c r="A500" t="s">
        <v>860</v>
      </c>
      <c r="B500" t="s">
        <v>153</v>
      </c>
      <c r="C500" t="s">
        <v>152</v>
      </c>
      <c r="D500" s="19" t="s">
        <v>152</v>
      </c>
      <c r="E500" t="s">
        <v>152</v>
      </c>
      <c r="G500">
        <v>0</v>
      </c>
      <c r="H500" t="s">
        <v>152</v>
      </c>
      <c r="I500" t="s">
        <v>152</v>
      </c>
    </row>
    <row r="501" spans="1:9">
      <c r="A501" t="s">
        <v>859</v>
      </c>
      <c r="B501" t="s">
        <v>153</v>
      </c>
      <c r="C501" t="s">
        <v>152</v>
      </c>
      <c r="D501" s="19" t="s">
        <v>152</v>
      </c>
      <c r="E501" t="s">
        <v>152</v>
      </c>
      <c r="G501">
        <v>0</v>
      </c>
      <c r="H501" t="s">
        <v>152</v>
      </c>
      <c r="I501" t="s">
        <v>152</v>
      </c>
    </row>
    <row r="502" spans="1:9">
      <c r="A502" t="s">
        <v>858</v>
      </c>
      <c r="B502" t="s">
        <v>153</v>
      </c>
      <c r="C502" t="s">
        <v>152</v>
      </c>
      <c r="D502" s="19" t="s">
        <v>152</v>
      </c>
      <c r="E502" t="s">
        <v>152</v>
      </c>
      <c r="G502">
        <v>0</v>
      </c>
      <c r="H502" t="s">
        <v>152</v>
      </c>
      <c r="I502" t="s">
        <v>152</v>
      </c>
    </row>
    <row r="503" spans="1:9">
      <c r="A503" t="s">
        <v>327</v>
      </c>
      <c r="B503" t="s">
        <v>154</v>
      </c>
      <c r="C503">
        <v>8.9</v>
      </c>
      <c r="D503" s="19" t="s">
        <v>1773</v>
      </c>
      <c r="E503">
        <v>17</v>
      </c>
      <c r="G503" t="s">
        <v>1393</v>
      </c>
      <c r="H503">
        <v>30</v>
      </c>
      <c r="I503">
        <v>4.5</v>
      </c>
    </row>
    <row r="504" spans="1:9">
      <c r="A504" t="s">
        <v>857</v>
      </c>
      <c r="B504" t="s">
        <v>153</v>
      </c>
      <c r="C504" t="s">
        <v>152</v>
      </c>
      <c r="D504" s="19" t="s">
        <v>152</v>
      </c>
      <c r="E504" t="s">
        <v>152</v>
      </c>
      <c r="G504">
        <v>0</v>
      </c>
      <c r="H504" t="s">
        <v>152</v>
      </c>
      <c r="I504" t="s">
        <v>152</v>
      </c>
    </row>
    <row r="505" spans="1:9">
      <c r="A505" t="s">
        <v>856</v>
      </c>
      <c r="B505" t="s">
        <v>153</v>
      </c>
      <c r="C505" t="s">
        <v>152</v>
      </c>
      <c r="D505" s="19" t="s">
        <v>152</v>
      </c>
      <c r="E505" t="s">
        <v>152</v>
      </c>
      <c r="G505">
        <v>0</v>
      </c>
      <c r="H505" t="s">
        <v>152</v>
      </c>
      <c r="I505" t="s">
        <v>152</v>
      </c>
    </row>
    <row r="506" spans="1:9">
      <c r="A506" t="s">
        <v>855</v>
      </c>
      <c r="B506" t="s">
        <v>153</v>
      </c>
      <c r="C506" t="s">
        <v>152</v>
      </c>
      <c r="D506" s="19" t="s">
        <v>152</v>
      </c>
      <c r="E506" t="s">
        <v>152</v>
      </c>
      <c r="G506">
        <v>0</v>
      </c>
      <c r="H506" t="s">
        <v>152</v>
      </c>
      <c r="I506" t="s">
        <v>152</v>
      </c>
    </row>
    <row r="507" spans="1:9">
      <c r="A507" t="s">
        <v>854</v>
      </c>
      <c r="B507" t="s">
        <v>153</v>
      </c>
      <c r="C507" t="s">
        <v>152</v>
      </c>
      <c r="D507" s="19" t="s">
        <v>152</v>
      </c>
      <c r="E507" t="s">
        <v>152</v>
      </c>
      <c r="G507">
        <v>0</v>
      </c>
      <c r="H507" t="s">
        <v>152</v>
      </c>
      <c r="I507" t="s">
        <v>152</v>
      </c>
    </row>
    <row r="508" spans="1:9">
      <c r="A508" t="s">
        <v>853</v>
      </c>
      <c r="B508" t="s">
        <v>153</v>
      </c>
      <c r="C508" t="s">
        <v>152</v>
      </c>
      <c r="D508" s="19" t="s">
        <v>152</v>
      </c>
      <c r="E508" t="s">
        <v>152</v>
      </c>
      <c r="G508">
        <v>0</v>
      </c>
      <c r="H508" t="s">
        <v>152</v>
      </c>
      <c r="I508" t="s">
        <v>152</v>
      </c>
    </row>
    <row r="509" spans="1:9">
      <c r="A509" t="s">
        <v>852</v>
      </c>
      <c r="B509" t="s">
        <v>154</v>
      </c>
      <c r="C509">
        <v>8.9</v>
      </c>
      <c r="D509" s="19" t="s">
        <v>1770</v>
      </c>
      <c r="E509">
        <v>18</v>
      </c>
      <c r="G509" t="s">
        <v>1393</v>
      </c>
      <c r="H509">
        <v>30</v>
      </c>
      <c r="I509">
        <v>4.5</v>
      </c>
    </row>
    <row r="510" spans="1:9">
      <c r="A510" t="s">
        <v>851</v>
      </c>
      <c r="B510" t="s">
        <v>153</v>
      </c>
      <c r="C510" t="s">
        <v>152</v>
      </c>
      <c r="D510" s="19" t="s">
        <v>152</v>
      </c>
      <c r="E510" t="s">
        <v>152</v>
      </c>
      <c r="G510">
        <v>0</v>
      </c>
      <c r="H510" t="s">
        <v>152</v>
      </c>
      <c r="I510" t="s">
        <v>152</v>
      </c>
    </row>
    <row r="511" spans="1:9">
      <c r="A511" t="s">
        <v>850</v>
      </c>
      <c r="B511" t="s">
        <v>153</v>
      </c>
      <c r="C511" t="s">
        <v>152</v>
      </c>
      <c r="D511" s="19" t="s">
        <v>152</v>
      </c>
      <c r="E511" t="s">
        <v>152</v>
      </c>
      <c r="G511">
        <v>0</v>
      </c>
      <c r="H511" t="s">
        <v>152</v>
      </c>
      <c r="I511" t="s">
        <v>152</v>
      </c>
    </row>
    <row r="512" spans="1:9">
      <c r="A512" t="s">
        <v>849</v>
      </c>
      <c r="B512" t="s">
        <v>153</v>
      </c>
      <c r="C512" t="s">
        <v>152</v>
      </c>
      <c r="D512" s="19" t="s">
        <v>152</v>
      </c>
      <c r="E512" t="s">
        <v>152</v>
      </c>
      <c r="G512">
        <v>0</v>
      </c>
      <c r="H512" t="s">
        <v>152</v>
      </c>
      <c r="I512" t="s">
        <v>152</v>
      </c>
    </row>
    <row r="513" spans="1:9">
      <c r="A513" t="s">
        <v>848</v>
      </c>
      <c r="B513" t="s">
        <v>154</v>
      </c>
      <c r="C513">
        <v>8.9</v>
      </c>
      <c r="D513" s="19" t="s">
        <v>1772</v>
      </c>
      <c r="E513">
        <v>17</v>
      </c>
      <c r="G513" t="s">
        <v>1393</v>
      </c>
      <c r="H513">
        <v>30</v>
      </c>
      <c r="I513">
        <v>4.5</v>
      </c>
    </row>
    <row r="514" spans="1:9">
      <c r="A514" t="s">
        <v>847</v>
      </c>
      <c r="B514" t="s">
        <v>153</v>
      </c>
      <c r="C514" t="s">
        <v>152</v>
      </c>
      <c r="D514" s="19" t="s">
        <v>152</v>
      </c>
      <c r="E514" t="s">
        <v>152</v>
      </c>
      <c r="G514">
        <v>0</v>
      </c>
      <c r="H514" t="s">
        <v>152</v>
      </c>
      <c r="I514" t="s">
        <v>152</v>
      </c>
    </row>
    <row r="515" spans="1:9">
      <c r="A515" t="s">
        <v>846</v>
      </c>
      <c r="B515" t="s">
        <v>153</v>
      </c>
      <c r="C515" t="s">
        <v>152</v>
      </c>
      <c r="D515" s="19" t="s">
        <v>152</v>
      </c>
      <c r="E515" t="s">
        <v>152</v>
      </c>
      <c r="G515">
        <v>0</v>
      </c>
      <c r="H515" t="s">
        <v>152</v>
      </c>
      <c r="I515" t="s">
        <v>152</v>
      </c>
    </row>
    <row r="516" spans="1:9">
      <c r="A516" t="s">
        <v>845</v>
      </c>
      <c r="B516" t="s">
        <v>153</v>
      </c>
      <c r="C516" t="s">
        <v>152</v>
      </c>
      <c r="D516" s="19" t="s">
        <v>152</v>
      </c>
      <c r="E516" t="s">
        <v>152</v>
      </c>
      <c r="G516">
        <v>0</v>
      </c>
      <c r="H516" t="s">
        <v>152</v>
      </c>
      <c r="I516" t="s">
        <v>152</v>
      </c>
    </row>
    <row r="517" spans="1:9">
      <c r="A517" t="s">
        <v>844</v>
      </c>
      <c r="B517" t="s">
        <v>154</v>
      </c>
      <c r="C517">
        <v>8.9</v>
      </c>
      <c r="D517" s="19" t="s">
        <v>1777</v>
      </c>
      <c r="E517">
        <v>18</v>
      </c>
      <c r="G517" t="s">
        <v>1393</v>
      </c>
      <c r="H517">
        <v>30</v>
      </c>
      <c r="I517">
        <v>4.5</v>
      </c>
    </row>
    <row r="518" spans="1:9">
      <c r="A518" t="s">
        <v>843</v>
      </c>
      <c r="B518" t="s">
        <v>153</v>
      </c>
      <c r="C518" t="s">
        <v>152</v>
      </c>
      <c r="D518" s="19" t="s">
        <v>152</v>
      </c>
      <c r="E518" t="s">
        <v>152</v>
      </c>
      <c r="G518">
        <v>0</v>
      </c>
      <c r="H518" t="s">
        <v>152</v>
      </c>
      <c r="I518" t="s">
        <v>152</v>
      </c>
    </row>
    <row r="519" spans="1:9">
      <c r="A519" t="s">
        <v>842</v>
      </c>
      <c r="B519" t="s">
        <v>153</v>
      </c>
      <c r="C519" t="s">
        <v>152</v>
      </c>
      <c r="D519" s="19" t="s">
        <v>152</v>
      </c>
      <c r="E519" t="s">
        <v>152</v>
      </c>
      <c r="G519">
        <v>0</v>
      </c>
      <c r="H519" t="s">
        <v>152</v>
      </c>
      <c r="I519" t="s">
        <v>152</v>
      </c>
    </row>
    <row r="520" spans="1:9">
      <c r="A520" t="s">
        <v>841</v>
      </c>
      <c r="B520" t="s">
        <v>153</v>
      </c>
      <c r="C520" t="s">
        <v>152</v>
      </c>
      <c r="D520" s="19" t="s">
        <v>152</v>
      </c>
      <c r="E520" t="s">
        <v>152</v>
      </c>
      <c r="G520">
        <v>0</v>
      </c>
      <c r="H520" t="s">
        <v>152</v>
      </c>
      <c r="I520" t="s">
        <v>152</v>
      </c>
    </row>
    <row r="521" spans="1:9">
      <c r="A521" t="s">
        <v>840</v>
      </c>
      <c r="B521" t="s">
        <v>154</v>
      </c>
      <c r="C521">
        <v>8.9</v>
      </c>
      <c r="D521" s="19" t="s">
        <v>1777</v>
      </c>
      <c r="E521">
        <v>18</v>
      </c>
      <c r="G521" t="s">
        <v>1393</v>
      </c>
      <c r="H521">
        <v>30</v>
      </c>
      <c r="I521">
        <v>4.5</v>
      </c>
    </row>
    <row r="522" spans="1:9">
      <c r="A522" t="s">
        <v>839</v>
      </c>
      <c r="B522" t="s">
        <v>153</v>
      </c>
      <c r="C522" t="s">
        <v>152</v>
      </c>
      <c r="D522" s="19" t="s">
        <v>152</v>
      </c>
      <c r="E522" t="s">
        <v>152</v>
      </c>
      <c r="G522">
        <v>0</v>
      </c>
      <c r="H522" t="s">
        <v>152</v>
      </c>
      <c r="I522" t="s">
        <v>152</v>
      </c>
    </row>
    <row r="523" spans="1:9">
      <c r="A523" t="s">
        <v>838</v>
      </c>
      <c r="B523" t="s">
        <v>153</v>
      </c>
      <c r="C523" t="s">
        <v>152</v>
      </c>
      <c r="D523" s="19" t="s">
        <v>152</v>
      </c>
      <c r="E523" t="s">
        <v>152</v>
      </c>
      <c r="G523">
        <v>0</v>
      </c>
      <c r="H523" t="s">
        <v>152</v>
      </c>
      <c r="I523" t="s">
        <v>152</v>
      </c>
    </row>
    <row r="524" spans="1:9">
      <c r="A524" t="s">
        <v>837</v>
      </c>
      <c r="B524" t="s">
        <v>153</v>
      </c>
      <c r="C524" t="s">
        <v>152</v>
      </c>
      <c r="D524" s="19" t="s">
        <v>152</v>
      </c>
      <c r="E524" t="s">
        <v>152</v>
      </c>
      <c r="G524">
        <v>0</v>
      </c>
      <c r="H524" t="s">
        <v>152</v>
      </c>
      <c r="I524" t="s">
        <v>152</v>
      </c>
    </row>
    <row r="525" spans="1:9">
      <c r="A525" t="s">
        <v>836</v>
      </c>
      <c r="B525" t="s">
        <v>154</v>
      </c>
      <c r="C525">
        <v>8.9</v>
      </c>
      <c r="D525" s="19" t="s">
        <v>1755</v>
      </c>
      <c r="E525">
        <v>18</v>
      </c>
      <c r="G525" t="s">
        <v>1393</v>
      </c>
      <c r="H525">
        <v>30</v>
      </c>
      <c r="I525">
        <v>4.5</v>
      </c>
    </row>
    <row r="526" spans="1:9">
      <c r="A526" t="s">
        <v>835</v>
      </c>
      <c r="B526" t="s">
        <v>153</v>
      </c>
      <c r="C526" t="s">
        <v>152</v>
      </c>
      <c r="D526" s="19" t="s">
        <v>152</v>
      </c>
      <c r="E526" t="s">
        <v>152</v>
      </c>
      <c r="G526">
        <v>0</v>
      </c>
      <c r="H526" t="s">
        <v>152</v>
      </c>
      <c r="I526" t="s">
        <v>152</v>
      </c>
    </row>
    <row r="527" spans="1:9">
      <c r="A527" t="s">
        <v>834</v>
      </c>
      <c r="B527" t="s">
        <v>153</v>
      </c>
      <c r="C527" t="s">
        <v>152</v>
      </c>
      <c r="D527" s="19" t="s">
        <v>152</v>
      </c>
      <c r="E527" t="s">
        <v>152</v>
      </c>
      <c r="G527">
        <v>0</v>
      </c>
      <c r="H527" t="s">
        <v>152</v>
      </c>
      <c r="I527" t="s">
        <v>152</v>
      </c>
    </row>
    <row r="528" spans="1:9">
      <c r="A528" t="s">
        <v>833</v>
      </c>
      <c r="B528" t="s">
        <v>153</v>
      </c>
      <c r="C528" t="s">
        <v>152</v>
      </c>
      <c r="D528" s="19" t="s">
        <v>152</v>
      </c>
      <c r="E528" t="s">
        <v>152</v>
      </c>
      <c r="G528">
        <v>0</v>
      </c>
      <c r="H528" t="s">
        <v>152</v>
      </c>
      <c r="I528" t="s">
        <v>152</v>
      </c>
    </row>
    <row r="529" spans="1:9">
      <c r="A529" t="s">
        <v>832</v>
      </c>
      <c r="B529" t="s">
        <v>153</v>
      </c>
      <c r="C529" t="s">
        <v>152</v>
      </c>
      <c r="D529" s="19" t="s">
        <v>152</v>
      </c>
      <c r="E529" t="s">
        <v>152</v>
      </c>
      <c r="G529">
        <v>0</v>
      </c>
      <c r="H529" t="s">
        <v>152</v>
      </c>
      <c r="I529" t="s">
        <v>152</v>
      </c>
    </row>
    <row r="530" spans="1:9">
      <c r="A530" t="s">
        <v>831</v>
      </c>
      <c r="B530" t="s">
        <v>153</v>
      </c>
      <c r="C530" t="s">
        <v>152</v>
      </c>
      <c r="D530" s="19" t="s">
        <v>152</v>
      </c>
      <c r="E530" t="s">
        <v>152</v>
      </c>
      <c r="G530">
        <v>0</v>
      </c>
      <c r="H530" t="s">
        <v>152</v>
      </c>
      <c r="I530" t="s">
        <v>152</v>
      </c>
    </row>
    <row r="531" spans="1:9">
      <c r="A531" t="s">
        <v>830</v>
      </c>
      <c r="B531" t="s">
        <v>154</v>
      </c>
      <c r="C531">
        <v>8.9</v>
      </c>
      <c r="D531" s="19" t="s">
        <v>1781</v>
      </c>
      <c r="E531">
        <v>17</v>
      </c>
      <c r="G531" t="s">
        <v>1393</v>
      </c>
      <c r="H531">
        <v>30</v>
      </c>
      <c r="I531">
        <v>4.5</v>
      </c>
    </row>
    <row r="532" spans="1:9">
      <c r="A532" t="s">
        <v>829</v>
      </c>
      <c r="B532" t="s">
        <v>153</v>
      </c>
      <c r="C532" t="s">
        <v>152</v>
      </c>
      <c r="D532" s="19" t="s">
        <v>152</v>
      </c>
      <c r="E532" t="s">
        <v>152</v>
      </c>
      <c r="G532">
        <v>0</v>
      </c>
      <c r="H532" t="s">
        <v>152</v>
      </c>
      <c r="I532" t="s">
        <v>152</v>
      </c>
    </row>
    <row r="533" spans="1:9">
      <c r="A533" t="s">
        <v>828</v>
      </c>
      <c r="B533" t="s">
        <v>153</v>
      </c>
      <c r="C533" t="s">
        <v>152</v>
      </c>
      <c r="D533" s="19" t="s">
        <v>152</v>
      </c>
      <c r="E533" t="s">
        <v>152</v>
      </c>
      <c r="G533">
        <v>0</v>
      </c>
      <c r="H533" t="s">
        <v>152</v>
      </c>
      <c r="I533" t="s">
        <v>152</v>
      </c>
    </row>
    <row r="534" spans="1:9">
      <c r="A534" t="s">
        <v>827</v>
      </c>
      <c r="B534" t="s">
        <v>153</v>
      </c>
      <c r="C534" t="s">
        <v>152</v>
      </c>
      <c r="D534" s="19" t="s">
        <v>152</v>
      </c>
      <c r="E534" t="s">
        <v>152</v>
      </c>
      <c r="G534">
        <v>0</v>
      </c>
      <c r="H534" t="s">
        <v>152</v>
      </c>
      <c r="I534" t="s">
        <v>152</v>
      </c>
    </row>
    <row r="535" spans="1:9">
      <c r="A535" t="s">
        <v>826</v>
      </c>
      <c r="B535" t="s">
        <v>154</v>
      </c>
      <c r="C535">
        <v>8.9</v>
      </c>
      <c r="D535" s="19" t="s">
        <v>1778</v>
      </c>
      <c r="E535">
        <v>18</v>
      </c>
      <c r="G535" t="s">
        <v>1393</v>
      </c>
      <c r="H535">
        <v>30</v>
      </c>
      <c r="I535">
        <v>4.5</v>
      </c>
    </row>
    <row r="536" spans="1:9">
      <c r="A536" t="s">
        <v>825</v>
      </c>
      <c r="B536" t="s">
        <v>153</v>
      </c>
      <c r="C536" t="s">
        <v>152</v>
      </c>
      <c r="D536" s="19" t="s">
        <v>152</v>
      </c>
      <c r="E536" t="s">
        <v>152</v>
      </c>
      <c r="G536">
        <v>0</v>
      </c>
      <c r="H536" t="s">
        <v>152</v>
      </c>
      <c r="I536" t="s">
        <v>152</v>
      </c>
    </row>
    <row r="537" spans="1:9">
      <c r="A537" t="s">
        <v>824</v>
      </c>
      <c r="B537" t="s">
        <v>153</v>
      </c>
      <c r="C537" t="s">
        <v>152</v>
      </c>
      <c r="D537" s="19" t="s">
        <v>152</v>
      </c>
      <c r="E537" t="s">
        <v>152</v>
      </c>
      <c r="G537">
        <v>0</v>
      </c>
      <c r="H537" t="s">
        <v>152</v>
      </c>
      <c r="I537" t="s">
        <v>152</v>
      </c>
    </row>
    <row r="538" spans="1:9">
      <c r="A538" t="s">
        <v>823</v>
      </c>
      <c r="B538" t="s">
        <v>153</v>
      </c>
      <c r="C538" t="s">
        <v>152</v>
      </c>
      <c r="D538" s="19" t="s">
        <v>152</v>
      </c>
      <c r="E538" t="s">
        <v>152</v>
      </c>
      <c r="G538">
        <v>0</v>
      </c>
      <c r="H538" t="s">
        <v>152</v>
      </c>
      <c r="I538" t="s">
        <v>152</v>
      </c>
    </row>
    <row r="539" spans="1:9">
      <c r="A539" t="s">
        <v>822</v>
      </c>
      <c r="B539" t="s">
        <v>153</v>
      </c>
      <c r="C539" t="s">
        <v>152</v>
      </c>
      <c r="D539" s="19" t="s">
        <v>152</v>
      </c>
      <c r="E539" t="s">
        <v>152</v>
      </c>
      <c r="G539">
        <v>0</v>
      </c>
      <c r="H539" t="s">
        <v>152</v>
      </c>
      <c r="I539" t="s">
        <v>152</v>
      </c>
    </row>
    <row r="540" spans="1:9">
      <c r="A540" t="s">
        <v>821</v>
      </c>
      <c r="B540" t="s">
        <v>153</v>
      </c>
      <c r="C540" t="s">
        <v>152</v>
      </c>
      <c r="D540" s="19" t="s">
        <v>152</v>
      </c>
      <c r="E540" t="s">
        <v>152</v>
      </c>
      <c r="G540">
        <v>0</v>
      </c>
      <c r="H540" t="s">
        <v>152</v>
      </c>
      <c r="I540" t="s">
        <v>152</v>
      </c>
    </row>
    <row r="541" spans="1:9">
      <c r="A541" t="s">
        <v>820</v>
      </c>
      <c r="B541" t="s">
        <v>153</v>
      </c>
      <c r="C541" t="s">
        <v>152</v>
      </c>
      <c r="D541" s="19" t="s">
        <v>152</v>
      </c>
      <c r="E541" t="s">
        <v>152</v>
      </c>
      <c r="G541">
        <v>0</v>
      </c>
      <c r="H541" t="s">
        <v>152</v>
      </c>
      <c r="I541" t="s">
        <v>152</v>
      </c>
    </row>
    <row r="542" spans="1:9">
      <c r="A542" t="s">
        <v>819</v>
      </c>
      <c r="B542" t="s">
        <v>153</v>
      </c>
      <c r="C542" t="s">
        <v>152</v>
      </c>
      <c r="D542" s="19" t="s">
        <v>152</v>
      </c>
      <c r="E542" t="s">
        <v>152</v>
      </c>
      <c r="G542">
        <v>0</v>
      </c>
      <c r="H542" t="s">
        <v>152</v>
      </c>
      <c r="I542" t="s">
        <v>152</v>
      </c>
    </row>
    <row r="543" spans="1:9">
      <c r="A543" t="s">
        <v>818</v>
      </c>
      <c r="B543" t="s">
        <v>153</v>
      </c>
      <c r="C543" t="s">
        <v>152</v>
      </c>
      <c r="D543" s="19" t="s">
        <v>152</v>
      </c>
      <c r="E543" t="s">
        <v>152</v>
      </c>
      <c r="G543">
        <v>0</v>
      </c>
      <c r="H543" t="s">
        <v>152</v>
      </c>
      <c r="I543" t="s">
        <v>152</v>
      </c>
    </row>
    <row r="544" spans="1:9">
      <c r="A544" t="s">
        <v>817</v>
      </c>
      <c r="B544" t="s">
        <v>153</v>
      </c>
      <c r="C544" t="s">
        <v>152</v>
      </c>
      <c r="D544" s="19" t="s">
        <v>152</v>
      </c>
      <c r="E544" t="s">
        <v>152</v>
      </c>
      <c r="G544">
        <v>0</v>
      </c>
      <c r="H544" t="s">
        <v>152</v>
      </c>
      <c r="I544" t="s">
        <v>152</v>
      </c>
    </row>
    <row r="545" spans="1:9">
      <c r="A545" t="s">
        <v>816</v>
      </c>
      <c r="B545" t="s">
        <v>154</v>
      </c>
      <c r="C545">
        <v>8.9</v>
      </c>
      <c r="D545" s="19" t="s">
        <v>1778</v>
      </c>
      <c r="E545">
        <v>18</v>
      </c>
      <c r="G545" t="s">
        <v>1393</v>
      </c>
      <c r="H545">
        <v>30</v>
      </c>
      <c r="I545">
        <v>4.5</v>
      </c>
    </row>
    <row r="546" spans="1:9">
      <c r="A546" t="s">
        <v>815</v>
      </c>
      <c r="B546" t="s">
        <v>153</v>
      </c>
      <c r="C546" t="s">
        <v>152</v>
      </c>
      <c r="D546" s="19" t="s">
        <v>152</v>
      </c>
      <c r="E546" t="s">
        <v>152</v>
      </c>
      <c r="G546">
        <v>0</v>
      </c>
      <c r="H546" t="s">
        <v>152</v>
      </c>
      <c r="I546" t="s">
        <v>152</v>
      </c>
    </row>
    <row r="547" spans="1:9">
      <c r="A547" t="s">
        <v>814</v>
      </c>
      <c r="B547" t="s">
        <v>154</v>
      </c>
      <c r="C547">
        <v>8.9</v>
      </c>
      <c r="D547" s="19" t="s">
        <v>1770</v>
      </c>
      <c r="E547">
        <v>18</v>
      </c>
      <c r="G547" t="s">
        <v>1393</v>
      </c>
      <c r="H547">
        <v>30</v>
      </c>
      <c r="I547">
        <v>4.5</v>
      </c>
    </row>
    <row r="548" spans="1:9">
      <c r="A548" t="s">
        <v>813</v>
      </c>
      <c r="B548" t="s">
        <v>153</v>
      </c>
      <c r="C548" t="s">
        <v>152</v>
      </c>
      <c r="D548" s="19" t="s">
        <v>152</v>
      </c>
      <c r="E548" t="s">
        <v>152</v>
      </c>
      <c r="G548">
        <v>0</v>
      </c>
      <c r="H548" t="s">
        <v>152</v>
      </c>
      <c r="I548" t="s">
        <v>152</v>
      </c>
    </row>
    <row r="549" spans="1:9">
      <c r="A549" t="s">
        <v>812</v>
      </c>
      <c r="B549" t="s">
        <v>153</v>
      </c>
      <c r="C549" t="s">
        <v>152</v>
      </c>
      <c r="D549" s="19" t="s">
        <v>152</v>
      </c>
      <c r="E549" t="s">
        <v>152</v>
      </c>
      <c r="G549">
        <v>0</v>
      </c>
      <c r="H549" t="s">
        <v>152</v>
      </c>
      <c r="I549" t="s">
        <v>152</v>
      </c>
    </row>
    <row r="550" spans="1:9">
      <c r="A550" t="s">
        <v>811</v>
      </c>
      <c r="B550" t="s">
        <v>153</v>
      </c>
      <c r="C550" t="s">
        <v>152</v>
      </c>
      <c r="D550" s="19" t="s">
        <v>152</v>
      </c>
      <c r="E550" t="s">
        <v>152</v>
      </c>
      <c r="G550">
        <v>0</v>
      </c>
      <c r="H550" t="s">
        <v>152</v>
      </c>
      <c r="I550" t="s">
        <v>152</v>
      </c>
    </row>
    <row r="551" spans="1:9">
      <c r="A551" t="s">
        <v>810</v>
      </c>
      <c r="B551" t="s">
        <v>154</v>
      </c>
      <c r="C551">
        <v>8.9</v>
      </c>
      <c r="D551" s="19" t="s">
        <v>1782</v>
      </c>
      <c r="E551">
        <v>17</v>
      </c>
      <c r="G551" t="s">
        <v>1393</v>
      </c>
      <c r="H551">
        <v>30</v>
      </c>
      <c r="I551">
        <v>4.5</v>
      </c>
    </row>
    <row r="552" spans="1:9">
      <c r="A552" t="s">
        <v>809</v>
      </c>
      <c r="B552" t="s">
        <v>153</v>
      </c>
      <c r="C552" t="s">
        <v>152</v>
      </c>
      <c r="D552" s="19" t="s">
        <v>152</v>
      </c>
      <c r="E552" t="s">
        <v>152</v>
      </c>
      <c r="G552">
        <v>0</v>
      </c>
      <c r="H552" t="s">
        <v>152</v>
      </c>
      <c r="I552" t="s">
        <v>152</v>
      </c>
    </row>
    <row r="553" spans="1:9">
      <c r="A553" t="s">
        <v>808</v>
      </c>
      <c r="B553" t="s">
        <v>154</v>
      </c>
      <c r="C553">
        <v>8.9</v>
      </c>
      <c r="D553" s="19" t="s">
        <v>1770</v>
      </c>
      <c r="E553">
        <v>18</v>
      </c>
      <c r="G553" t="s">
        <v>1393</v>
      </c>
      <c r="H553">
        <v>30</v>
      </c>
      <c r="I553">
        <v>4.5</v>
      </c>
    </row>
    <row r="554" spans="1:9">
      <c r="A554" t="s">
        <v>807</v>
      </c>
      <c r="B554" t="s">
        <v>153</v>
      </c>
      <c r="C554" t="s">
        <v>152</v>
      </c>
      <c r="D554" s="19" t="s">
        <v>152</v>
      </c>
      <c r="E554" t="s">
        <v>152</v>
      </c>
      <c r="G554">
        <v>0</v>
      </c>
      <c r="H554" t="s">
        <v>152</v>
      </c>
      <c r="I554" t="s">
        <v>152</v>
      </c>
    </row>
    <row r="555" spans="1:9">
      <c r="A555" t="s">
        <v>806</v>
      </c>
      <c r="B555" t="s">
        <v>153</v>
      </c>
      <c r="C555" t="s">
        <v>152</v>
      </c>
      <c r="D555" s="19" t="s">
        <v>152</v>
      </c>
      <c r="E555" t="s">
        <v>152</v>
      </c>
      <c r="G555">
        <v>0</v>
      </c>
      <c r="H555" t="s">
        <v>152</v>
      </c>
      <c r="I555" t="s">
        <v>152</v>
      </c>
    </row>
    <row r="556" spans="1:9">
      <c r="A556" t="s">
        <v>805</v>
      </c>
      <c r="B556" t="s">
        <v>153</v>
      </c>
      <c r="C556" t="s">
        <v>152</v>
      </c>
      <c r="D556" s="19" t="s">
        <v>152</v>
      </c>
      <c r="E556" t="s">
        <v>152</v>
      </c>
      <c r="G556">
        <v>0</v>
      </c>
      <c r="H556" t="s">
        <v>152</v>
      </c>
      <c r="I556" t="s">
        <v>152</v>
      </c>
    </row>
    <row r="557" spans="1:9">
      <c r="A557" t="s">
        <v>804</v>
      </c>
      <c r="B557" t="s">
        <v>153</v>
      </c>
      <c r="C557" t="s">
        <v>152</v>
      </c>
      <c r="D557" s="19" t="s">
        <v>152</v>
      </c>
      <c r="E557" t="s">
        <v>152</v>
      </c>
      <c r="G557">
        <v>0</v>
      </c>
      <c r="H557" t="s">
        <v>152</v>
      </c>
      <c r="I557" t="s">
        <v>152</v>
      </c>
    </row>
    <row r="558" spans="1:9">
      <c r="A558" t="s">
        <v>803</v>
      </c>
      <c r="B558" t="s">
        <v>153</v>
      </c>
      <c r="C558" t="s">
        <v>152</v>
      </c>
      <c r="D558" s="19" t="s">
        <v>152</v>
      </c>
      <c r="E558" t="s">
        <v>152</v>
      </c>
      <c r="G558">
        <v>0</v>
      </c>
      <c r="H558" t="s">
        <v>152</v>
      </c>
      <c r="I558" t="s">
        <v>152</v>
      </c>
    </row>
    <row r="559" spans="1:9">
      <c r="A559" t="s">
        <v>802</v>
      </c>
      <c r="B559" t="s">
        <v>153</v>
      </c>
      <c r="C559" t="s">
        <v>152</v>
      </c>
      <c r="D559" s="19" t="s">
        <v>152</v>
      </c>
      <c r="E559" t="s">
        <v>152</v>
      </c>
      <c r="G559">
        <v>0</v>
      </c>
      <c r="H559" t="s">
        <v>152</v>
      </c>
      <c r="I559" t="s">
        <v>152</v>
      </c>
    </row>
    <row r="560" spans="1:9">
      <c r="A560" t="s">
        <v>801</v>
      </c>
      <c r="B560" t="s">
        <v>153</v>
      </c>
      <c r="C560" t="s">
        <v>152</v>
      </c>
      <c r="D560" s="19" t="s">
        <v>152</v>
      </c>
      <c r="E560" t="s">
        <v>152</v>
      </c>
      <c r="G560">
        <v>0</v>
      </c>
      <c r="H560" t="s">
        <v>152</v>
      </c>
      <c r="I560" t="s">
        <v>152</v>
      </c>
    </row>
    <row r="561" spans="1:9">
      <c r="A561" t="s">
        <v>800</v>
      </c>
      <c r="B561" t="s">
        <v>153</v>
      </c>
      <c r="C561" t="s">
        <v>152</v>
      </c>
      <c r="D561" s="19" t="s">
        <v>152</v>
      </c>
      <c r="E561" t="s">
        <v>152</v>
      </c>
      <c r="G561">
        <v>0</v>
      </c>
      <c r="H561" t="s">
        <v>152</v>
      </c>
      <c r="I561" t="s">
        <v>152</v>
      </c>
    </row>
    <row r="562" spans="1:9">
      <c r="A562" t="s">
        <v>799</v>
      </c>
      <c r="B562" t="s">
        <v>153</v>
      </c>
      <c r="C562" t="s">
        <v>152</v>
      </c>
      <c r="D562" s="19" t="s">
        <v>152</v>
      </c>
      <c r="E562" t="s">
        <v>152</v>
      </c>
      <c r="G562">
        <v>0</v>
      </c>
      <c r="H562" t="s">
        <v>152</v>
      </c>
      <c r="I562" t="s">
        <v>152</v>
      </c>
    </row>
    <row r="563" spans="1:9">
      <c r="A563" t="s">
        <v>798</v>
      </c>
      <c r="B563" t="s">
        <v>153</v>
      </c>
      <c r="C563" t="s">
        <v>152</v>
      </c>
      <c r="D563" s="19" t="s">
        <v>152</v>
      </c>
      <c r="E563" t="s">
        <v>152</v>
      </c>
      <c r="G563">
        <v>0</v>
      </c>
      <c r="H563" t="s">
        <v>152</v>
      </c>
      <c r="I563" t="s">
        <v>152</v>
      </c>
    </row>
    <row r="564" spans="1:9">
      <c r="A564" t="s">
        <v>797</v>
      </c>
      <c r="B564" t="s">
        <v>153</v>
      </c>
      <c r="C564" t="s">
        <v>152</v>
      </c>
      <c r="D564" s="19" t="s">
        <v>152</v>
      </c>
      <c r="E564" t="s">
        <v>152</v>
      </c>
      <c r="G564">
        <v>0</v>
      </c>
      <c r="H564" t="s">
        <v>152</v>
      </c>
      <c r="I564" t="s">
        <v>152</v>
      </c>
    </row>
    <row r="565" spans="1:9">
      <c r="A565" t="s">
        <v>796</v>
      </c>
      <c r="B565" t="s">
        <v>153</v>
      </c>
      <c r="C565" t="s">
        <v>152</v>
      </c>
      <c r="D565" s="19" t="s">
        <v>152</v>
      </c>
      <c r="E565" t="s">
        <v>152</v>
      </c>
      <c r="G565">
        <v>0</v>
      </c>
      <c r="H565" t="s">
        <v>152</v>
      </c>
      <c r="I565" t="s">
        <v>152</v>
      </c>
    </row>
    <row r="566" spans="1:9">
      <c r="A566" t="s">
        <v>795</v>
      </c>
      <c r="B566" t="s">
        <v>153</v>
      </c>
      <c r="C566" t="s">
        <v>152</v>
      </c>
      <c r="D566" s="19" t="s">
        <v>152</v>
      </c>
      <c r="E566" t="s">
        <v>152</v>
      </c>
      <c r="G566">
        <v>0</v>
      </c>
      <c r="H566" t="s">
        <v>152</v>
      </c>
      <c r="I566" t="s">
        <v>152</v>
      </c>
    </row>
    <row r="567" spans="1:9">
      <c r="A567" t="s">
        <v>328</v>
      </c>
      <c r="B567" t="s">
        <v>154</v>
      </c>
      <c r="C567">
        <v>8.9</v>
      </c>
      <c r="D567" s="19" t="s">
        <v>1766</v>
      </c>
      <c r="E567">
        <v>18</v>
      </c>
      <c r="G567" t="s">
        <v>1393</v>
      </c>
      <c r="H567">
        <v>30</v>
      </c>
      <c r="I567">
        <v>4.5</v>
      </c>
    </row>
    <row r="568" spans="1:9">
      <c r="A568" t="s">
        <v>794</v>
      </c>
      <c r="B568" t="s">
        <v>153</v>
      </c>
      <c r="C568" t="s">
        <v>152</v>
      </c>
      <c r="D568" s="19" t="s">
        <v>152</v>
      </c>
      <c r="E568" t="s">
        <v>152</v>
      </c>
      <c r="G568">
        <v>0</v>
      </c>
      <c r="H568" t="s">
        <v>152</v>
      </c>
      <c r="I568" t="s">
        <v>152</v>
      </c>
    </row>
    <row r="569" spans="1:9">
      <c r="A569" t="s">
        <v>793</v>
      </c>
      <c r="B569" t="s">
        <v>153</v>
      </c>
      <c r="C569" t="s">
        <v>152</v>
      </c>
      <c r="D569" s="19" t="s">
        <v>152</v>
      </c>
      <c r="E569" t="s">
        <v>152</v>
      </c>
      <c r="G569">
        <v>0</v>
      </c>
      <c r="H569" t="s">
        <v>152</v>
      </c>
      <c r="I569" t="s">
        <v>152</v>
      </c>
    </row>
    <row r="570" spans="1:9">
      <c r="A570" t="s">
        <v>792</v>
      </c>
      <c r="B570" t="s">
        <v>153</v>
      </c>
      <c r="C570" t="s">
        <v>152</v>
      </c>
      <c r="D570" s="19" t="s">
        <v>152</v>
      </c>
      <c r="E570" t="s">
        <v>152</v>
      </c>
      <c r="G570">
        <v>0</v>
      </c>
      <c r="H570" t="s">
        <v>152</v>
      </c>
      <c r="I570" t="s">
        <v>152</v>
      </c>
    </row>
    <row r="571" spans="1:9">
      <c r="A571" t="s">
        <v>791</v>
      </c>
      <c r="B571" t="s">
        <v>154</v>
      </c>
      <c r="C571">
        <v>9</v>
      </c>
      <c r="D571" s="19" t="s">
        <v>1769</v>
      </c>
      <c r="E571">
        <v>19</v>
      </c>
      <c r="G571" t="s">
        <v>1393</v>
      </c>
      <c r="H571">
        <v>30</v>
      </c>
      <c r="I571">
        <v>4.5</v>
      </c>
    </row>
    <row r="572" spans="1:9">
      <c r="A572" t="s">
        <v>790</v>
      </c>
      <c r="B572" t="s">
        <v>153</v>
      </c>
      <c r="C572" t="s">
        <v>152</v>
      </c>
      <c r="D572" s="19" t="s">
        <v>152</v>
      </c>
      <c r="E572" t="s">
        <v>152</v>
      </c>
      <c r="G572">
        <v>0</v>
      </c>
      <c r="H572" t="s">
        <v>152</v>
      </c>
      <c r="I572" t="s">
        <v>152</v>
      </c>
    </row>
    <row r="573" spans="1:9">
      <c r="A573" t="s">
        <v>329</v>
      </c>
      <c r="B573" t="s">
        <v>154</v>
      </c>
      <c r="C573">
        <v>8.9</v>
      </c>
      <c r="D573" s="19" t="s">
        <v>1771</v>
      </c>
      <c r="E573">
        <v>17</v>
      </c>
      <c r="G573" t="s">
        <v>1393</v>
      </c>
      <c r="H573">
        <v>30</v>
      </c>
      <c r="I573">
        <v>4.5</v>
      </c>
    </row>
    <row r="574" spans="1:9">
      <c r="A574" t="s">
        <v>789</v>
      </c>
      <c r="B574" t="s">
        <v>153</v>
      </c>
      <c r="C574" t="s">
        <v>152</v>
      </c>
      <c r="D574" s="19" t="s">
        <v>152</v>
      </c>
      <c r="E574" t="s">
        <v>152</v>
      </c>
      <c r="G574">
        <v>0</v>
      </c>
      <c r="H574" t="s">
        <v>152</v>
      </c>
      <c r="I574" t="s">
        <v>152</v>
      </c>
    </row>
    <row r="575" spans="1:9">
      <c r="A575" t="s">
        <v>788</v>
      </c>
      <c r="B575" t="s">
        <v>153</v>
      </c>
      <c r="C575" t="s">
        <v>152</v>
      </c>
      <c r="D575" s="19" t="s">
        <v>152</v>
      </c>
      <c r="E575" t="s">
        <v>152</v>
      </c>
      <c r="G575">
        <v>0</v>
      </c>
      <c r="H575" t="s">
        <v>152</v>
      </c>
      <c r="I575" t="s">
        <v>152</v>
      </c>
    </row>
    <row r="576" spans="1:9">
      <c r="A576" t="s">
        <v>330</v>
      </c>
      <c r="B576" t="s">
        <v>153</v>
      </c>
      <c r="C576" t="s">
        <v>152</v>
      </c>
      <c r="D576" s="19" t="s">
        <v>152</v>
      </c>
      <c r="E576" t="s">
        <v>152</v>
      </c>
      <c r="G576">
        <v>0</v>
      </c>
      <c r="H576" t="s">
        <v>152</v>
      </c>
      <c r="I576" t="s">
        <v>152</v>
      </c>
    </row>
    <row r="577" spans="1:9">
      <c r="A577" t="s">
        <v>331</v>
      </c>
      <c r="B577" t="s">
        <v>153</v>
      </c>
      <c r="C577" t="s">
        <v>152</v>
      </c>
      <c r="D577" s="19" t="s">
        <v>152</v>
      </c>
      <c r="E577" t="s">
        <v>152</v>
      </c>
      <c r="G577">
        <v>0</v>
      </c>
      <c r="H577" t="s">
        <v>152</v>
      </c>
      <c r="I577" t="s">
        <v>152</v>
      </c>
    </row>
    <row r="578" spans="1:9">
      <c r="A578" t="s">
        <v>787</v>
      </c>
      <c r="B578" t="s">
        <v>153</v>
      </c>
      <c r="C578" t="s">
        <v>152</v>
      </c>
      <c r="D578" s="19" t="s">
        <v>152</v>
      </c>
      <c r="E578" t="s">
        <v>152</v>
      </c>
      <c r="G578">
        <v>0</v>
      </c>
      <c r="H578" t="s">
        <v>152</v>
      </c>
      <c r="I578" t="s">
        <v>152</v>
      </c>
    </row>
    <row r="579" spans="1:9">
      <c r="A579" t="s">
        <v>786</v>
      </c>
      <c r="B579" t="s">
        <v>154</v>
      </c>
      <c r="C579">
        <v>8.9</v>
      </c>
      <c r="D579" s="19" t="s">
        <v>1783</v>
      </c>
      <c r="E579">
        <v>11</v>
      </c>
      <c r="G579" t="s">
        <v>1393</v>
      </c>
      <c r="H579">
        <v>30</v>
      </c>
      <c r="I579">
        <v>4.5</v>
      </c>
    </row>
    <row r="580" spans="1:9">
      <c r="A580" t="s">
        <v>785</v>
      </c>
      <c r="B580" t="s">
        <v>153</v>
      </c>
      <c r="C580" t="s">
        <v>152</v>
      </c>
      <c r="D580" s="19" t="s">
        <v>152</v>
      </c>
      <c r="E580" t="s">
        <v>152</v>
      </c>
      <c r="G580">
        <v>0</v>
      </c>
      <c r="H580" t="s">
        <v>152</v>
      </c>
      <c r="I580" t="s">
        <v>152</v>
      </c>
    </row>
    <row r="581" spans="1:9">
      <c r="A581" t="s">
        <v>784</v>
      </c>
      <c r="B581" t="s">
        <v>153</v>
      </c>
      <c r="C581" t="s">
        <v>152</v>
      </c>
      <c r="D581" s="19" t="s">
        <v>152</v>
      </c>
      <c r="E581" t="s">
        <v>152</v>
      </c>
      <c r="G581">
        <v>0</v>
      </c>
      <c r="H581" t="s">
        <v>152</v>
      </c>
      <c r="I581" t="s">
        <v>152</v>
      </c>
    </row>
    <row r="582" spans="1:9">
      <c r="A582" t="s">
        <v>783</v>
      </c>
      <c r="B582" t="s">
        <v>153</v>
      </c>
      <c r="C582" t="s">
        <v>152</v>
      </c>
      <c r="D582" s="19" t="s">
        <v>152</v>
      </c>
      <c r="E582" t="s">
        <v>152</v>
      </c>
      <c r="G582">
        <v>0</v>
      </c>
      <c r="H582" t="s">
        <v>152</v>
      </c>
      <c r="I582" t="s">
        <v>152</v>
      </c>
    </row>
    <row r="583" spans="1:9">
      <c r="A583" t="s">
        <v>782</v>
      </c>
      <c r="B583" t="s">
        <v>154</v>
      </c>
      <c r="C583">
        <v>8.9</v>
      </c>
      <c r="D583" s="19" t="s">
        <v>1763</v>
      </c>
      <c r="E583">
        <v>9</v>
      </c>
      <c r="G583" t="s">
        <v>1393</v>
      </c>
      <c r="H583">
        <v>30</v>
      </c>
      <c r="I583">
        <v>4.5</v>
      </c>
    </row>
    <row r="584" spans="1:9">
      <c r="A584" t="s">
        <v>781</v>
      </c>
      <c r="B584" t="s">
        <v>153</v>
      </c>
      <c r="C584" t="s">
        <v>152</v>
      </c>
      <c r="D584" s="19" t="s">
        <v>152</v>
      </c>
      <c r="E584" t="s">
        <v>152</v>
      </c>
      <c r="G584">
        <v>0</v>
      </c>
      <c r="H584" t="s">
        <v>152</v>
      </c>
      <c r="I584" t="s">
        <v>152</v>
      </c>
    </row>
    <row r="585" spans="1:9">
      <c r="A585" t="s">
        <v>780</v>
      </c>
      <c r="B585" t="s">
        <v>153</v>
      </c>
      <c r="C585" t="s">
        <v>152</v>
      </c>
      <c r="D585" s="19" t="s">
        <v>152</v>
      </c>
      <c r="E585" t="s">
        <v>152</v>
      </c>
      <c r="G585">
        <v>0</v>
      </c>
      <c r="H585" t="s">
        <v>152</v>
      </c>
      <c r="I585" t="s">
        <v>152</v>
      </c>
    </row>
    <row r="586" spans="1:9">
      <c r="A586" t="s">
        <v>332</v>
      </c>
      <c r="B586" t="s">
        <v>153</v>
      </c>
      <c r="C586" t="s">
        <v>152</v>
      </c>
      <c r="D586" s="19" t="s">
        <v>152</v>
      </c>
      <c r="E586" t="s">
        <v>152</v>
      </c>
      <c r="G586">
        <v>0</v>
      </c>
      <c r="H586" t="s">
        <v>152</v>
      </c>
      <c r="I586" t="s">
        <v>152</v>
      </c>
    </row>
    <row r="587" spans="1:9">
      <c r="A587" t="s">
        <v>779</v>
      </c>
      <c r="B587" t="s">
        <v>153</v>
      </c>
      <c r="C587" t="s">
        <v>152</v>
      </c>
      <c r="D587" s="19" t="s">
        <v>152</v>
      </c>
      <c r="E587" t="s">
        <v>152</v>
      </c>
      <c r="G587">
        <v>0</v>
      </c>
      <c r="H587" t="s">
        <v>152</v>
      </c>
      <c r="I587" t="s">
        <v>152</v>
      </c>
    </row>
    <row r="588" spans="1:9">
      <c r="A588" t="s">
        <v>333</v>
      </c>
      <c r="B588" t="s">
        <v>153</v>
      </c>
      <c r="C588" t="s">
        <v>152</v>
      </c>
      <c r="D588" s="19" t="s">
        <v>152</v>
      </c>
      <c r="E588" t="s">
        <v>152</v>
      </c>
      <c r="G588">
        <v>0</v>
      </c>
      <c r="H588" t="s">
        <v>152</v>
      </c>
      <c r="I588" t="s">
        <v>152</v>
      </c>
    </row>
    <row r="589" spans="1:9">
      <c r="A589" t="s">
        <v>778</v>
      </c>
      <c r="B589" t="s">
        <v>153</v>
      </c>
      <c r="C589" t="s">
        <v>152</v>
      </c>
      <c r="D589" s="19" t="s">
        <v>152</v>
      </c>
      <c r="E589" t="s">
        <v>152</v>
      </c>
      <c r="G589">
        <v>0</v>
      </c>
      <c r="H589" t="s">
        <v>152</v>
      </c>
      <c r="I589" t="s">
        <v>152</v>
      </c>
    </row>
    <row r="590" spans="1:9">
      <c r="A590" t="s">
        <v>777</v>
      </c>
      <c r="B590" t="s">
        <v>153</v>
      </c>
      <c r="C590" t="s">
        <v>152</v>
      </c>
      <c r="D590" s="19" t="s">
        <v>152</v>
      </c>
      <c r="E590" t="s">
        <v>152</v>
      </c>
      <c r="G590">
        <v>0</v>
      </c>
      <c r="H590" t="s">
        <v>152</v>
      </c>
      <c r="I590" t="s">
        <v>152</v>
      </c>
    </row>
    <row r="591" spans="1:9">
      <c r="A591" t="s">
        <v>334</v>
      </c>
      <c r="B591" t="s">
        <v>154</v>
      </c>
      <c r="C591">
        <v>8.9</v>
      </c>
      <c r="D591" s="19" t="s">
        <v>1784</v>
      </c>
      <c r="E591">
        <v>14</v>
      </c>
      <c r="G591" t="s">
        <v>1393</v>
      </c>
      <c r="H591">
        <v>30</v>
      </c>
      <c r="I591">
        <v>4.5</v>
      </c>
    </row>
    <row r="592" spans="1:9">
      <c r="A592" t="s">
        <v>776</v>
      </c>
      <c r="B592" t="s">
        <v>154</v>
      </c>
      <c r="C592">
        <v>8.9</v>
      </c>
      <c r="D592" s="19" t="s">
        <v>1785</v>
      </c>
      <c r="E592">
        <v>13</v>
      </c>
      <c r="G592" t="s">
        <v>238</v>
      </c>
      <c r="H592">
        <v>30</v>
      </c>
      <c r="I592">
        <v>4.5</v>
      </c>
    </row>
    <row r="593" spans="1:9">
      <c r="A593" t="s">
        <v>775</v>
      </c>
      <c r="B593" t="s">
        <v>153</v>
      </c>
      <c r="C593" t="s">
        <v>152</v>
      </c>
      <c r="D593" s="19" t="s">
        <v>152</v>
      </c>
      <c r="E593" t="s">
        <v>152</v>
      </c>
      <c r="G593">
        <v>0</v>
      </c>
      <c r="H593" t="s">
        <v>152</v>
      </c>
      <c r="I593" t="s">
        <v>152</v>
      </c>
    </row>
    <row r="594" spans="1:9">
      <c r="A594" t="s">
        <v>774</v>
      </c>
      <c r="B594" t="s">
        <v>153</v>
      </c>
      <c r="C594" t="s">
        <v>152</v>
      </c>
      <c r="D594" s="19" t="s">
        <v>152</v>
      </c>
      <c r="E594" t="s">
        <v>152</v>
      </c>
      <c r="G594">
        <v>0</v>
      </c>
      <c r="H594" t="s">
        <v>152</v>
      </c>
      <c r="I594" t="s">
        <v>152</v>
      </c>
    </row>
    <row r="595" spans="1:9">
      <c r="A595" t="s">
        <v>773</v>
      </c>
      <c r="B595" t="s">
        <v>154</v>
      </c>
      <c r="C595">
        <v>8.9</v>
      </c>
      <c r="D595" s="19" t="s">
        <v>1786</v>
      </c>
      <c r="E595">
        <v>11</v>
      </c>
      <c r="G595" t="s">
        <v>1393</v>
      </c>
      <c r="H595">
        <v>30</v>
      </c>
      <c r="I595">
        <v>4.5</v>
      </c>
    </row>
    <row r="596" spans="1:9">
      <c r="A596" t="s">
        <v>335</v>
      </c>
      <c r="B596" t="s">
        <v>1433</v>
      </c>
      <c r="C596" t="s">
        <v>152</v>
      </c>
      <c r="G596" t="s">
        <v>1433</v>
      </c>
      <c r="H596" t="s">
        <v>152</v>
      </c>
    </row>
    <row r="597" spans="1:9">
      <c r="A597" t="s">
        <v>772</v>
      </c>
      <c r="B597" t="s">
        <v>154</v>
      </c>
      <c r="C597">
        <v>8.9</v>
      </c>
      <c r="D597" s="19" t="s">
        <v>1763</v>
      </c>
      <c r="E597">
        <v>9</v>
      </c>
      <c r="G597" t="s">
        <v>1393</v>
      </c>
      <c r="H597">
        <v>30</v>
      </c>
      <c r="I597">
        <v>4.5</v>
      </c>
    </row>
    <row r="598" spans="1:9">
      <c r="A598" t="s">
        <v>771</v>
      </c>
      <c r="B598" t="s">
        <v>153</v>
      </c>
      <c r="C598" t="s">
        <v>152</v>
      </c>
      <c r="D598" s="19" t="s">
        <v>152</v>
      </c>
      <c r="E598" t="s">
        <v>152</v>
      </c>
      <c r="G598">
        <v>0</v>
      </c>
      <c r="H598" t="s">
        <v>152</v>
      </c>
      <c r="I598" t="s">
        <v>152</v>
      </c>
    </row>
    <row r="599" spans="1:9">
      <c r="A599" t="s">
        <v>770</v>
      </c>
      <c r="B599" t="s">
        <v>154</v>
      </c>
      <c r="C599">
        <v>8.9</v>
      </c>
      <c r="D599" s="19" t="s">
        <v>1783</v>
      </c>
      <c r="E599">
        <v>11</v>
      </c>
      <c r="G599" t="s">
        <v>1393</v>
      </c>
      <c r="H599">
        <v>30</v>
      </c>
      <c r="I599">
        <v>4.5</v>
      </c>
    </row>
    <row r="600" spans="1:9">
      <c r="A600" t="s">
        <v>769</v>
      </c>
      <c r="B600" t="s">
        <v>153</v>
      </c>
      <c r="C600" t="s">
        <v>152</v>
      </c>
      <c r="D600" s="19" t="s">
        <v>152</v>
      </c>
      <c r="E600" t="s">
        <v>152</v>
      </c>
      <c r="G600">
        <v>0</v>
      </c>
      <c r="H600" t="s">
        <v>152</v>
      </c>
      <c r="I600" t="s">
        <v>152</v>
      </c>
    </row>
    <row r="601" spans="1:9">
      <c r="A601" t="s">
        <v>768</v>
      </c>
      <c r="B601" t="s">
        <v>153</v>
      </c>
      <c r="C601" t="s">
        <v>152</v>
      </c>
      <c r="D601" s="19" t="s">
        <v>152</v>
      </c>
      <c r="E601" t="s">
        <v>152</v>
      </c>
      <c r="G601">
        <v>0</v>
      </c>
      <c r="H601" t="s">
        <v>152</v>
      </c>
      <c r="I601" t="s">
        <v>152</v>
      </c>
    </row>
    <row r="602" spans="1:9">
      <c r="A602" t="s">
        <v>767</v>
      </c>
      <c r="B602" t="s">
        <v>153</v>
      </c>
      <c r="C602" t="s">
        <v>152</v>
      </c>
      <c r="D602" s="19" t="s">
        <v>152</v>
      </c>
      <c r="E602" t="s">
        <v>152</v>
      </c>
      <c r="G602">
        <v>0</v>
      </c>
      <c r="H602" t="s">
        <v>152</v>
      </c>
      <c r="I602" t="s">
        <v>152</v>
      </c>
    </row>
    <row r="603" spans="1:9">
      <c r="A603" t="s">
        <v>766</v>
      </c>
      <c r="B603" t="s">
        <v>154</v>
      </c>
      <c r="C603">
        <v>8.9</v>
      </c>
      <c r="D603" s="19" t="s">
        <v>1787</v>
      </c>
      <c r="E603">
        <v>10</v>
      </c>
      <c r="G603" t="s">
        <v>1393</v>
      </c>
      <c r="H603">
        <v>30</v>
      </c>
      <c r="I603">
        <v>4.5</v>
      </c>
    </row>
    <row r="604" spans="1:9">
      <c r="A604" t="s">
        <v>765</v>
      </c>
      <c r="B604" t="s">
        <v>1433</v>
      </c>
      <c r="C604" t="s">
        <v>152</v>
      </c>
      <c r="G604" t="s">
        <v>1433</v>
      </c>
      <c r="H604" t="s">
        <v>152</v>
      </c>
    </row>
    <row r="605" spans="1:9">
      <c r="A605" t="s">
        <v>764</v>
      </c>
      <c r="B605" t="s">
        <v>154</v>
      </c>
      <c r="C605">
        <v>8.9</v>
      </c>
      <c r="D605" s="19" t="s">
        <v>1788</v>
      </c>
      <c r="E605">
        <v>13</v>
      </c>
      <c r="G605" t="s">
        <v>1393</v>
      </c>
      <c r="H605">
        <v>30</v>
      </c>
      <c r="I605">
        <v>4.5</v>
      </c>
    </row>
    <row r="606" spans="1:9">
      <c r="A606" t="s">
        <v>763</v>
      </c>
      <c r="B606" t="s">
        <v>153</v>
      </c>
      <c r="C606" t="s">
        <v>152</v>
      </c>
      <c r="D606" s="19" t="s">
        <v>152</v>
      </c>
      <c r="E606" t="s">
        <v>152</v>
      </c>
      <c r="G606">
        <v>0</v>
      </c>
      <c r="H606" t="s">
        <v>152</v>
      </c>
      <c r="I606" t="s">
        <v>152</v>
      </c>
    </row>
    <row r="607" spans="1:9">
      <c r="A607" t="s">
        <v>762</v>
      </c>
      <c r="B607" t="s">
        <v>154</v>
      </c>
      <c r="C607">
        <v>8.9</v>
      </c>
      <c r="D607" s="19" t="s">
        <v>1721</v>
      </c>
      <c r="E607">
        <v>18</v>
      </c>
      <c r="G607" t="s">
        <v>1393</v>
      </c>
      <c r="H607">
        <v>30</v>
      </c>
      <c r="I607">
        <v>4.5</v>
      </c>
    </row>
    <row r="608" spans="1:9">
      <c r="A608" t="s">
        <v>336</v>
      </c>
      <c r="B608" t="s">
        <v>153</v>
      </c>
      <c r="C608" t="s">
        <v>152</v>
      </c>
      <c r="D608" s="19" t="s">
        <v>152</v>
      </c>
      <c r="E608" t="s">
        <v>152</v>
      </c>
      <c r="G608">
        <v>0</v>
      </c>
      <c r="H608" t="s">
        <v>152</v>
      </c>
      <c r="I608" t="s">
        <v>152</v>
      </c>
    </row>
    <row r="609" spans="1:9">
      <c r="A609" t="s">
        <v>337</v>
      </c>
      <c r="B609" t="s">
        <v>153</v>
      </c>
      <c r="C609" t="s">
        <v>152</v>
      </c>
      <c r="D609" s="19" t="s">
        <v>152</v>
      </c>
      <c r="E609" t="s">
        <v>152</v>
      </c>
      <c r="G609">
        <v>0</v>
      </c>
      <c r="H609" t="s">
        <v>152</v>
      </c>
      <c r="I609" t="s">
        <v>152</v>
      </c>
    </row>
    <row r="610" spans="1:9">
      <c r="A610" t="s">
        <v>761</v>
      </c>
      <c r="B610" t="s">
        <v>153</v>
      </c>
      <c r="C610" t="s">
        <v>152</v>
      </c>
      <c r="D610" s="19" t="s">
        <v>152</v>
      </c>
      <c r="E610" t="s">
        <v>152</v>
      </c>
      <c r="G610">
        <v>0</v>
      </c>
      <c r="H610" t="s">
        <v>152</v>
      </c>
      <c r="I610" t="s">
        <v>152</v>
      </c>
    </row>
    <row r="611" spans="1:9">
      <c r="A611" t="s">
        <v>760</v>
      </c>
      <c r="B611" t="s">
        <v>153</v>
      </c>
      <c r="C611" t="s">
        <v>152</v>
      </c>
      <c r="D611" s="19" t="s">
        <v>152</v>
      </c>
      <c r="E611" t="s">
        <v>152</v>
      </c>
      <c r="G611">
        <v>0</v>
      </c>
      <c r="H611" t="s">
        <v>152</v>
      </c>
      <c r="I611" t="s">
        <v>152</v>
      </c>
    </row>
    <row r="612" spans="1:9">
      <c r="A612" t="s">
        <v>338</v>
      </c>
      <c r="B612" t="s">
        <v>153</v>
      </c>
      <c r="C612" t="s">
        <v>152</v>
      </c>
      <c r="D612" s="19" t="s">
        <v>152</v>
      </c>
      <c r="E612" t="s">
        <v>152</v>
      </c>
      <c r="G612">
        <v>0</v>
      </c>
      <c r="H612" t="s">
        <v>152</v>
      </c>
      <c r="I612" t="s">
        <v>152</v>
      </c>
    </row>
    <row r="613" spans="1:9">
      <c r="A613" t="s">
        <v>339</v>
      </c>
      <c r="B613" t="s">
        <v>154</v>
      </c>
      <c r="C613">
        <v>8.9</v>
      </c>
      <c r="D613" s="19" t="s">
        <v>1789</v>
      </c>
      <c r="E613">
        <v>10</v>
      </c>
      <c r="G613" t="s">
        <v>1393</v>
      </c>
      <c r="H613">
        <v>30</v>
      </c>
      <c r="I613">
        <v>4.5</v>
      </c>
    </row>
    <row r="614" spans="1:9">
      <c r="A614" t="s">
        <v>340</v>
      </c>
      <c r="B614" t="s">
        <v>153</v>
      </c>
      <c r="C614" t="s">
        <v>152</v>
      </c>
      <c r="D614" s="19" t="s">
        <v>152</v>
      </c>
      <c r="E614" t="s">
        <v>152</v>
      </c>
      <c r="G614">
        <v>0</v>
      </c>
      <c r="H614" t="s">
        <v>152</v>
      </c>
      <c r="I614" t="s">
        <v>152</v>
      </c>
    </row>
    <row r="615" spans="1:9">
      <c r="A615" t="s">
        <v>341</v>
      </c>
      <c r="B615" t="s">
        <v>154</v>
      </c>
      <c r="C615">
        <v>8.9</v>
      </c>
      <c r="D615" s="19" t="s">
        <v>1787</v>
      </c>
      <c r="E615">
        <v>10</v>
      </c>
      <c r="G615" t="s">
        <v>1393</v>
      </c>
      <c r="H615">
        <v>30</v>
      </c>
      <c r="I615">
        <v>4.5</v>
      </c>
    </row>
    <row r="616" spans="1:9">
      <c r="A616" t="s">
        <v>759</v>
      </c>
      <c r="B616" t="s">
        <v>153</v>
      </c>
      <c r="C616" t="s">
        <v>152</v>
      </c>
      <c r="D616" s="19" t="s">
        <v>152</v>
      </c>
      <c r="E616" t="s">
        <v>152</v>
      </c>
      <c r="G616">
        <v>0</v>
      </c>
      <c r="H616" t="s">
        <v>152</v>
      </c>
      <c r="I616" t="s">
        <v>152</v>
      </c>
    </row>
    <row r="617" spans="1:9">
      <c r="A617" t="s">
        <v>758</v>
      </c>
      <c r="B617" t="s">
        <v>154</v>
      </c>
      <c r="C617">
        <v>8.9</v>
      </c>
      <c r="D617" s="19" t="s">
        <v>1787</v>
      </c>
      <c r="E617">
        <v>10</v>
      </c>
      <c r="G617" t="s">
        <v>1393</v>
      </c>
      <c r="H617">
        <v>30</v>
      </c>
      <c r="I617">
        <v>4.5</v>
      </c>
    </row>
    <row r="618" spans="1:9">
      <c r="A618" t="s">
        <v>342</v>
      </c>
      <c r="B618" t="s">
        <v>153</v>
      </c>
      <c r="C618" t="s">
        <v>152</v>
      </c>
      <c r="D618" s="19" t="s">
        <v>152</v>
      </c>
      <c r="E618" t="s">
        <v>152</v>
      </c>
      <c r="G618">
        <v>0</v>
      </c>
      <c r="H618" t="s">
        <v>152</v>
      </c>
      <c r="I618" t="s">
        <v>152</v>
      </c>
    </row>
    <row r="619" spans="1:9">
      <c r="A619" t="s">
        <v>343</v>
      </c>
      <c r="B619" t="s">
        <v>153</v>
      </c>
      <c r="C619" t="s">
        <v>152</v>
      </c>
      <c r="D619" s="19" t="s">
        <v>152</v>
      </c>
      <c r="E619" t="s">
        <v>152</v>
      </c>
      <c r="G619">
        <v>0</v>
      </c>
      <c r="H619" t="s">
        <v>152</v>
      </c>
      <c r="I619" t="s">
        <v>152</v>
      </c>
    </row>
    <row r="620" spans="1:9">
      <c r="A620" t="s">
        <v>757</v>
      </c>
      <c r="B620" t="s">
        <v>153</v>
      </c>
      <c r="C620" t="s">
        <v>152</v>
      </c>
      <c r="D620" s="19" t="s">
        <v>152</v>
      </c>
      <c r="E620" t="s">
        <v>152</v>
      </c>
      <c r="G620">
        <v>0</v>
      </c>
      <c r="H620" t="s">
        <v>152</v>
      </c>
      <c r="I620" t="s">
        <v>152</v>
      </c>
    </row>
    <row r="621" spans="1:9">
      <c r="A621" t="s">
        <v>756</v>
      </c>
      <c r="B621" t="s">
        <v>153</v>
      </c>
      <c r="C621" t="s">
        <v>152</v>
      </c>
      <c r="D621" s="19" t="s">
        <v>152</v>
      </c>
      <c r="E621" t="s">
        <v>152</v>
      </c>
      <c r="G621">
        <v>0</v>
      </c>
      <c r="H621" t="s">
        <v>152</v>
      </c>
      <c r="I621" t="s">
        <v>152</v>
      </c>
    </row>
    <row r="622" spans="1:9">
      <c r="A622" t="s">
        <v>755</v>
      </c>
      <c r="B622" t="s">
        <v>153</v>
      </c>
      <c r="C622" t="s">
        <v>152</v>
      </c>
      <c r="D622" s="19" t="s">
        <v>152</v>
      </c>
      <c r="E622" t="s">
        <v>152</v>
      </c>
      <c r="G622">
        <v>0</v>
      </c>
      <c r="H622" t="s">
        <v>152</v>
      </c>
      <c r="I622" t="s">
        <v>152</v>
      </c>
    </row>
    <row r="623" spans="1:9">
      <c r="A623" t="s">
        <v>754</v>
      </c>
      <c r="B623" t="s">
        <v>153</v>
      </c>
      <c r="C623" t="s">
        <v>152</v>
      </c>
      <c r="D623" s="19" t="s">
        <v>152</v>
      </c>
      <c r="E623" t="s">
        <v>152</v>
      </c>
      <c r="G623">
        <v>0</v>
      </c>
      <c r="H623" t="s">
        <v>152</v>
      </c>
      <c r="I623" t="s">
        <v>152</v>
      </c>
    </row>
    <row r="624" spans="1:9">
      <c r="A624" t="s">
        <v>753</v>
      </c>
      <c r="B624" t="s">
        <v>153</v>
      </c>
      <c r="C624" t="s">
        <v>152</v>
      </c>
      <c r="D624" s="19" t="s">
        <v>152</v>
      </c>
      <c r="E624" t="s">
        <v>152</v>
      </c>
      <c r="G624">
        <v>0</v>
      </c>
      <c r="H624" t="s">
        <v>152</v>
      </c>
      <c r="I624" t="s">
        <v>152</v>
      </c>
    </row>
    <row r="625" spans="1:9">
      <c r="A625" t="s">
        <v>752</v>
      </c>
      <c r="B625" t="s">
        <v>153</v>
      </c>
      <c r="C625" t="s">
        <v>152</v>
      </c>
      <c r="D625" s="19" t="s">
        <v>152</v>
      </c>
      <c r="E625" t="s">
        <v>152</v>
      </c>
      <c r="G625">
        <v>0</v>
      </c>
      <c r="H625" t="s">
        <v>152</v>
      </c>
      <c r="I625" t="s">
        <v>152</v>
      </c>
    </row>
    <row r="626" spans="1:9">
      <c r="A626" t="s">
        <v>344</v>
      </c>
      <c r="B626" t="s">
        <v>153</v>
      </c>
      <c r="C626" t="s">
        <v>152</v>
      </c>
      <c r="D626" s="19" t="s">
        <v>152</v>
      </c>
      <c r="E626" t="s">
        <v>152</v>
      </c>
      <c r="G626">
        <v>0</v>
      </c>
      <c r="H626" t="s">
        <v>152</v>
      </c>
      <c r="I626" t="s">
        <v>152</v>
      </c>
    </row>
    <row r="627" spans="1:9">
      <c r="A627" t="s">
        <v>751</v>
      </c>
      <c r="B627" t="s">
        <v>153</v>
      </c>
      <c r="C627" t="s">
        <v>152</v>
      </c>
      <c r="D627" s="19" t="s">
        <v>152</v>
      </c>
      <c r="E627" t="s">
        <v>152</v>
      </c>
      <c r="G627">
        <v>0</v>
      </c>
      <c r="H627" t="s">
        <v>152</v>
      </c>
      <c r="I627" t="s">
        <v>152</v>
      </c>
    </row>
    <row r="628" spans="1:9">
      <c r="A628" t="s">
        <v>750</v>
      </c>
      <c r="B628" t="s">
        <v>1433</v>
      </c>
      <c r="C628" t="s">
        <v>152</v>
      </c>
      <c r="G628" t="s">
        <v>1433</v>
      </c>
      <c r="H628" t="s">
        <v>152</v>
      </c>
    </row>
    <row r="629" spans="1:9">
      <c r="A629" t="s">
        <v>749</v>
      </c>
      <c r="B629" t="s">
        <v>154</v>
      </c>
      <c r="C629">
        <v>22.5</v>
      </c>
      <c r="D629" s="19" t="s">
        <v>1790</v>
      </c>
      <c r="E629">
        <v>33.5</v>
      </c>
      <c r="G629" t="s">
        <v>1393</v>
      </c>
      <c r="H629">
        <v>30</v>
      </c>
      <c r="I629">
        <v>4.5</v>
      </c>
    </row>
    <row r="630" spans="1:9">
      <c r="A630" t="s">
        <v>345</v>
      </c>
      <c r="B630" t="s">
        <v>153</v>
      </c>
      <c r="C630" t="s">
        <v>152</v>
      </c>
      <c r="D630" s="19" t="s">
        <v>152</v>
      </c>
      <c r="E630" t="s">
        <v>152</v>
      </c>
      <c r="G630">
        <v>0</v>
      </c>
      <c r="H630" t="s">
        <v>152</v>
      </c>
      <c r="I630" t="s">
        <v>152</v>
      </c>
    </row>
    <row r="631" spans="1:9">
      <c r="A631" t="s">
        <v>748</v>
      </c>
      <c r="B631" t="s">
        <v>154</v>
      </c>
      <c r="C631">
        <v>18.8</v>
      </c>
      <c r="D631" s="19" t="s">
        <v>1791</v>
      </c>
      <c r="E631">
        <v>28</v>
      </c>
      <c r="G631" t="s">
        <v>1393</v>
      </c>
      <c r="H631">
        <v>30</v>
      </c>
      <c r="I631">
        <v>4.5</v>
      </c>
    </row>
    <row r="632" spans="1:9">
      <c r="A632" t="s">
        <v>747</v>
      </c>
      <c r="B632" t="s">
        <v>153</v>
      </c>
      <c r="C632" t="s">
        <v>152</v>
      </c>
      <c r="D632" s="19" t="s">
        <v>152</v>
      </c>
      <c r="E632" t="s">
        <v>152</v>
      </c>
      <c r="G632">
        <v>0</v>
      </c>
      <c r="H632" t="s">
        <v>152</v>
      </c>
      <c r="I632" t="s">
        <v>152</v>
      </c>
    </row>
    <row r="633" spans="1:9">
      <c r="A633" t="s">
        <v>746</v>
      </c>
      <c r="B633" t="s">
        <v>153</v>
      </c>
      <c r="C633" t="s">
        <v>152</v>
      </c>
      <c r="D633" s="19" t="s">
        <v>152</v>
      </c>
      <c r="E633" t="s">
        <v>152</v>
      </c>
      <c r="G633">
        <v>0</v>
      </c>
      <c r="H633" t="s">
        <v>152</v>
      </c>
      <c r="I633" t="s">
        <v>152</v>
      </c>
    </row>
    <row r="634" spans="1:9">
      <c r="A634" t="s">
        <v>346</v>
      </c>
      <c r="B634" t="s">
        <v>154</v>
      </c>
      <c r="C634">
        <v>19.5</v>
      </c>
      <c r="D634" s="19" t="s">
        <v>1792</v>
      </c>
      <c r="E634">
        <v>29</v>
      </c>
      <c r="G634" t="s">
        <v>238</v>
      </c>
      <c r="H634">
        <v>30</v>
      </c>
      <c r="I634">
        <v>4.5</v>
      </c>
    </row>
    <row r="635" spans="1:9">
      <c r="A635" t="s">
        <v>745</v>
      </c>
      <c r="B635" t="s">
        <v>153</v>
      </c>
      <c r="C635" t="s">
        <v>152</v>
      </c>
      <c r="D635" s="19" t="s">
        <v>152</v>
      </c>
      <c r="E635" t="s">
        <v>152</v>
      </c>
      <c r="G635">
        <v>0</v>
      </c>
      <c r="H635" t="s">
        <v>152</v>
      </c>
      <c r="I635" t="s">
        <v>152</v>
      </c>
    </row>
    <row r="636" spans="1:9">
      <c r="A636" t="s">
        <v>744</v>
      </c>
      <c r="B636" t="s">
        <v>153</v>
      </c>
      <c r="C636" t="s">
        <v>152</v>
      </c>
      <c r="D636" s="19" t="s">
        <v>152</v>
      </c>
      <c r="E636" t="s">
        <v>152</v>
      </c>
      <c r="G636">
        <v>0</v>
      </c>
      <c r="H636" t="s">
        <v>152</v>
      </c>
      <c r="I636" t="s">
        <v>152</v>
      </c>
    </row>
    <row r="637" spans="1:9">
      <c r="A637" t="s">
        <v>743</v>
      </c>
      <c r="B637" t="s">
        <v>153</v>
      </c>
      <c r="C637" t="s">
        <v>152</v>
      </c>
      <c r="D637" s="19" t="s">
        <v>152</v>
      </c>
      <c r="E637" t="s">
        <v>152</v>
      </c>
      <c r="G637">
        <v>0</v>
      </c>
      <c r="H637" t="s">
        <v>152</v>
      </c>
      <c r="I637" t="s">
        <v>152</v>
      </c>
    </row>
    <row r="638" spans="1:9">
      <c r="A638" t="s">
        <v>742</v>
      </c>
      <c r="B638" t="s">
        <v>153</v>
      </c>
      <c r="C638" t="s">
        <v>152</v>
      </c>
      <c r="D638" s="19" t="s">
        <v>152</v>
      </c>
      <c r="E638" t="s">
        <v>152</v>
      </c>
      <c r="G638">
        <v>0</v>
      </c>
      <c r="H638" t="s">
        <v>152</v>
      </c>
      <c r="I638" t="s">
        <v>152</v>
      </c>
    </row>
    <row r="639" spans="1:9">
      <c r="A639" t="s">
        <v>741</v>
      </c>
      <c r="B639" t="s">
        <v>154</v>
      </c>
      <c r="C639">
        <v>19.5</v>
      </c>
      <c r="D639" s="19" t="s">
        <v>1792</v>
      </c>
      <c r="E639">
        <v>29</v>
      </c>
      <c r="G639" t="s">
        <v>1393</v>
      </c>
      <c r="H639">
        <v>30</v>
      </c>
      <c r="I639">
        <v>4.5</v>
      </c>
    </row>
    <row r="640" spans="1:9">
      <c r="A640" t="s">
        <v>347</v>
      </c>
      <c r="B640" t="s">
        <v>153</v>
      </c>
      <c r="C640" t="s">
        <v>152</v>
      </c>
      <c r="D640" s="19" t="s">
        <v>152</v>
      </c>
      <c r="E640" t="s">
        <v>152</v>
      </c>
      <c r="G640">
        <v>0</v>
      </c>
      <c r="H640" t="s">
        <v>152</v>
      </c>
      <c r="I640" t="s">
        <v>152</v>
      </c>
    </row>
    <row r="641" spans="1:9">
      <c r="A641" t="s">
        <v>740</v>
      </c>
      <c r="B641" t="s">
        <v>153</v>
      </c>
      <c r="C641" t="s">
        <v>152</v>
      </c>
      <c r="D641" s="19" t="s">
        <v>152</v>
      </c>
      <c r="E641" t="s">
        <v>152</v>
      </c>
      <c r="G641">
        <v>0</v>
      </c>
      <c r="H641" t="s">
        <v>152</v>
      </c>
      <c r="I641" t="s">
        <v>152</v>
      </c>
    </row>
    <row r="642" spans="1:9">
      <c r="A642" t="s">
        <v>739</v>
      </c>
      <c r="B642" t="s">
        <v>153</v>
      </c>
      <c r="C642" t="s">
        <v>152</v>
      </c>
      <c r="D642" s="19" t="s">
        <v>152</v>
      </c>
      <c r="E642" t="s">
        <v>152</v>
      </c>
      <c r="G642">
        <v>0</v>
      </c>
      <c r="H642" t="s">
        <v>152</v>
      </c>
      <c r="I642" t="s">
        <v>152</v>
      </c>
    </row>
    <row r="643" spans="1:9">
      <c r="A643" t="s">
        <v>738</v>
      </c>
      <c r="B643" t="s">
        <v>153</v>
      </c>
      <c r="C643" t="s">
        <v>152</v>
      </c>
      <c r="D643" s="19" t="s">
        <v>152</v>
      </c>
      <c r="E643" t="s">
        <v>152</v>
      </c>
      <c r="G643">
        <v>0</v>
      </c>
      <c r="H643" t="s">
        <v>152</v>
      </c>
      <c r="I643" t="s">
        <v>152</v>
      </c>
    </row>
    <row r="644" spans="1:9">
      <c r="A644" t="s">
        <v>348</v>
      </c>
      <c r="B644" t="s">
        <v>153</v>
      </c>
      <c r="C644" t="s">
        <v>152</v>
      </c>
      <c r="D644" s="19" t="s">
        <v>152</v>
      </c>
      <c r="E644" t="s">
        <v>152</v>
      </c>
      <c r="G644">
        <v>0</v>
      </c>
      <c r="H644" t="s">
        <v>152</v>
      </c>
      <c r="I644" t="s">
        <v>152</v>
      </c>
    </row>
    <row r="645" spans="1:9">
      <c r="A645" t="s">
        <v>737</v>
      </c>
      <c r="B645" t="s">
        <v>154</v>
      </c>
      <c r="C645">
        <v>19.399999999999999</v>
      </c>
      <c r="D645" s="19" t="s">
        <v>1793</v>
      </c>
      <c r="E645">
        <v>29</v>
      </c>
      <c r="G645" t="s">
        <v>1393</v>
      </c>
      <c r="H645">
        <v>30</v>
      </c>
      <c r="I645">
        <v>4.5</v>
      </c>
    </row>
    <row r="646" spans="1:9">
      <c r="A646" t="s">
        <v>736</v>
      </c>
      <c r="B646" t="s">
        <v>153</v>
      </c>
      <c r="C646" t="s">
        <v>152</v>
      </c>
      <c r="D646" s="19" t="s">
        <v>152</v>
      </c>
      <c r="E646" t="s">
        <v>152</v>
      </c>
      <c r="G646">
        <v>0</v>
      </c>
      <c r="H646" t="s">
        <v>152</v>
      </c>
      <c r="I646" t="s">
        <v>152</v>
      </c>
    </row>
    <row r="647" spans="1:9">
      <c r="A647" t="s">
        <v>735</v>
      </c>
      <c r="B647" t="s">
        <v>153</v>
      </c>
      <c r="C647" t="s">
        <v>152</v>
      </c>
      <c r="D647" s="19" t="s">
        <v>152</v>
      </c>
      <c r="E647" t="s">
        <v>152</v>
      </c>
      <c r="G647">
        <v>0</v>
      </c>
      <c r="H647" t="s">
        <v>152</v>
      </c>
      <c r="I647" t="s">
        <v>152</v>
      </c>
    </row>
    <row r="648" spans="1:9">
      <c r="A648" t="s">
        <v>734</v>
      </c>
      <c r="B648" t="s">
        <v>153</v>
      </c>
      <c r="C648" t="s">
        <v>152</v>
      </c>
      <c r="D648" s="19" t="s">
        <v>152</v>
      </c>
      <c r="E648" t="s">
        <v>152</v>
      </c>
      <c r="G648">
        <v>0</v>
      </c>
      <c r="H648" t="s">
        <v>152</v>
      </c>
      <c r="I648" t="s">
        <v>152</v>
      </c>
    </row>
    <row r="649" spans="1:9">
      <c r="A649" t="s">
        <v>733</v>
      </c>
      <c r="B649" t="s">
        <v>153</v>
      </c>
      <c r="C649" t="s">
        <v>152</v>
      </c>
      <c r="D649" s="19" t="s">
        <v>152</v>
      </c>
      <c r="E649" t="s">
        <v>152</v>
      </c>
      <c r="G649">
        <v>0</v>
      </c>
      <c r="H649" t="s">
        <v>152</v>
      </c>
      <c r="I649" t="s">
        <v>152</v>
      </c>
    </row>
    <row r="650" spans="1:9">
      <c r="A650" t="s">
        <v>732</v>
      </c>
      <c r="B650" t="s">
        <v>153</v>
      </c>
      <c r="C650" t="s">
        <v>152</v>
      </c>
      <c r="D650" s="19" t="s">
        <v>152</v>
      </c>
      <c r="E650" t="s">
        <v>152</v>
      </c>
      <c r="G650">
        <v>0</v>
      </c>
      <c r="H650" t="s">
        <v>152</v>
      </c>
      <c r="I650" t="s">
        <v>152</v>
      </c>
    </row>
    <row r="651" spans="1:9">
      <c r="A651" t="s">
        <v>731</v>
      </c>
      <c r="B651" t="s">
        <v>154</v>
      </c>
      <c r="C651">
        <v>20.5</v>
      </c>
      <c r="D651" s="19" t="s">
        <v>1794</v>
      </c>
      <c r="E651">
        <v>40.5</v>
      </c>
      <c r="G651" t="s">
        <v>1393</v>
      </c>
      <c r="H651">
        <v>30</v>
      </c>
      <c r="I651">
        <v>4.5</v>
      </c>
    </row>
    <row r="652" spans="1:9">
      <c r="A652" t="s">
        <v>730</v>
      </c>
      <c r="B652" t="s">
        <v>153</v>
      </c>
      <c r="C652" t="s">
        <v>152</v>
      </c>
      <c r="D652" s="19" t="s">
        <v>152</v>
      </c>
      <c r="E652" t="s">
        <v>152</v>
      </c>
      <c r="G652">
        <v>0</v>
      </c>
      <c r="H652" t="s">
        <v>152</v>
      </c>
      <c r="I652" t="s">
        <v>152</v>
      </c>
    </row>
    <row r="653" spans="1:9">
      <c r="A653" t="s">
        <v>729</v>
      </c>
      <c r="B653" t="s">
        <v>154</v>
      </c>
      <c r="C653">
        <v>19.5</v>
      </c>
      <c r="D653" s="19" t="s">
        <v>1795</v>
      </c>
      <c r="E653">
        <v>39</v>
      </c>
      <c r="G653" t="s">
        <v>1393</v>
      </c>
      <c r="H653">
        <v>30</v>
      </c>
      <c r="I653">
        <v>4.5</v>
      </c>
    </row>
    <row r="654" spans="1:9">
      <c r="A654" t="s">
        <v>349</v>
      </c>
      <c r="B654" t="s">
        <v>1433</v>
      </c>
      <c r="C654" t="s">
        <v>152</v>
      </c>
      <c r="G654" t="s">
        <v>1433</v>
      </c>
      <c r="H654" t="s">
        <v>152</v>
      </c>
    </row>
    <row r="655" spans="1:9">
      <c r="A655" t="s">
        <v>350</v>
      </c>
      <c r="B655" t="s">
        <v>154</v>
      </c>
      <c r="C655">
        <v>20.2</v>
      </c>
      <c r="D655" s="19" t="s">
        <v>1796</v>
      </c>
      <c r="E655">
        <v>30.5</v>
      </c>
      <c r="G655" t="s">
        <v>1393</v>
      </c>
      <c r="H655">
        <v>30</v>
      </c>
      <c r="I655">
        <v>4.5</v>
      </c>
    </row>
    <row r="656" spans="1:9">
      <c r="A656" t="s">
        <v>351</v>
      </c>
      <c r="B656" t="s">
        <v>153</v>
      </c>
      <c r="C656" t="s">
        <v>152</v>
      </c>
      <c r="D656" s="19" t="s">
        <v>152</v>
      </c>
      <c r="E656" t="s">
        <v>152</v>
      </c>
      <c r="G656">
        <v>0</v>
      </c>
      <c r="H656" t="s">
        <v>152</v>
      </c>
      <c r="I656" t="s">
        <v>152</v>
      </c>
    </row>
    <row r="657" spans="1:9">
      <c r="A657" t="s">
        <v>728</v>
      </c>
      <c r="B657" t="s">
        <v>153</v>
      </c>
      <c r="C657" t="s">
        <v>152</v>
      </c>
      <c r="D657" s="19" t="s">
        <v>152</v>
      </c>
      <c r="E657" t="s">
        <v>152</v>
      </c>
      <c r="G657">
        <v>0</v>
      </c>
      <c r="H657" t="s">
        <v>152</v>
      </c>
      <c r="I657" t="s">
        <v>152</v>
      </c>
    </row>
    <row r="658" spans="1:9">
      <c r="A658" t="s">
        <v>352</v>
      </c>
      <c r="B658" t="s">
        <v>153</v>
      </c>
      <c r="C658" t="s">
        <v>152</v>
      </c>
      <c r="D658" s="19" t="s">
        <v>152</v>
      </c>
      <c r="E658" t="s">
        <v>152</v>
      </c>
      <c r="G658">
        <v>0</v>
      </c>
      <c r="H658" t="s">
        <v>152</v>
      </c>
      <c r="I658" t="s">
        <v>152</v>
      </c>
    </row>
    <row r="659" spans="1:9">
      <c r="A659" t="s">
        <v>727</v>
      </c>
      <c r="B659" t="s">
        <v>153</v>
      </c>
      <c r="C659" t="s">
        <v>152</v>
      </c>
      <c r="D659" s="19" t="s">
        <v>152</v>
      </c>
      <c r="E659" t="s">
        <v>152</v>
      </c>
      <c r="G659">
        <v>0</v>
      </c>
      <c r="H659" t="s">
        <v>152</v>
      </c>
      <c r="I659" t="s">
        <v>152</v>
      </c>
    </row>
    <row r="660" spans="1:9">
      <c r="A660" t="s">
        <v>353</v>
      </c>
      <c r="B660" t="s">
        <v>1433</v>
      </c>
      <c r="C660" t="s">
        <v>152</v>
      </c>
      <c r="G660" t="s">
        <v>1433</v>
      </c>
      <c r="H660" t="s">
        <v>152</v>
      </c>
    </row>
    <row r="661" spans="1:9">
      <c r="A661" t="s">
        <v>354</v>
      </c>
      <c r="B661" t="s">
        <v>154</v>
      </c>
      <c r="C661">
        <v>20.6</v>
      </c>
      <c r="D661" s="19" t="s">
        <v>1797</v>
      </c>
      <c r="E661">
        <v>30.5</v>
      </c>
      <c r="G661" t="s">
        <v>1393</v>
      </c>
      <c r="H661">
        <v>30</v>
      </c>
      <c r="I661">
        <v>4.5</v>
      </c>
    </row>
    <row r="662" spans="1:9">
      <c r="A662" t="s">
        <v>355</v>
      </c>
      <c r="B662" t="s">
        <v>153</v>
      </c>
      <c r="C662" t="s">
        <v>152</v>
      </c>
      <c r="D662" s="19" t="s">
        <v>152</v>
      </c>
      <c r="E662" t="s">
        <v>152</v>
      </c>
      <c r="G662">
        <v>0</v>
      </c>
      <c r="H662" t="s">
        <v>152</v>
      </c>
      <c r="I662" t="s">
        <v>152</v>
      </c>
    </row>
    <row r="663" spans="1:9">
      <c r="A663" t="s">
        <v>726</v>
      </c>
      <c r="B663" t="s">
        <v>153</v>
      </c>
      <c r="C663" t="s">
        <v>152</v>
      </c>
      <c r="D663" s="19" t="s">
        <v>152</v>
      </c>
      <c r="E663" t="s">
        <v>152</v>
      </c>
      <c r="G663">
        <v>0</v>
      </c>
      <c r="H663" t="s">
        <v>152</v>
      </c>
      <c r="I663" t="s">
        <v>152</v>
      </c>
    </row>
    <row r="664" spans="1:9">
      <c r="A664" t="s">
        <v>356</v>
      </c>
      <c r="B664" t="s">
        <v>153</v>
      </c>
      <c r="C664" t="s">
        <v>152</v>
      </c>
      <c r="D664" s="19" t="s">
        <v>152</v>
      </c>
      <c r="E664" t="s">
        <v>152</v>
      </c>
      <c r="G664">
        <v>0</v>
      </c>
      <c r="H664" t="s">
        <v>152</v>
      </c>
      <c r="I664" t="s">
        <v>152</v>
      </c>
    </row>
    <row r="665" spans="1:9">
      <c r="A665" t="s">
        <v>725</v>
      </c>
      <c r="B665" t="s">
        <v>154</v>
      </c>
      <c r="C665">
        <v>17.899999999999999</v>
      </c>
      <c r="D665" s="19" t="s">
        <v>1798</v>
      </c>
      <c r="E665">
        <v>27</v>
      </c>
      <c r="G665" t="s">
        <v>1393</v>
      </c>
      <c r="H665">
        <v>30</v>
      </c>
      <c r="I665">
        <v>4.5</v>
      </c>
    </row>
    <row r="666" spans="1:9">
      <c r="A666" t="s">
        <v>357</v>
      </c>
      <c r="B666" t="s">
        <v>1433</v>
      </c>
      <c r="C666" t="s">
        <v>152</v>
      </c>
      <c r="G666" t="s">
        <v>1433</v>
      </c>
      <c r="H666" t="s">
        <v>152</v>
      </c>
    </row>
    <row r="667" spans="1:9">
      <c r="A667" t="s">
        <v>358</v>
      </c>
      <c r="B667" t="s">
        <v>154</v>
      </c>
      <c r="C667">
        <v>19.7</v>
      </c>
      <c r="D667" s="19" t="s">
        <v>1799</v>
      </c>
      <c r="E667">
        <v>29</v>
      </c>
      <c r="G667" t="s">
        <v>1393</v>
      </c>
      <c r="H667">
        <v>30</v>
      </c>
      <c r="I667">
        <v>4.5</v>
      </c>
    </row>
    <row r="668" spans="1:9">
      <c r="A668" t="s">
        <v>359</v>
      </c>
      <c r="B668" t="s">
        <v>153</v>
      </c>
      <c r="C668" t="s">
        <v>152</v>
      </c>
      <c r="D668" s="19" t="s">
        <v>152</v>
      </c>
      <c r="E668" t="s">
        <v>152</v>
      </c>
      <c r="G668">
        <v>0</v>
      </c>
      <c r="H668" t="s">
        <v>152</v>
      </c>
      <c r="I668" t="s">
        <v>152</v>
      </c>
    </row>
    <row r="669" spans="1:9">
      <c r="A669" t="s">
        <v>724</v>
      </c>
      <c r="B669" t="s">
        <v>154</v>
      </c>
      <c r="C669">
        <v>19.899999999999999</v>
      </c>
      <c r="D669" s="19" t="s">
        <v>1800</v>
      </c>
      <c r="E669">
        <v>29</v>
      </c>
      <c r="G669" t="s">
        <v>1393</v>
      </c>
      <c r="H669">
        <v>30</v>
      </c>
      <c r="I669">
        <v>4.5</v>
      </c>
    </row>
    <row r="670" spans="1:9">
      <c r="A670" t="s">
        <v>723</v>
      </c>
      <c r="B670" t="s">
        <v>153</v>
      </c>
      <c r="C670" t="s">
        <v>152</v>
      </c>
      <c r="D670" s="19" t="s">
        <v>152</v>
      </c>
      <c r="E670" t="s">
        <v>152</v>
      </c>
      <c r="G670">
        <v>0</v>
      </c>
      <c r="H670" t="s">
        <v>152</v>
      </c>
      <c r="I670" t="s">
        <v>152</v>
      </c>
    </row>
    <row r="671" spans="1:9">
      <c r="A671" t="s">
        <v>722</v>
      </c>
      <c r="B671" t="s">
        <v>154</v>
      </c>
      <c r="C671">
        <v>19.399999999999999</v>
      </c>
      <c r="D671" s="19" t="s">
        <v>1793</v>
      </c>
      <c r="E671">
        <v>29</v>
      </c>
      <c r="G671" t="s">
        <v>1393</v>
      </c>
      <c r="H671">
        <v>30</v>
      </c>
      <c r="I671">
        <v>4.5</v>
      </c>
    </row>
    <row r="672" spans="1:9">
      <c r="A672" t="s">
        <v>360</v>
      </c>
      <c r="B672" t="s">
        <v>153</v>
      </c>
      <c r="C672" t="s">
        <v>152</v>
      </c>
      <c r="D672" s="19" t="s">
        <v>152</v>
      </c>
      <c r="E672" t="s">
        <v>152</v>
      </c>
      <c r="G672">
        <v>0</v>
      </c>
      <c r="H672" t="s">
        <v>152</v>
      </c>
      <c r="I672" t="s">
        <v>152</v>
      </c>
    </row>
    <row r="673" spans="1:9">
      <c r="A673" t="s">
        <v>361</v>
      </c>
      <c r="B673" t="s">
        <v>153</v>
      </c>
      <c r="C673" t="s">
        <v>152</v>
      </c>
      <c r="D673" s="19" t="s">
        <v>152</v>
      </c>
      <c r="E673" t="s">
        <v>152</v>
      </c>
      <c r="G673">
        <v>0</v>
      </c>
      <c r="H673" t="s">
        <v>152</v>
      </c>
      <c r="I673" t="s">
        <v>152</v>
      </c>
    </row>
    <row r="674" spans="1:9">
      <c r="A674" t="s">
        <v>362</v>
      </c>
      <c r="B674" t="s">
        <v>153</v>
      </c>
      <c r="C674" t="s">
        <v>152</v>
      </c>
      <c r="D674" s="19" t="s">
        <v>152</v>
      </c>
      <c r="E674" t="s">
        <v>152</v>
      </c>
      <c r="G674">
        <v>0</v>
      </c>
      <c r="H674" t="s">
        <v>152</v>
      </c>
      <c r="I674" t="s">
        <v>152</v>
      </c>
    </row>
    <row r="675" spans="1:9">
      <c r="A675" t="s">
        <v>721</v>
      </c>
      <c r="B675" t="s">
        <v>153</v>
      </c>
      <c r="C675" t="s">
        <v>152</v>
      </c>
      <c r="D675" s="19" t="s">
        <v>152</v>
      </c>
      <c r="E675" t="s">
        <v>152</v>
      </c>
      <c r="G675">
        <v>0</v>
      </c>
      <c r="H675" t="s">
        <v>152</v>
      </c>
      <c r="I675" t="s">
        <v>152</v>
      </c>
    </row>
    <row r="676" spans="1:9">
      <c r="A676" t="s">
        <v>720</v>
      </c>
      <c r="B676" t="s">
        <v>154</v>
      </c>
      <c r="C676">
        <v>19.399999999999999</v>
      </c>
      <c r="D676" s="19" t="s">
        <v>1793</v>
      </c>
      <c r="E676">
        <v>29</v>
      </c>
      <c r="G676" t="s">
        <v>238</v>
      </c>
      <c r="H676">
        <v>30</v>
      </c>
      <c r="I676">
        <v>4.5</v>
      </c>
    </row>
    <row r="677" spans="1:9">
      <c r="A677" t="s">
        <v>719</v>
      </c>
      <c r="B677" t="s">
        <v>153</v>
      </c>
      <c r="C677" t="s">
        <v>152</v>
      </c>
      <c r="D677" s="19" t="s">
        <v>152</v>
      </c>
      <c r="E677" t="s">
        <v>152</v>
      </c>
      <c r="G677">
        <v>0</v>
      </c>
      <c r="H677" t="s">
        <v>152</v>
      </c>
      <c r="I677" t="s">
        <v>152</v>
      </c>
    </row>
    <row r="678" spans="1:9">
      <c r="A678" t="s">
        <v>718</v>
      </c>
      <c r="B678" t="s">
        <v>153</v>
      </c>
      <c r="C678" t="s">
        <v>152</v>
      </c>
      <c r="D678" s="19" t="s">
        <v>152</v>
      </c>
      <c r="E678" t="s">
        <v>152</v>
      </c>
      <c r="G678">
        <v>0</v>
      </c>
      <c r="H678" t="s">
        <v>152</v>
      </c>
      <c r="I678" t="s">
        <v>152</v>
      </c>
    </row>
    <row r="679" spans="1:9">
      <c r="A679" t="s">
        <v>717</v>
      </c>
      <c r="B679" t="s">
        <v>154</v>
      </c>
      <c r="C679">
        <v>19.5</v>
      </c>
      <c r="D679" s="19" t="s">
        <v>1792</v>
      </c>
      <c r="E679">
        <v>29</v>
      </c>
      <c r="G679" t="s">
        <v>1393</v>
      </c>
      <c r="H679">
        <v>30</v>
      </c>
      <c r="I679">
        <v>4.5</v>
      </c>
    </row>
    <row r="680" spans="1:9">
      <c r="A680" t="s">
        <v>716</v>
      </c>
      <c r="B680" t="s">
        <v>153</v>
      </c>
      <c r="C680" t="s">
        <v>152</v>
      </c>
      <c r="D680" s="19" t="s">
        <v>152</v>
      </c>
      <c r="E680" t="s">
        <v>152</v>
      </c>
      <c r="G680">
        <v>0</v>
      </c>
      <c r="H680" t="s">
        <v>152</v>
      </c>
      <c r="I680" t="s">
        <v>152</v>
      </c>
    </row>
    <row r="681" spans="1:9">
      <c r="A681" t="s">
        <v>715</v>
      </c>
      <c r="B681" t="s">
        <v>153</v>
      </c>
      <c r="C681" t="s">
        <v>152</v>
      </c>
      <c r="D681" s="19" t="s">
        <v>152</v>
      </c>
      <c r="E681" t="s">
        <v>152</v>
      </c>
      <c r="G681">
        <v>0</v>
      </c>
      <c r="H681" t="s">
        <v>152</v>
      </c>
      <c r="I681" t="s">
        <v>152</v>
      </c>
    </row>
    <row r="682" spans="1:9">
      <c r="A682" t="s">
        <v>714</v>
      </c>
      <c r="B682" t="s">
        <v>154</v>
      </c>
      <c r="C682">
        <v>20.100000000000001</v>
      </c>
      <c r="D682" s="19" t="s">
        <v>1801</v>
      </c>
      <c r="E682">
        <v>40.5</v>
      </c>
      <c r="G682" t="s">
        <v>238</v>
      </c>
      <c r="H682">
        <v>30</v>
      </c>
      <c r="I682">
        <v>4.5</v>
      </c>
    </row>
    <row r="683" spans="1:9">
      <c r="A683" t="s">
        <v>713</v>
      </c>
      <c r="B683" t="s">
        <v>153</v>
      </c>
      <c r="C683" t="s">
        <v>152</v>
      </c>
      <c r="D683" s="19" t="s">
        <v>152</v>
      </c>
      <c r="E683" t="s">
        <v>152</v>
      </c>
      <c r="G683">
        <v>0</v>
      </c>
      <c r="H683" t="s">
        <v>152</v>
      </c>
      <c r="I683" t="s">
        <v>152</v>
      </c>
    </row>
    <row r="684" spans="1:9">
      <c r="A684" t="s">
        <v>712</v>
      </c>
      <c r="B684" t="s">
        <v>153</v>
      </c>
      <c r="C684" t="s">
        <v>152</v>
      </c>
      <c r="D684" s="19" t="s">
        <v>152</v>
      </c>
      <c r="E684" t="s">
        <v>152</v>
      </c>
      <c r="G684">
        <v>0</v>
      </c>
      <c r="H684" t="s">
        <v>152</v>
      </c>
      <c r="I684" t="s">
        <v>152</v>
      </c>
    </row>
    <row r="685" spans="1:9">
      <c r="A685" t="s">
        <v>711</v>
      </c>
      <c r="B685" t="s">
        <v>153</v>
      </c>
      <c r="C685" t="s">
        <v>152</v>
      </c>
      <c r="D685" s="19" t="s">
        <v>152</v>
      </c>
      <c r="E685" t="s">
        <v>152</v>
      </c>
      <c r="G685">
        <v>0</v>
      </c>
      <c r="H685" t="s">
        <v>152</v>
      </c>
      <c r="I685" t="s">
        <v>152</v>
      </c>
    </row>
    <row r="686" spans="1:9">
      <c r="A686" t="s">
        <v>363</v>
      </c>
      <c r="B686" t="s">
        <v>153</v>
      </c>
      <c r="C686" t="s">
        <v>152</v>
      </c>
      <c r="D686" s="19" t="s">
        <v>152</v>
      </c>
      <c r="E686" t="s">
        <v>152</v>
      </c>
      <c r="G686">
        <v>0</v>
      </c>
      <c r="H686" t="s">
        <v>152</v>
      </c>
      <c r="I686" t="s">
        <v>152</v>
      </c>
    </row>
    <row r="687" spans="1:9">
      <c r="A687" t="s">
        <v>710</v>
      </c>
      <c r="B687" t="s">
        <v>154</v>
      </c>
      <c r="C687">
        <v>19.399999999999999</v>
      </c>
      <c r="D687" s="19" t="s">
        <v>1793</v>
      </c>
      <c r="E687">
        <v>29</v>
      </c>
      <c r="G687" t="s">
        <v>1393</v>
      </c>
      <c r="H687">
        <v>30</v>
      </c>
      <c r="I687">
        <v>4.5</v>
      </c>
    </row>
    <row r="688" spans="1:9">
      <c r="A688" t="s">
        <v>364</v>
      </c>
      <c r="B688" t="s">
        <v>153</v>
      </c>
      <c r="C688" t="s">
        <v>152</v>
      </c>
      <c r="D688" s="19" t="s">
        <v>152</v>
      </c>
      <c r="E688" t="s">
        <v>152</v>
      </c>
      <c r="G688">
        <v>0</v>
      </c>
      <c r="H688" t="s">
        <v>152</v>
      </c>
      <c r="I688" t="s">
        <v>152</v>
      </c>
    </row>
    <row r="689" spans="1:9">
      <c r="A689" t="s">
        <v>709</v>
      </c>
      <c r="B689" t="s">
        <v>153</v>
      </c>
      <c r="C689" t="s">
        <v>152</v>
      </c>
      <c r="D689" s="19" t="s">
        <v>152</v>
      </c>
      <c r="E689" t="s">
        <v>152</v>
      </c>
      <c r="G689">
        <v>0</v>
      </c>
      <c r="H689" t="s">
        <v>152</v>
      </c>
      <c r="I689" t="s">
        <v>152</v>
      </c>
    </row>
    <row r="690" spans="1:9">
      <c r="A690" t="s">
        <v>365</v>
      </c>
      <c r="B690" t="s">
        <v>153</v>
      </c>
      <c r="C690" t="s">
        <v>152</v>
      </c>
      <c r="D690" s="19" t="s">
        <v>152</v>
      </c>
      <c r="E690" t="s">
        <v>152</v>
      </c>
      <c r="G690">
        <v>0</v>
      </c>
      <c r="H690" t="s">
        <v>152</v>
      </c>
      <c r="I690" t="s">
        <v>152</v>
      </c>
    </row>
    <row r="691" spans="1:9">
      <c r="A691" t="s">
        <v>708</v>
      </c>
      <c r="B691" t="s">
        <v>153</v>
      </c>
      <c r="C691" t="s">
        <v>152</v>
      </c>
      <c r="D691" s="19" t="s">
        <v>152</v>
      </c>
      <c r="E691" t="s">
        <v>152</v>
      </c>
      <c r="G691">
        <v>0</v>
      </c>
      <c r="H691" t="s">
        <v>152</v>
      </c>
      <c r="I691" t="s">
        <v>152</v>
      </c>
    </row>
    <row r="692" spans="1:9">
      <c r="A692" t="s">
        <v>707</v>
      </c>
      <c r="B692" t="s">
        <v>153</v>
      </c>
      <c r="C692" t="s">
        <v>152</v>
      </c>
      <c r="D692" s="19" t="s">
        <v>152</v>
      </c>
      <c r="E692" t="s">
        <v>152</v>
      </c>
      <c r="G692">
        <v>0</v>
      </c>
      <c r="H692" t="s">
        <v>152</v>
      </c>
      <c r="I692" t="s">
        <v>152</v>
      </c>
    </row>
    <row r="693" spans="1:9">
      <c r="A693" t="s">
        <v>706</v>
      </c>
      <c r="B693" t="s">
        <v>153</v>
      </c>
      <c r="C693" t="s">
        <v>152</v>
      </c>
      <c r="D693" s="19" t="s">
        <v>152</v>
      </c>
      <c r="E693" t="s">
        <v>152</v>
      </c>
      <c r="G693">
        <v>0</v>
      </c>
      <c r="H693" t="s">
        <v>152</v>
      </c>
      <c r="I693" t="s">
        <v>152</v>
      </c>
    </row>
    <row r="694" spans="1:9">
      <c r="A694" t="s">
        <v>366</v>
      </c>
      <c r="B694" t="s">
        <v>154</v>
      </c>
      <c r="C694">
        <v>20.3</v>
      </c>
      <c r="D694" s="19" t="s">
        <v>1802</v>
      </c>
      <c r="E694">
        <v>30.5</v>
      </c>
      <c r="G694" t="s">
        <v>238</v>
      </c>
      <c r="H694">
        <v>30</v>
      </c>
      <c r="I694">
        <v>4.5</v>
      </c>
    </row>
    <row r="695" spans="1:9">
      <c r="A695" t="s">
        <v>367</v>
      </c>
      <c r="B695" t="s">
        <v>153</v>
      </c>
      <c r="C695" t="s">
        <v>152</v>
      </c>
      <c r="D695" s="19" t="s">
        <v>152</v>
      </c>
      <c r="E695" t="s">
        <v>152</v>
      </c>
      <c r="G695">
        <v>0</v>
      </c>
      <c r="H695" t="s">
        <v>152</v>
      </c>
      <c r="I695" t="s">
        <v>152</v>
      </c>
    </row>
    <row r="696" spans="1:9">
      <c r="A696" t="s">
        <v>368</v>
      </c>
      <c r="B696" t="s">
        <v>153</v>
      </c>
      <c r="C696" t="s">
        <v>152</v>
      </c>
      <c r="D696" s="19" t="s">
        <v>152</v>
      </c>
      <c r="E696" t="s">
        <v>152</v>
      </c>
      <c r="G696">
        <v>0</v>
      </c>
      <c r="H696" t="s">
        <v>152</v>
      </c>
      <c r="I696" t="s">
        <v>152</v>
      </c>
    </row>
    <row r="697" spans="1:9">
      <c r="A697" t="s">
        <v>705</v>
      </c>
      <c r="B697" t="s">
        <v>154</v>
      </c>
      <c r="C697">
        <v>17</v>
      </c>
      <c r="D697" s="19" t="s">
        <v>1803</v>
      </c>
      <c r="E697">
        <v>26</v>
      </c>
      <c r="G697" t="s">
        <v>1393</v>
      </c>
      <c r="H697">
        <v>30</v>
      </c>
      <c r="I697">
        <v>4.5</v>
      </c>
    </row>
    <row r="698" spans="1:9">
      <c r="A698" t="s">
        <v>704</v>
      </c>
      <c r="B698" t="s">
        <v>153</v>
      </c>
      <c r="C698" t="s">
        <v>152</v>
      </c>
      <c r="D698" s="19" t="s">
        <v>152</v>
      </c>
      <c r="E698" t="s">
        <v>152</v>
      </c>
      <c r="G698">
        <v>0</v>
      </c>
      <c r="H698" t="s">
        <v>152</v>
      </c>
      <c r="I698" t="s">
        <v>152</v>
      </c>
    </row>
    <row r="699" spans="1:9">
      <c r="A699" t="s">
        <v>703</v>
      </c>
      <c r="B699" t="s">
        <v>154</v>
      </c>
      <c r="C699">
        <v>20.2</v>
      </c>
      <c r="D699" s="19" t="s">
        <v>1796</v>
      </c>
      <c r="E699">
        <v>30.5</v>
      </c>
      <c r="G699" t="s">
        <v>1393</v>
      </c>
      <c r="H699">
        <v>30</v>
      </c>
      <c r="I699">
        <v>4.5</v>
      </c>
    </row>
    <row r="700" spans="1:9">
      <c r="A700" t="s">
        <v>702</v>
      </c>
      <c r="B700" t="s">
        <v>153</v>
      </c>
      <c r="C700" t="s">
        <v>152</v>
      </c>
      <c r="D700" s="19" t="s">
        <v>152</v>
      </c>
      <c r="E700" t="s">
        <v>152</v>
      </c>
      <c r="G700">
        <v>0</v>
      </c>
      <c r="H700" t="s">
        <v>152</v>
      </c>
      <c r="I700" t="s">
        <v>152</v>
      </c>
    </row>
    <row r="701" spans="1:9">
      <c r="A701" t="s">
        <v>701</v>
      </c>
      <c r="B701" t="s">
        <v>153</v>
      </c>
      <c r="C701" t="s">
        <v>152</v>
      </c>
      <c r="D701" s="19" t="s">
        <v>152</v>
      </c>
      <c r="E701" t="s">
        <v>152</v>
      </c>
      <c r="G701">
        <v>0</v>
      </c>
      <c r="H701" t="s">
        <v>152</v>
      </c>
      <c r="I701" t="s">
        <v>152</v>
      </c>
    </row>
    <row r="702" spans="1:9">
      <c r="A702" t="s">
        <v>369</v>
      </c>
      <c r="B702" t="s">
        <v>153</v>
      </c>
      <c r="C702" t="s">
        <v>152</v>
      </c>
      <c r="D702" s="19" t="s">
        <v>152</v>
      </c>
      <c r="E702" t="s">
        <v>152</v>
      </c>
      <c r="G702">
        <v>0</v>
      </c>
      <c r="H702" t="s">
        <v>152</v>
      </c>
      <c r="I702" t="s">
        <v>152</v>
      </c>
    </row>
    <row r="703" spans="1:9">
      <c r="A703" t="s">
        <v>370</v>
      </c>
      <c r="B703" t="s">
        <v>154</v>
      </c>
      <c r="C703">
        <v>19.399999999999999</v>
      </c>
      <c r="D703" s="19" t="s">
        <v>1793</v>
      </c>
      <c r="E703">
        <v>29</v>
      </c>
      <c r="G703" t="s">
        <v>1393</v>
      </c>
      <c r="H703">
        <v>30</v>
      </c>
      <c r="I703">
        <v>4.5</v>
      </c>
    </row>
    <row r="704" spans="1:9">
      <c r="A704" t="s">
        <v>371</v>
      </c>
      <c r="B704" t="s">
        <v>1433</v>
      </c>
      <c r="C704" t="s">
        <v>152</v>
      </c>
      <c r="G704" t="s">
        <v>1433</v>
      </c>
      <c r="H704" t="s">
        <v>152</v>
      </c>
    </row>
    <row r="705" spans="1:9">
      <c r="A705" t="s">
        <v>372</v>
      </c>
      <c r="B705" t="s">
        <v>154</v>
      </c>
      <c r="C705">
        <v>23.5</v>
      </c>
      <c r="D705" s="19" t="s">
        <v>1804</v>
      </c>
      <c r="E705">
        <v>35</v>
      </c>
      <c r="G705" t="s">
        <v>1393</v>
      </c>
      <c r="H705">
        <v>30</v>
      </c>
      <c r="I705">
        <v>4.5</v>
      </c>
    </row>
    <row r="706" spans="1:9">
      <c r="A706" t="s">
        <v>700</v>
      </c>
      <c r="B706" t="s">
        <v>1433</v>
      </c>
      <c r="C706" t="s">
        <v>152</v>
      </c>
      <c r="G706" t="s">
        <v>1433</v>
      </c>
      <c r="H706" t="s">
        <v>152</v>
      </c>
    </row>
    <row r="707" spans="1:9">
      <c r="A707" t="s">
        <v>699</v>
      </c>
      <c r="B707" t="s">
        <v>154</v>
      </c>
      <c r="C707">
        <v>22.5</v>
      </c>
      <c r="D707" s="19" t="s">
        <v>1790</v>
      </c>
      <c r="E707">
        <v>33.5</v>
      </c>
      <c r="G707" t="s">
        <v>1393</v>
      </c>
      <c r="H707">
        <v>30</v>
      </c>
      <c r="I707">
        <v>4.5</v>
      </c>
    </row>
    <row r="708" spans="1:9">
      <c r="A708" t="s">
        <v>698</v>
      </c>
      <c r="B708" t="s">
        <v>153</v>
      </c>
      <c r="C708" t="s">
        <v>152</v>
      </c>
      <c r="D708" s="19" t="s">
        <v>152</v>
      </c>
      <c r="E708" t="s">
        <v>152</v>
      </c>
      <c r="G708">
        <v>0</v>
      </c>
      <c r="H708" t="s">
        <v>152</v>
      </c>
      <c r="I708" t="s">
        <v>152</v>
      </c>
    </row>
    <row r="709" spans="1:9">
      <c r="A709" t="s">
        <v>697</v>
      </c>
      <c r="B709" t="s">
        <v>153</v>
      </c>
      <c r="C709" t="s">
        <v>152</v>
      </c>
      <c r="D709" s="19" t="s">
        <v>152</v>
      </c>
      <c r="E709" t="s">
        <v>152</v>
      </c>
      <c r="G709">
        <v>0</v>
      </c>
      <c r="H709" t="s">
        <v>152</v>
      </c>
      <c r="I709" t="s">
        <v>152</v>
      </c>
    </row>
    <row r="710" spans="1:9">
      <c r="A710" t="s">
        <v>373</v>
      </c>
      <c r="B710" t="s">
        <v>153</v>
      </c>
      <c r="C710" t="s">
        <v>152</v>
      </c>
      <c r="D710" s="19" t="s">
        <v>152</v>
      </c>
      <c r="E710" t="s">
        <v>152</v>
      </c>
      <c r="G710">
        <v>0</v>
      </c>
      <c r="H710" t="s">
        <v>152</v>
      </c>
      <c r="I710" t="s">
        <v>152</v>
      </c>
    </row>
    <row r="711" spans="1:9">
      <c r="A711" t="s">
        <v>696</v>
      </c>
      <c r="B711" t="s">
        <v>154</v>
      </c>
      <c r="C711">
        <v>17.899999999999999</v>
      </c>
      <c r="D711" s="19" t="s">
        <v>1798</v>
      </c>
      <c r="E711">
        <v>27</v>
      </c>
      <c r="G711" t="s">
        <v>1393</v>
      </c>
      <c r="H711">
        <v>30</v>
      </c>
      <c r="I711">
        <v>4.5</v>
      </c>
    </row>
    <row r="712" spans="1:9">
      <c r="A712" t="s">
        <v>695</v>
      </c>
      <c r="B712" t="s">
        <v>154</v>
      </c>
      <c r="C712">
        <v>20.100000000000001</v>
      </c>
      <c r="D712" s="19" t="s">
        <v>1801</v>
      </c>
      <c r="E712">
        <v>40.5</v>
      </c>
      <c r="G712" t="s">
        <v>238</v>
      </c>
      <c r="H712">
        <v>30</v>
      </c>
      <c r="I712">
        <v>4.5</v>
      </c>
    </row>
    <row r="713" spans="1:9">
      <c r="A713" t="s">
        <v>694</v>
      </c>
      <c r="B713" t="s">
        <v>153</v>
      </c>
      <c r="C713" t="s">
        <v>152</v>
      </c>
      <c r="D713" s="19" t="s">
        <v>152</v>
      </c>
      <c r="E713" t="s">
        <v>152</v>
      </c>
      <c r="G713">
        <v>0</v>
      </c>
      <c r="H713" t="s">
        <v>152</v>
      </c>
      <c r="I713" t="s">
        <v>152</v>
      </c>
    </row>
    <row r="714" spans="1:9">
      <c r="A714" t="s">
        <v>693</v>
      </c>
      <c r="B714" t="s">
        <v>153</v>
      </c>
      <c r="C714" t="s">
        <v>152</v>
      </c>
      <c r="D714" s="19" t="s">
        <v>152</v>
      </c>
      <c r="E714" t="s">
        <v>152</v>
      </c>
      <c r="G714">
        <v>0</v>
      </c>
      <c r="H714" t="s">
        <v>152</v>
      </c>
      <c r="I714" t="s">
        <v>152</v>
      </c>
    </row>
    <row r="715" spans="1:9">
      <c r="A715" t="s">
        <v>692</v>
      </c>
      <c r="B715" t="s">
        <v>154</v>
      </c>
      <c r="C715">
        <v>20.3</v>
      </c>
      <c r="D715" s="19" t="s">
        <v>1805</v>
      </c>
      <c r="E715">
        <v>40.5</v>
      </c>
      <c r="G715" t="s">
        <v>1393</v>
      </c>
      <c r="H715">
        <v>30</v>
      </c>
      <c r="I715">
        <v>4.5</v>
      </c>
    </row>
    <row r="716" spans="1:9">
      <c r="A716" t="s">
        <v>691</v>
      </c>
      <c r="B716" t="s">
        <v>154</v>
      </c>
      <c r="C716">
        <v>19.8</v>
      </c>
      <c r="D716" s="19" t="s">
        <v>1806</v>
      </c>
      <c r="E716">
        <v>39</v>
      </c>
      <c r="G716" t="s">
        <v>238</v>
      </c>
      <c r="H716">
        <v>30</v>
      </c>
      <c r="I716">
        <v>4.5</v>
      </c>
    </row>
    <row r="717" spans="1:9">
      <c r="A717" t="s">
        <v>690</v>
      </c>
      <c r="B717" t="s">
        <v>153</v>
      </c>
      <c r="C717" t="s">
        <v>152</v>
      </c>
      <c r="D717" s="19" t="s">
        <v>152</v>
      </c>
      <c r="E717" t="s">
        <v>152</v>
      </c>
      <c r="G717">
        <v>0</v>
      </c>
      <c r="H717" t="s">
        <v>152</v>
      </c>
      <c r="I717" t="s">
        <v>152</v>
      </c>
    </row>
    <row r="718" spans="1:9">
      <c r="A718" t="s">
        <v>689</v>
      </c>
      <c r="B718" t="s">
        <v>153</v>
      </c>
      <c r="C718" t="s">
        <v>152</v>
      </c>
      <c r="D718" s="19" t="s">
        <v>152</v>
      </c>
      <c r="E718" t="s">
        <v>152</v>
      </c>
      <c r="G718">
        <v>0</v>
      </c>
      <c r="H718" t="s">
        <v>152</v>
      </c>
      <c r="I718" t="s">
        <v>152</v>
      </c>
    </row>
    <row r="719" spans="1:9">
      <c r="A719" t="s">
        <v>688</v>
      </c>
      <c r="B719" t="s">
        <v>154</v>
      </c>
      <c r="C719">
        <v>18.5</v>
      </c>
      <c r="D719" s="19" t="s">
        <v>1807</v>
      </c>
      <c r="E719">
        <v>28</v>
      </c>
      <c r="G719" t="s">
        <v>1393</v>
      </c>
      <c r="H719">
        <v>30</v>
      </c>
      <c r="I719">
        <v>4.5</v>
      </c>
    </row>
    <row r="720" spans="1:9">
      <c r="A720" t="s">
        <v>687</v>
      </c>
      <c r="B720" t="s">
        <v>153</v>
      </c>
      <c r="C720" t="s">
        <v>152</v>
      </c>
      <c r="D720" s="19" t="s">
        <v>152</v>
      </c>
      <c r="E720" t="s">
        <v>152</v>
      </c>
      <c r="G720">
        <v>0</v>
      </c>
      <c r="H720" t="s">
        <v>152</v>
      </c>
      <c r="I720" t="s">
        <v>152</v>
      </c>
    </row>
    <row r="721" spans="1:9">
      <c r="A721" t="s">
        <v>686</v>
      </c>
      <c r="B721" t="s">
        <v>154</v>
      </c>
      <c r="C721">
        <v>19</v>
      </c>
      <c r="D721" s="19" t="s">
        <v>1808</v>
      </c>
      <c r="E721">
        <v>28</v>
      </c>
      <c r="G721" t="s">
        <v>1393</v>
      </c>
      <c r="H721">
        <v>30</v>
      </c>
      <c r="I721">
        <v>4.5</v>
      </c>
    </row>
    <row r="722" spans="1:9">
      <c r="A722" t="s">
        <v>685</v>
      </c>
      <c r="B722" t="s">
        <v>153</v>
      </c>
      <c r="C722" t="s">
        <v>152</v>
      </c>
      <c r="D722" s="19" t="s">
        <v>152</v>
      </c>
      <c r="E722" t="s">
        <v>152</v>
      </c>
      <c r="G722">
        <v>0</v>
      </c>
      <c r="H722" t="s">
        <v>152</v>
      </c>
      <c r="I722" t="s">
        <v>152</v>
      </c>
    </row>
    <row r="723" spans="1:9">
      <c r="A723" t="s">
        <v>684</v>
      </c>
      <c r="B723" t="s">
        <v>153</v>
      </c>
      <c r="C723" t="s">
        <v>152</v>
      </c>
      <c r="D723" s="19" t="s">
        <v>152</v>
      </c>
      <c r="E723" t="s">
        <v>152</v>
      </c>
      <c r="G723">
        <v>0</v>
      </c>
      <c r="H723" t="s">
        <v>152</v>
      </c>
      <c r="I723" t="s">
        <v>152</v>
      </c>
    </row>
    <row r="724" spans="1:9">
      <c r="A724" t="s">
        <v>683</v>
      </c>
      <c r="B724" t="s">
        <v>153</v>
      </c>
      <c r="C724" t="s">
        <v>152</v>
      </c>
      <c r="D724" s="19" t="s">
        <v>152</v>
      </c>
      <c r="E724" t="s">
        <v>152</v>
      </c>
      <c r="G724">
        <v>0</v>
      </c>
      <c r="H724" t="s">
        <v>152</v>
      </c>
      <c r="I724" t="s">
        <v>152</v>
      </c>
    </row>
    <row r="725" spans="1:9">
      <c r="A725" t="s">
        <v>682</v>
      </c>
      <c r="B725" t="s">
        <v>153</v>
      </c>
      <c r="C725" t="s">
        <v>152</v>
      </c>
      <c r="D725" s="19" t="s">
        <v>152</v>
      </c>
      <c r="E725" t="s">
        <v>152</v>
      </c>
      <c r="G725">
        <v>0</v>
      </c>
      <c r="H725" t="s">
        <v>152</v>
      </c>
      <c r="I725" t="s">
        <v>152</v>
      </c>
    </row>
    <row r="726" spans="1:9">
      <c r="A726" t="s">
        <v>374</v>
      </c>
      <c r="B726" t="s">
        <v>153</v>
      </c>
      <c r="C726" t="s">
        <v>152</v>
      </c>
      <c r="D726" s="19" t="s">
        <v>152</v>
      </c>
      <c r="E726" t="s">
        <v>152</v>
      </c>
      <c r="G726">
        <v>0</v>
      </c>
      <c r="H726" t="s">
        <v>152</v>
      </c>
      <c r="I726" t="s">
        <v>152</v>
      </c>
    </row>
    <row r="727" spans="1:9">
      <c r="A727" t="s">
        <v>681</v>
      </c>
      <c r="B727" t="s">
        <v>153</v>
      </c>
      <c r="C727" t="s">
        <v>152</v>
      </c>
      <c r="D727" s="19" t="s">
        <v>152</v>
      </c>
      <c r="E727" t="s">
        <v>152</v>
      </c>
      <c r="G727">
        <v>0</v>
      </c>
      <c r="H727" t="s">
        <v>152</v>
      </c>
      <c r="I727" t="s">
        <v>152</v>
      </c>
    </row>
    <row r="728" spans="1:9">
      <c r="A728" t="s">
        <v>375</v>
      </c>
      <c r="B728" t="s">
        <v>153</v>
      </c>
      <c r="C728" t="s">
        <v>152</v>
      </c>
      <c r="D728" s="19" t="s">
        <v>152</v>
      </c>
      <c r="E728" t="s">
        <v>152</v>
      </c>
      <c r="G728">
        <v>0</v>
      </c>
      <c r="H728" t="s">
        <v>152</v>
      </c>
      <c r="I728" t="s">
        <v>152</v>
      </c>
    </row>
    <row r="729" spans="1:9">
      <c r="A729" t="s">
        <v>376</v>
      </c>
      <c r="B729" t="s">
        <v>153</v>
      </c>
      <c r="C729" t="s">
        <v>152</v>
      </c>
      <c r="D729" s="19" t="s">
        <v>152</v>
      </c>
      <c r="E729" t="s">
        <v>152</v>
      </c>
      <c r="G729">
        <v>0</v>
      </c>
      <c r="H729" t="s">
        <v>152</v>
      </c>
      <c r="I729" t="s">
        <v>152</v>
      </c>
    </row>
    <row r="730" spans="1:9">
      <c r="A730" t="s">
        <v>377</v>
      </c>
      <c r="B730" t="s">
        <v>153</v>
      </c>
      <c r="C730" t="s">
        <v>152</v>
      </c>
      <c r="D730" s="19" t="s">
        <v>152</v>
      </c>
      <c r="E730" t="s">
        <v>152</v>
      </c>
      <c r="G730">
        <v>0</v>
      </c>
      <c r="H730" t="s">
        <v>152</v>
      </c>
      <c r="I730" t="s">
        <v>152</v>
      </c>
    </row>
    <row r="731" spans="1:9">
      <c r="A731" t="s">
        <v>680</v>
      </c>
      <c r="B731" t="s">
        <v>154</v>
      </c>
      <c r="C731">
        <v>19.600000000000001</v>
      </c>
      <c r="D731" s="19" t="s">
        <v>1809</v>
      </c>
      <c r="E731">
        <v>29</v>
      </c>
      <c r="G731" t="s">
        <v>1393</v>
      </c>
      <c r="H731">
        <v>30</v>
      </c>
      <c r="I731">
        <v>4.5</v>
      </c>
    </row>
    <row r="732" spans="1:9">
      <c r="A732" t="s">
        <v>378</v>
      </c>
      <c r="B732" t="s">
        <v>1433</v>
      </c>
      <c r="C732" t="s">
        <v>152</v>
      </c>
      <c r="G732" t="s">
        <v>1433</v>
      </c>
      <c r="H732" t="s">
        <v>152</v>
      </c>
    </row>
    <row r="733" spans="1:9">
      <c r="A733" t="s">
        <v>379</v>
      </c>
      <c r="B733" t="s">
        <v>154</v>
      </c>
      <c r="C733">
        <v>19.7</v>
      </c>
      <c r="D733" s="19" t="s">
        <v>1799</v>
      </c>
      <c r="E733">
        <v>29</v>
      </c>
      <c r="G733" t="s">
        <v>1393</v>
      </c>
      <c r="H733">
        <v>30</v>
      </c>
      <c r="I733">
        <v>4.5</v>
      </c>
    </row>
    <row r="734" spans="1:9">
      <c r="A734" t="s">
        <v>679</v>
      </c>
      <c r="B734" t="s">
        <v>153</v>
      </c>
      <c r="C734" t="s">
        <v>152</v>
      </c>
      <c r="D734" s="19" t="s">
        <v>152</v>
      </c>
      <c r="E734" t="s">
        <v>152</v>
      </c>
      <c r="G734">
        <v>0</v>
      </c>
      <c r="H734" t="s">
        <v>152</v>
      </c>
      <c r="I734" t="s">
        <v>152</v>
      </c>
    </row>
    <row r="735" spans="1:9">
      <c r="A735" t="s">
        <v>678</v>
      </c>
      <c r="B735" t="s">
        <v>154</v>
      </c>
      <c r="C735">
        <v>19.7</v>
      </c>
      <c r="D735" s="19" t="s">
        <v>1799</v>
      </c>
      <c r="E735">
        <v>29</v>
      </c>
      <c r="G735" t="s">
        <v>1393</v>
      </c>
      <c r="H735">
        <v>30</v>
      </c>
      <c r="I735">
        <v>4.5</v>
      </c>
    </row>
    <row r="736" spans="1:9">
      <c r="A736" t="s">
        <v>380</v>
      </c>
      <c r="B736" t="s">
        <v>154</v>
      </c>
      <c r="C736">
        <v>19.8</v>
      </c>
      <c r="D736" s="19" t="s">
        <v>1810</v>
      </c>
      <c r="E736">
        <v>29</v>
      </c>
      <c r="G736" t="s">
        <v>238</v>
      </c>
      <c r="H736">
        <v>30</v>
      </c>
      <c r="I736">
        <v>4.5</v>
      </c>
    </row>
    <row r="737" spans="1:9">
      <c r="A737" t="s">
        <v>677</v>
      </c>
      <c r="B737" t="s">
        <v>153</v>
      </c>
      <c r="C737" t="s">
        <v>152</v>
      </c>
      <c r="D737" s="19" t="s">
        <v>152</v>
      </c>
      <c r="E737" t="s">
        <v>152</v>
      </c>
      <c r="G737">
        <v>0</v>
      </c>
      <c r="H737" t="s">
        <v>152</v>
      </c>
      <c r="I737" t="s">
        <v>152</v>
      </c>
    </row>
    <row r="738" spans="1:9">
      <c r="A738" t="s">
        <v>676</v>
      </c>
      <c r="B738" t="s">
        <v>153</v>
      </c>
      <c r="C738" t="s">
        <v>152</v>
      </c>
      <c r="D738" s="19" t="s">
        <v>152</v>
      </c>
      <c r="E738" t="s">
        <v>152</v>
      </c>
      <c r="G738">
        <v>0</v>
      </c>
      <c r="H738" t="s">
        <v>152</v>
      </c>
      <c r="I738" t="s">
        <v>152</v>
      </c>
    </row>
    <row r="739" spans="1:9">
      <c r="A739" t="s">
        <v>675</v>
      </c>
      <c r="B739" t="s">
        <v>154</v>
      </c>
      <c r="C739">
        <v>17.399999999999999</v>
      </c>
      <c r="D739" s="19" t="s">
        <v>1811</v>
      </c>
      <c r="E739">
        <v>27</v>
      </c>
      <c r="G739" t="s">
        <v>1393</v>
      </c>
      <c r="H739">
        <v>30</v>
      </c>
      <c r="I739">
        <v>4.5</v>
      </c>
    </row>
    <row r="740" spans="1:9">
      <c r="A740" t="s">
        <v>674</v>
      </c>
      <c r="B740" t="s">
        <v>153</v>
      </c>
      <c r="C740" t="s">
        <v>152</v>
      </c>
      <c r="D740" s="19" t="s">
        <v>152</v>
      </c>
      <c r="E740" t="s">
        <v>152</v>
      </c>
      <c r="G740">
        <v>0</v>
      </c>
      <c r="H740" t="s">
        <v>152</v>
      </c>
      <c r="I740" t="s">
        <v>152</v>
      </c>
    </row>
    <row r="741" spans="1:9">
      <c r="A741" t="s">
        <v>673</v>
      </c>
      <c r="B741" t="s">
        <v>154</v>
      </c>
      <c r="C741">
        <v>19.8</v>
      </c>
      <c r="D741" s="19" t="s">
        <v>1810</v>
      </c>
      <c r="E741">
        <v>29</v>
      </c>
      <c r="G741" t="s">
        <v>1393</v>
      </c>
      <c r="H741">
        <v>30</v>
      </c>
      <c r="I741">
        <v>4.5</v>
      </c>
    </row>
    <row r="742" spans="1:9">
      <c r="A742" t="s">
        <v>381</v>
      </c>
      <c r="B742" t="s">
        <v>153</v>
      </c>
      <c r="C742" t="s">
        <v>152</v>
      </c>
      <c r="D742" s="19" t="s">
        <v>152</v>
      </c>
      <c r="E742" t="s">
        <v>152</v>
      </c>
      <c r="G742">
        <v>0</v>
      </c>
      <c r="H742" t="s">
        <v>152</v>
      </c>
      <c r="I742" t="s">
        <v>152</v>
      </c>
    </row>
    <row r="743" spans="1:9">
      <c r="A743" t="s">
        <v>672</v>
      </c>
      <c r="B743" t="s">
        <v>154</v>
      </c>
      <c r="C743">
        <v>18.600000000000001</v>
      </c>
      <c r="D743" s="19" t="s">
        <v>1812</v>
      </c>
      <c r="E743">
        <v>28</v>
      </c>
      <c r="G743" t="s">
        <v>1393</v>
      </c>
      <c r="H743">
        <v>30</v>
      </c>
      <c r="I743">
        <v>4.5</v>
      </c>
    </row>
    <row r="744" spans="1:9">
      <c r="A744" t="s">
        <v>671</v>
      </c>
      <c r="B744" t="s">
        <v>153</v>
      </c>
      <c r="C744" t="s">
        <v>152</v>
      </c>
      <c r="D744" s="19" t="s">
        <v>152</v>
      </c>
      <c r="E744" t="s">
        <v>152</v>
      </c>
      <c r="G744">
        <v>0</v>
      </c>
      <c r="H744" t="s">
        <v>152</v>
      </c>
      <c r="I744" t="s">
        <v>152</v>
      </c>
    </row>
    <row r="745" spans="1:9">
      <c r="A745" t="s">
        <v>670</v>
      </c>
      <c r="B745" t="s">
        <v>154</v>
      </c>
      <c r="C745">
        <v>19.7</v>
      </c>
      <c r="D745" s="19" t="s">
        <v>1813</v>
      </c>
      <c r="E745">
        <v>39</v>
      </c>
      <c r="G745" t="s">
        <v>1393</v>
      </c>
      <c r="H745">
        <v>30</v>
      </c>
      <c r="I745">
        <v>4.5</v>
      </c>
    </row>
    <row r="746" spans="1:9">
      <c r="A746" t="s">
        <v>669</v>
      </c>
      <c r="B746" t="s">
        <v>153</v>
      </c>
      <c r="C746" t="s">
        <v>152</v>
      </c>
      <c r="D746" s="19" t="s">
        <v>152</v>
      </c>
      <c r="E746" t="s">
        <v>152</v>
      </c>
      <c r="G746">
        <v>0</v>
      </c>
      <c r="H746" t="s">
        <v>152</v>
      </c>
      <c r="I746" t="s">
        <v>152</v>
      </c>
    </row>
    <row r="747" spans="1:9">
      <c r="A747" t="s">
        <v>668</v>
      </c>
      <c r="B747" t="s">
        <v>154</v>
      </c>
      <c r="C747">
        <v>22.5</v>
      </c>
      <c r="D747" s="19" t="s">
        <v>1814</v>
      </c>
      <c r="E747">
        <v>43.5</v>
      </c>
      <c r="G747" t="s">
        <v>1393</v>
      </c>
      <c r="H747">
        <v>30</v>
      </c>
      <c r="I747">
        <v>4.5</v>
      </c>
    </row>
    <row r="748" spans="1:9">
      <c r="A748" t="s">
        <v>667</v>
      </c>
      <c r="B748" t="s">
        <v>153</v>
      </c>
      <c r="C748" t="s">
        <v>152</v>
      </c>
      <c r="D748" s="19" t="s">
        <v>152</v>
      </c>
      <c r="E748" t="s">
        <v>152</v>
      </c>
      <c r="G748">
        <v>0</v>
      </c>
      <c r="H748" t="s">
        <v>152</v>
      </c>
      <c r="I748" t="s">
        <v>152</v>
      </c>
    </row>
    <row r="749" spans="1:9">
      <c r="A749" t="s">
        <v>666</v>
      </c>
      <c r="B749" t="s">
        <v>154</v>
      </c>
      <c r="C749">
        <v>19.5</v>
      </c>
      <c r="D749" s="19" t="s">
        <v>1795</v>
      </c>
      <c r="E749">
        <v>39</v>
      </c>
      <c r="G749" t="s">
        <v>1393</v>
      </c>
      <c r="H749">
        <v>30</v>
      </c>
      <c r="I749">
        <v>4.5</v>
      </c>
    </row>
    <row r="750" spans="1:9">
      <c r="A750" t="s">
        <v>382</v>
      </c>
      <c r="B750" t="s">
        <v>153</v>
      </c>
      <c r="C750" t="s">
        <v>152</v>
      </c>
      <c r="D750" s="19" t="s">
        <v>152</v>
      </c>
      <c r="E750" t="s">
        <v>152</v>
      </c>
      <c r="G750">
        <v>0</v>
      </c>
      <c r="H750" t="s">
        <v>152</v>
      </c>
      <c r="I750" t="s">
        <v>152</v>
      </c>
    </row>
    <row r="751" spans="1:9">
      <c r="A751" t="s">
        <v>665</v>
      </c>
      <c r="B751" t="s">
        <v>154</v>
      </c>
      <c r="C751">
        <v>18.899999999999999</v>
      </c>
      <c r="D751" s="19" t="s">
        <v>1815</v>
      </c>
      <c r="E751">
        <v>28</v>
      </c>
      <c r="G751" t="s">
        <v>1393</v>
      </c>
      <c r="H751">
        <v>30</v>
      </c>
      <c r="I751">
        <v>4.5</v>
      </c>
    </row>
    <row r="752" spans="1:9">
      <c r="A752" t="s">
        <v>383</v>
      </c>
      <c r="B752" t="s">
        <v>153</v>
      </c>
      <c r="C752" t="s">
        <v>152</v>
      </c>
      <c r="D752" s="19" t="s">
        <v>152</v>
      </c>
      <c r="E752" t="s">
        <v>152</v>
      </c>
      <c r="G752">
        <v>0</v>
      </c>
      <c r="H752" t="s">
        <v>152</v>
      </c>
      <c r="I752" t="s">
        <v>152</v>
      </c>
    </row>
    <row r="753" spans="1:9">
      <c r="A753" t="s">
        <v>664</v>
      </c>
      <c r="B753" t="s">
        <v>153</v>
      </c>
      <c r="C753" t="s">
        <v>152</v>
      </c>
      <c r="D753" s="19" t="s">
        <v>152</v>
      </c>
      <c r="E753" t="s">
        <v>152</v>
      </c>
      <c r="G753">
        <v>0</v>
      </c>
      <c r="H753" t="s">
        <v>152</v>
      </c>
      <c r="I753" t="s">
        <v>152</v>
      </c>
    </row>
    <row r="754" spans="1:9">
      <c r="A754" t="s">
        <v>384</v>
      </c>
      <c r="B754" t="s">
        <v>153</v>
      </c>
      <c r="C754" t="s">
        <v>152</v>
      </c>
      <c r="D754" s="19" t="s">
        <v>152</v>
      </c>
      <c r="E754" t="s">
        <v>152</v>
      </c>
      <c r="G754">
        <v>0</v>
      </c>
      <c r="H754" t="s">
        <v>152</v>
      </c>
      <c r="I754" t="s">
        <v>152</v>
      </c>
    </row>
    <row r="755" spans="1:9">
      <c r="A755" t="s">
        <v>663</v>
      </c>
      <c r="B755" t="s">
        <v>154</v>
      </c>
      <c r="C755">
        <v>19.5</v>
      </c>
      <c r="D755" s="19" t="s">
        <v>1792</v>
      </c>
      <c r="E755">
        <v>29</v>
      </c>
      <c r="G755" t="s">
        <v>1393</v>
      </c>
      <c r="H755">
        <v>30</v>
      </c>
      <c r="I755">
        <v>4.5</v>
      </c>
    </row>
    <row r="756" spans="1:9">
      <c r="A756" t="s">
        <v>662</v>
      </c>
      <c r="B756" t="s">
        <v>153</v>
      </c>
      <c r="C756" t="s">
        <v>152</v>
      </c>
      <c r="D756" s="19" t="s">
        <v>152</v>
      </c>
      <c r="E756" t="s">
        <v>152</v>
      </c>
      <c r="G756">
        <v>0</v>
      </c>
      <c r="H756" t="s">
        <v>152</v>
      </c>
      <c r="I756" t="s">
        <v>152</v>
      </c>
    </row>
    <row r="757" spans="1:9">
      <c r="A757" t="s">
        <v>661</v>
      </c>
      <c r="B757" t="s">
        <v>153</v>
      </c>
      <c r="C757" t="s">
        <v>152</v>
      </c>
      <c r="D757" s="19" t="s">
        <v>152</v>
      </c>
      <c r="E757" t="s">
        <v>152</v>
      </c>
      <c r="G757">
        <v>0</v>
      </c>
      <c r="H757" t="s">
        <v>152</v>
      </c>
      <c r="I757" t="s">
        <v>152</v>
      </c>
    </row>
    <row r="758" spans="1:9">
      <c r="A758" t="s">
        <v>385</v>
      </c>
      <c r="B758" t="s">
        <v>153</v>
      </c>
      <c r="C758" t="s">
        <v>152</v>
      </c>
      <c r="D758" s="19" t="s">
        <v>152</v>
      </c>
      <c r="E758" t="s">
        <v>152</v>
      </c>
      <c r="G758">
        <v>0</v>
      </c>
      <c r="H758" t="s">
        <v>152</v>
      </c>
      <c r="I758" t="s">
        <v>152</v>
      </c>
    </row>
    <row r="759" spans="1:9">
      <c r="A759" t="s">
        <v>386</v>
      </c>
      <c r="B759" t="s">
        <v>154</v>
      </c>
      <c r="C759">
        <v>19.399999999999999</v>
      </c>
      <c r="D759" s="19" t="s">
        <v>1793</v>
      </c>
      <c r="E759">
        <v>29</v>
      </c>
      <c r="G759" t="s">
        <v>1393</v>
      </c>
      <c r="H759">
        <v>30</v>
      </c>
      <c r="I759">
        <v>4.5</v>
      </c>
    </row>
    <row r="760" spans="1:9">
      <c r="A760" t="s">
        <v>660</v>
      </c>
      <c r="B760" t="s">
        <v>153</v>
      </c>
      <c r="C760" t="s">
        <v>152</v>
      </c>
      <c r="D760" s="19" t="s">
        <v>152</v>
      </c>
      <c r="E760" t="s">
        <v>152</v>
      </c>
      <c r="G760">
        <v>0</v>
      </c>
      <c r="H760" t="s">
        <v>152</v>
      </c>
      <c r="I760" t="s">
        <v>152</v>
      </c>
    </row>
    <row r="761" spans="1:9">
      <c r="A761" t="s">
        <v>659</v>
      </c>
      <c r="B761" t="s">
        <v>154</v>
      </c>
      <c r="C761">
        <v>16.399999999999999</v>
      </c>
      <c r="D761" s="19" t="s">
        <v>1816</v>
      </c>
      <c r="E761">
        <v>26</v>
      </c>
      <c r="G761" t="s">
        <v>1393</v>
      </c>
      <c r="H761">
        <v>30</v>
      </c>
      <c r="I761">
        <v>4.5</v>
      </c>
    </row>
    <row r="762" spans="1:9">
      <c r="A762" t="s">
        <v>387</v>
      </c>
      <c r="B762" t="s">
        <v>1433</v>
      </c>
      <c r="C762" t="s">
        <v>152</v>
      </c>
      <c r="G762" t="s">
        <v>1433</v>
      </c>
      <c r="H762" t="s">
        <v>152</v>
      </c>
    </row>
    <row r="763" spans="1:9">
      <c r="A763" t="s">
        <v>658</v>
      </c>
      <c r="B763" t="s">
        <v>154</v>
      </c>
      <c r="C763">
        <v>19.399999999999999</v>
      </c>
      <c r="D763" s="19" t="s">
        <v>1793</v>
      </c>
      <c r="E763">
        <v>29</v>
      </c>
      <c r="G763" t="s">
        <v>1393</v>
      </c>
      <c r="H763">
        <v>30</v>
      </c>
      <c r="I763">
        <v>4.5</v>
      </c>
    </row>
    <row r="764" spans="1:9">
      <c r="A764" t="s">
        <v>657</v>
      </c>
      <c r="B764" t="s">
        <v>154</v>
      </c>
      <c r="C764">
        <v>19.7</v>
      </c>
      <c r="D764" s="19" t="s">
        <v>1799</v>
      </c>
      <c r="E764">
        <v>29</v>
      </c>
      <c r="G764" t="s">
        <v>238</v>
      </c>
      <c r="H764">
        <v>30</v>
      </c>
      <c r="I764">
        <v>4.5</v>
      </c>
    </row>
    <row r="765" spans="1:9">
      <c r="A765" t="s">
        <v>656</v>
      </c>
      <c r="B765" t="s">
        <v>153</v>
      </c>
      <c r="C765" t="s">
        <v>152</v>
      </c>
      <c r="D765" s="19" t="s">
        <v>152</v>
      </c>
      <c r="E765" t="s">
        <v>152</v>
      </c>
      <c r="G765">
        <v>0</v>
      </c>
      <c r="H765" t="s">
        <v>152</v>
      </c>
      <c r="I765" t="s">
        <v>152</v>
      </c>
    </row>
    <row r="766" spans="1:9">
      <c r="A766" t="s">
        <v>388</v>
      </c>
      <c r="B766" t="s">
        <v>153</v>
      </c>
      <c r="C766" t="s">
        <v>152</v>
      </c>
      <c r="D766" s="19" t="s">
        <v>152</v>
      </c>
      <c r="E766" t="s">
        <v>152</v>
      </c>
      <c r="G766">
        <v>0</v>
      </c>
      <c r="H766" t="s">
        <v>152</v>
      </c>
      <c r="I766" t="s">
        <v>152</v>
      </c>
    </row>
    <row r="767" spans="1:9">
      <c r="A767" t="s">
        <v>655</v>
      </c>
      <c r="B767" t="s">
        <v>153</v>
      </c>
      <c r="C767" t="s">
        <v>152</v>
      </c>
      <c r="D767" s="19" t="s">
        <v>152</v>
      </c>
      <c r="E767" t="s">
        <v>152</v>
      </c>
      <c r="G767">
        <v>0</v>
      </c>
      <c r="H767" t="s">
        <v>152</v>
      </c>
      <c r="I767" t="s">
        <v>152</v>
      </c>
    </row>
    <row r="768" spans="1:9">
      <c r="A768" t="s">
        <v>654</v>
      </c>
      <c r="B768" t="s">
        <v>153</v>
      </c>
      <c r="C768" t="s">
        <v>152</v>
      </c>
      <c r="D768" s="19" t="s">
        <v>152</v>
      </c>
      <c r="E768" t="s">
        <v>152</v>
      </c>
      <c r="G768">
        <v>0</v>
      </c>
      <c r="H768" t="s">
        <v>152</v>
      </c>
      <c r="I768" t="s">
        <v>152</v>
      </c>
    </row>
    <row r="769" spans="1:9">
      <c r="A769" t="s">
        <v>653</v>
      </c>
      <c r="B769" t="s">
        <v>154</v>
      </c>
      <c r="C769">
        <v>19.2</v>
      </c>
      <c r="D769" s="19" t="s">
        <v>1817</v>
      </c>
      <c r="E769">
        <v>29</v>
      </c>
      <c r="G769" t="s">
        <v>1393</v>
      </c>
      <c r="H769">
        <v>30</v>
      </c>
      <c r="I769">
        <v>4.5</v>
      </c>
    </row>
    <row r="770" spans="1:9">
      <c r="A770" t="s">
        <v>389</v>
      </c>
      <c r="B770" t="s">
        <v>1433</v>
      </c>
      <c r="C770" t="s">
        <v>152</v>
      </c>
      <c r="G770" t="s">
        <v>1433</v>
      </c>
      <c r="H770" t="s">
        <v>152</v>
      </c>
    </row>
    <row r="771" spans="1:9">
      <c r="A771" t="s">
        <v>652</v>
      </c>
      <c r="B771" t="s">
        <v>154</v>
      </c>
      <c r="C771">
        <v>19.5</v>
      </c>
      <c r="D771" s="19" t="s">
        <v>1792</v>
      </c>
      <c r="E771">
        <v>29</v>
      </c>
      <c r="G771" t="s">
        <v>1393</v>
      </c>
      <c r="H771">
        <v>30</v>
      </c>
      <c r="I771">
        <v>4.5</v>
      </c>
    </row>
    <row r="772" spans="1:9">
      <c r="A772" t="s">
        <v>651</v>
      </c>
      <c r="B772" t="s">
        <v>1433</v>
      </c>
      <c r="C772" t="s">
        <v>152</v>
      </c>
      <c r="G772" t="s">
        <v>1433</v>
      </c>
      <c r="H772" t="s">
        <v>152</v>
      </c>
    </row>
    <row r="773" spans="1:9">
      <c r="A773" t="s">
        <v>650</v>
      </c>
      <c r="B773" t="s">
        <v>166</v>
      </c>
      <c r="C773">
        <v>19.2</v>
      </c>
      <c r="D773" s="19" t="s">
        <v>1817</v>
      </c>
      <c r="E773">
        <v>29</v>
      </c>
      <c r="G773" t="s">
        <v>1393</v>
      </c>
      <c r="H773">
        <v>30</v>
      </c>
      <c r="I773">
        <v>4.5</v>
      </c>
    </row>
    <row r="774" spans="1:9">
      <c r="A774" t="s">
        <v>649</v>
      </c>
      <c r="B774" t="s">
        <v>153</v>
      </c>
      <c r="C774" t="s">
        <v>152</v>
      </c>
      <c r="D774" s="19" t="s">
        <v>152</v>
      </c>
      <c r="E774" t="s">
        <v>152</v>
      </c>
      <c r="G774">
        <v>0</v>
      </c>
      <c r="H774" t="s">
        <v>152</v>
      </c>
      <c r="I774" t="s">
        <v>152</v>
      </c>
    </row>
    <row r="775" spans="1:9">
      <c r="A775" t="s">
        <v>648</v>
      </c>
      <c r="B775" t="s">
        <v>154</v>
      </c>
      <c r="C775">
        <v>19.899999999999999</v>
      </c>
      <c r="D775" s="19" t="s">
        <v>1800</v>
      </c>
      <c r="E775">
        <v>29</v>
      </c>
      <c r="G775" t="s">
        <v>1393</v>
      </c>
      <c r="H775">
        <v>30</v>
      </c>
      <c r="I775">
        <v>4.5</v>
      </c>
    </row>
    <row r="776" spans="1:9">
      <c r="A776" t="s">
        <v>647</v>
      </c>
      <c r="B776" t="s">
        <v>153</v>
      </c>
      <c r="C776" t="s">
        <v>152</v>
      </c>
      <c r="D776" s="19" t="s">
        <v>152</v>
      </c>
      <c r="E776" t="s">
        <v>152</v>
      </c>
      <c r="G776">
        <v>0</v>
      </c>
      <c r="H776" t="s">
        <v>152</v>
      </c>
      <c r="I776" t="s">
        <v>152</v>
      </c>
    </row>
    <row r="777" spans="1:9">
      <c r="A777" t="s">
        <v>646</v>
      </c>
      <c r="B777" t="s">
        <v>153</v>
      </c>
      <c r="C777" t="s">
        <v>152</v>
      </c>
      <c r="D777" s="19" t="s">
        <v>152</v>
      </c>
      <c r="E777" t="s">
        <v>152</v>
      </c>
      <c r="G777">
        <v>0</v>
      </c>
      <c r="H777" t="s">
        <v>152</v>
      </c>
      <c r="I777" t="s">
        <v>152</v>
      </c>
    </row>
    <row r="778" spans="1:9">
      <c r="A778" t="s">
        <v>645</v>
      </c>
      <c r="B778" t="s">
        <v>153</v>
      </c>
      <c r="C778" t="s">
        <v>152</v>
      </c>
      <c r="D778" s="19" t="s">
        <v>152</v>
      </c>
      <c r="E778" t="s">
        <v>152</v>
      </c>
      <c r="G778">
        <v>0</v>
      </c>
      <c r="H778" t="s">
        <v>152</v>
      </c>
      <c r="I778" t="s">
        <v>152</v>
      </c>
    </row>
    <row r="779" spans="1:9">
      <c r="A779" t="s">
        <v>644</v>
      </c>
      <c r="B779" t="s">
        <v>154</v>
      </c>
      <c r="C779">
        <v>19.5</v>
      </c>
      <c r="D779" s="19" t="s">
        <v>1795</v>
      </c>
      <c r="E779">
        <v>39</v>
      </c>
      <c r="G779" t="s">
        <v>1393</v>
      </c>
      <c r="H779">
        <v>30</v>
      </c>
      <c r="I779">
        <v>4.5</v>
      </c>
    </row>
    <row r="780" spans="1:9">
      <c r="A780" t="s">
        <v>643</v>
      </c>
      <c r="B780" t="s">
        <v>153</v>
      </c>
      <c r="C780" t="s">
        <v>152</v>
      </c>
      <c r="D780" s="19" t="s">
        <v>152</v>
      </c>
      <c r="E780" t="s">
        <v>152</v>
      </c>
      <c r="G780">
        <v>0</v>
      </c>
      <c r="H780" t="s">
        <v>152</v>
      </c>
      <c r="I780" t="s">
        <v>152</v>
      </c>
    </row>
    <row r="781" spans="1:9">
      <c r="A781" t="s">
        <v>642</v>
      </c>
      <c r="B781" t="s">
        <v>153</v>
      </c>
      <c r="C781" t="s">
        <v>152</v>
      </c>
      <c r="D781" s="19" t="s">
        <v>152</v>
      </c>
      <c r="E781" t="s">
        <v>152</v>
      </c>
      <c r="G781">
        <v>0</v>
      </c>
      <c r="H781" t="s">
        <v>152</v>
      </c>
      <c r="I781" t="s">
        <v>152</v>
      </c>
    </row>
    <row r="782" spans="1:9">
      <c r="A782" t="s">
        <v>641</v>
      </c>
      <c r="B782" t="s">
        <v>153</v>
      </c>
      <c r="C782" t="s">
        <v>152</v>
      </c>
      <c r="D782" s="19" t="s">
        <v>152</v>
      </c>
      <c r="E782" t="s">
        <v>152</v>
      </c>
      <c r="G782">
        <v>0</v>
      </c>
      <c r="H782" t="s">
        <v>152</v>
      </c>
      <c r="I782" t="s">
        <v>152</v>
      </c>
    </row>
    <row r="783" spans="1:9">
      <c r="A783" t="s">
        <v>640</v>
      </c>
      <c r="B783" t="s">
        <v>153</v>
      </c>
      <c r="C783" t="s">
        <v>152</v>
      </c>
      <c r="D783" s="19" t="s">
        <v>152</v>
      </c>
      <c r="E783" t="s">
        <v>152</v>
      </c>
      <c r="G783">
        <v>0</v>
      </c>
      <c r="H783" t="s">
        <v>152</v>
      </c>
      <c r="I783" t="s">
        <v>152</v>
      </c>
    </row>
    <row r="784" spans="1:9">
      <c r="A784" t="s">
        <v>639</v>
      </c>
      <c r="B784" t="s">
        <v>153</v>
      </c>
      <c r="C784" t="s">
        <v>152</v>
      </c>
      <c r="D784" s="19" t="s">
        <v>152</v>
      </c>
      <c r="E784" t="s">
        <v>152</v>
      </c>
      <c r="G784">
        <v>0</v>
      </c>
      <c r="H784" t="s">
        <v>152</v>
      </c>
      <c r="I784" t="s">
        <v>152</v>
      </c>
    </row>
    <row r="785" spans="1:9">
      <c r="A785" t="s">
        <v>638</v>
      </c>
      <c r="B785" t="s">
        <v>153</v>
      </c>
      <c r="C785" t="s">
        <v>152</v>
      </c>
      <c r="D785" s="19" t="s">
        <v>152</v>
      </c>
      <c r="E785" t="s">
        <v>152</v>
      </c>
      <c r="G785">
        <v>0</v>
      </c>
      <c r="H785" t="s">
        <v>152</v>
      </c>
      <c r="I785" t="s">
        <v>152</v>
      </c>
    </row>
    <row r="786" spans="1:9">
      <c r="A786" t="s">
        <v>637</v>
      </c>
      <c r="B786" t="s">
        <v>153</v>
      </c>
      <c r="C786" t="s">
        <v>152</v>
      </c>
      <c r="D786" s="19" t="s">
        <v>152</v>
      </c>
      <c r="E786" t="s">
        <v>152</v>
      </c>
      <c r="G786">
        <v>0</v>
      </c>
      <c r="H786" t="s">
        <v>152</v>
      </c>
      <c r="I786" t="s">
        <v>152</v>
      </c>
    </row>
    <row r="787" spans="1:9">
      <c r="A787" t="s">
        <v>636</v>
      </c>
      <c r="B787" t="s">
        <v>153</v>
      </c>
      <c r="C787" t="s">
        <v>152</v>
      </c>
      <c r="D787" s="19" t="s">
        <v>152</v>
      </c>
      <c r="E787" t="s">
        <v>152</v>
      </c>
      <c r="G787">
        <v>0</v>
      </c>
      <c r="H787" t="s">
        <v>152</v>
      </c>
      <c r="I787" t="s">
        <v>152</v>
      </c>
    </row>
    <row r="788" spans="1:9">
      <c r="A788" t="s">
        <v>635</v>
      </c>
      <c r="B788" t="s">
        <v>153</v>
      </c>
      <c r="C788" t="s">
        <v>152</v>
      </c>
      <c r="D788" s="19" t="s">
        <v>152</v>
      </c>
      <c r="E788" t="s">
        <v>152</v>
      </c>
      <c r="G788">
        <v>0</v>
      </c>
      <c r="H788" t="s">
        <v>152</v>
      </c>
      <c r="I788" t="s">
        <v>152</v>
      </c>
    </row>
    <row r="789" spans="1:9">
      <c r="A789" t="s">
        <v>634</v>
      </c>
      <c r="B789" t="s">
        <v>153</v>
      </c>
      <c r="C789" t="s">
        <v>152</v>
      </c>
      <c r="D789" s="19" t="s">
        <v>152</v>
      </c>
      <c r="E789" t="s">
        <v>152</v>
      </c>
      <c r="G789">
        <v>0</v>
      </c>
      <c r="H789" t="s">
        <v>152</v>
      </c>
      <c r="I789" t="s">
        <v>152</v>
      </c>
    </row>
    <row r="790" spans="1:9">
      <c r="A790" t="s">
        <v>633</v>
      </c>
      <c r="B790" t="s">
        <v>153</v>
      </c>
      <c r="C790" t="s">
        <v>152</v>
      </c>
      <c r="D790" s="19" t="s">
        <v>152</v>
      </c>
      <c r="E790" t="s">
        <v>152</v>
      </c>
      <c r="G790">
        <v>0</v>
      </c>
      <c r="H790" t="s">
        <v>152</v>
      </c>
      <c r="I790" t="s">
        <v>152</v>
      </c>
    </row>
    <row r="791" spans="1:9">
      <c r="A791" t="s">
        <v>632</v>
      </c>
      <c r="B791" t="s">
        <v>153</v>
      </c>
      <c r="C791" t="s">
        <v>152</v>
      </c>
      <c r="D791" s="19" t="s">
        <v>152</v>
      </c>
      <c r="E791" t="s">
        <v>152</v>
      </c>
      <c r="G791">
        <v>0</v>
      </c>
      <c r="H791" t="s">
        <v>152</v>
      </c>
      <c r="I791" t="s">
        <v>152</v>
      </c>
    </row>
    <row r="792" spans="1:9">
      <c r="A792" t="s">
        <v>631</v>
      </c>
      <c r="B792" t="s">
        <v>153</v>
      </c>
      <c r="C792" t="s">
        <v>152</v>
      </c>
      <c r="D792" s="19" t="s">
        <v>152</v>
      </c>
      <c r="E792" t="s">
        <v>152</v>
      </c>
      <c r="G792">
        <v>0</v>
      </c>
      <c r="H792" t="s">
        <v>152</v>
      </c>
      <c r="I792" t="s">
        <v>152</v>
      </c>
    </row>
    <row r="793" spans="1:9">
      <c r="A793" t="s">
        <v>630</v>
      </c>
      <c r="B793" t="s">
        <v>153</v>
      </c>
      <c r="C793" t="s">
        <v>152</v>
      </c>
      <c r="D793" s="19" t="s">
        <v>152</v>
      </c>
      <c r="E793" t="s">
        <v>152</v>
      </c>
      <c r="G793">
        <v>0</v>
      </c>
      <c r="H793" t="s">
        <v>152</v>
      </c>
      <c r="I793" t="s">
        <v>152</v>
      </c>
    </row>
    <row r="794" spans="1:9">
      <c r="A794" t="s">
        <v>629</v>
      </c>
      <c r="B794" t="s">
        <v>153</v>
      </c>
      <c r="C794" t="s">
        <v>152</v>
      </c>
      <c r="D794" s="19" t="s">
        <v>152</v>
      </c>
      <c r="E794" t="s">
        <v>152</v>
      </c>
      <c r="G794">
        <v>0</v>
      </c>
      <c r="H794" t="s">
        <v>152</v>
      </c>
      <c r="I794" t="s">
        <v>152</v>
      </c>
    </row>
    <row r="795" spans="1:9">
      <c r="A795" t="s">
        <v>628</v>
      </c>
      <c r="B795" t="s">
        <v>153</v>
      </c>
      <c r="C795" t="s">
        <v>152</v>
      </c>
      <c r="D795" s="19" t="s">
        <v>152</v>
      </c>
      <c r="E795" t="s">
        <v>152</v>
      </c>
      <c r="G795">
        <v>0</v>
      </c>
      <c r="H795" t="s">
        <v>152</v>
      </c>
      <c r="I795" t="s">
        <v>152</v>
      </c>
    </row>
    <row r="796" spans="1:9">
      <c r="A796" t="s">
        <v>627</v>
      </c>
      <c r="B796" t="s">
        <v>153</v>
      </c>
      <c r="C796" t="s">
        <v>152</v>
      </c>
      <c r="D796" s="19" t="s">
        <v>152</v>
      </c>
      <c r="E796" t="s">
        <v>152</v>
      </c>
      <c r="G796">
        <v>0</v>
      </c>
      <c r="H796" t="s">
        <v>152</v>
      </c>
      <c r="I796" t="s">
        <v>152</v>
      </c>
    </row>
    <row r="797" spans="1:9">
      <c r="A797" t="s">
        <v>390</v>
      </c>
      <c r="B797" t="s">
        <v>166</v>
      </c>
      <c r="C797">
        <v>10.1</v>
      </c>
      <c r="D797" s="19" t="s">
        <v>1733</v>
      </c>
      <c r="E797">
        <v>20</v>
      </c>
      <c r="G797" t="s">
        <v>1393</v>
      </c>
      <c r="H797">
        <v>30</v>
      </c>
      <c r="I797">
        <v>4.5</v>
      </c>
    </row>
    <row r="798" spans="1:9">
      <c r="A798" t="s">
        <v>626</v>
      </c>
      <c r="B798" t="s">
        <v>153</v>
      </c>
      <c r="C798" t="s">
        <v>152</v>
      </c>
      <c r="D798" s="19" t="s">
        <v>152</v>
      </c>
      <c r="E798" t="s">
        <v>152</v>
      </c>
      <c r="G798">
        <v>0</v>
      </c>
      <c r="H798" t="s">
        <v>152</v>
      </c>
      <c r="I798" t="s">
        <v>152</v>
      </c>
    </row>
    <row r="799" spans="1:9">
      <c r="A799" t="s">
        <v>625</v>
      </c>
      <c r="B799" t="s">
        <v>166</v>
      </c>
      <c r="C799">
        <v>8.9</v>
      </c>
      <c r="D799" s="19" t="s">
        <v>1768</v>
      </c>
      <c r="E799">
        <v>17</v>
      </c>
      <c r="G799" t="s">
        <v>1393</v>
      </c>
      <c r="H799">
        <v>30</v>
      </c>
      <c r="I799">
        <v>4.5</v>
      </c>
    </row>
    <row r="800" spans="1:9">
      <c r="A800" t="s">
        <v>624</v>
      </c>
      <c r="B800" t="s">
        <v>153</v>
      </c>
      <c r="C800" t="s">
        <v>152</v>
      </c>
      <c r="D800" s="19" t="s">
        <v>152</v>
      </c>
      <c r="E800" t="s">
        <v>152</v>
      </c>
      <c r="G800">
        <v>0</v>
      </c>
      <c r="H800" t="s">
        <v>152</v>
      </c>
      <c r="I800" t="s">
        <v>152</v>
      </c>
    </row>
    <row r="801" spans="1:9">
      <c r="A801" t="s">
        <v>623</v>
      </c>
      <c r="B801" t="s">
        <v>166</v>
      </c>
      <c r="C801">
        <v>10.4</v>
      </c>
      <c r="D801" s="19" t="s">
        <v>1818</v>
      </c>
      <c r="E801">
        <v>20</v>
      </c>
      <c r="G801" t="s">
        <v>1393</v>
      </c>
      <c r="H801">
        <v>30</v>
      </c>
      <c r="I801">
        <v>4.5</v>
      </c>
    </row>
    <row r="802" spans="1:9">
      <c r="A802" t="s">
        <v>622</v>
      </c>
      <c r="B802" t="s">
        <v>153</v>
      </c>
      <c r="C802" t="s">
        <v>152</v>
      </c>
      <c r="D802" s="19" t="s">
        <v>152</v>
      </c>
      <c r="E802" t="s">
        <v>152</v>
      </c>
      <c r="G802">
        <v>0</v>
      </c>
      <c r="H802" t="s">
        <v>152</v>
      </c>
      <c r="I802" t="s">
        <v>152</v>
      </c>
    </row>
    <row r="803" spans="1:9">
      <c r="A803" t="s">
        <v>621</v>
      </c>
      <c r="B803" t="s">
        <v>154</v>
      </c>
      <c r="C803">
        <v>10.6</v>
      </c>
      <c r="D803" s="19" t="s">
        <v>1819</v>
      </c>
      <c r="E803">
        <v>20</v>
      </c>
      <c r="G803" t="s">
        <v>1393</v>
      </c>
      <c r="H803">
        <v>30</v>
      </c>
      <c r="I803">
        <v>4.5</v>
      </c>
    </row>
    <row r="804" spans="1:9">
      <c r="A804" t="s">
        <v>620</v>
      </c>
      <c r="B804" t="s">
        <v>153</v>
      </c>
      <c r="C804" t="s">
        <v>152</v>
      </c>
      <c r="D804" s="19" t="s">
        <v>152</v>
      </c>
      <c r="E804" t="s">
        <v>152</v>
      </c>
      <c r="G804">
        <v>0</v>
      </c>
      <c r="H804" t="s">
        <v>152</v>
      </c>
      <c r="I804" t="s">
        <v>152</v>
      </c>
    </row>
    <row r="805" spans="1:9">
      <c r="A805" t="s">
        <v>619</v>
      </c>
      <c r="B805" t="s">
        <v>153</v>
      </c>
      <c r="C805" t="s">
        <v>152</v>
      </c>
      <c r="D805" s="19" t="s">
        <v>152</v>
      </c>
      <c r="E805" t="s">
        <v>152</v>
      </c>
      <c r="G805">
        <v>0</v>
      </c>
      <c r="H805" t="s">
        <v>152</v>
      </c>
      <c r="I805" t="s">
        <v>152</v>
      </c>
    </row>
    <row r="806" spans="1:9">
      <c r="A806" t="s">
        <v>618</v>
      </c>
      <c r="B806" t="s">
        <v>153</v>
      </c>
      <c r="C806" t="s">
        <v>152</v>
      </c>
      <c r="D806" s="19" t="s">
        <v>152</v>
      </c>
      <c r="E806" t="s">
        <v>152</v>
      </c>
      <c r="G806">
        <v>0</v>
      </c>
      <c r="H806" t="s">
        <v>152</v>
      </c>
      <c r="I806" t="s">
        <v>152</v>
      </c>
    </row>
    <row r="807" spans="1:9">
      <c r="A807" t="s">
        <v>617</v>
      </c>
      <c r="B807" t="s">
        <v>166</v>
      </c>
      <c r="C807">
        <v>12.8</v>
      </c>
      <c r="D807" s="19" t="s">
        <v>1724</v>
      </c>
      <c r="E807">
        <v>22</v>
      </c>
      <c r="G807" t="s">
        <v>1393</v>
      </c>
      <c r="H807">
        <v>30</v>
      </c>
      <c r="I807">
        <v>4.5</v>
      </c>
    </row>
    <row r="808" spans="1:9">
      <c r="A808" t="s">
        <v>616</v>
      </c>
      <c r="B808" t="s">
        <v>153</v>
      </c>
      <c r="C808" t="s">
        <v>152</v>
      </c>
      <c r="D808" s="19" t="s">
        <v>152</v>
      </c>
      <c r="E808" t="s">
        <v>152</v>
      </c>
      <c r="G808">
        <v>0</v>
      </c>
      <c r="H808" t="s">
        <v>152</v>
      </c>
      <c r="I808" t="s">
        <v>152</v>
      </c>
    </row>
    <row r="809" spans="1:9">
      <c r="A809" t="s">
        <v>615</v>
      </c>
      <c r="B809" t="s">
        <v>153</v>
      </c>
      <c r="C809" t="s">
        <v>152</v>
      </c>
      <c r="D809" s="19" t="s">
        <v>152</v>
      </c>
      <c r="E809" t="s">
        <v>152</v>
      </c>
      <c r="G809">
        <v>0</v>
      </c>
      <c r="H809" t="s">
        <v>152</v>
      </c>
      <c r="I809" t="s">
        <v>152</v>
      </c>
    </row>
    <row r="810" spans="1:9">
      <c r="A810" t="s">
        <v>614</v>
      </c>
      <c r="B810" t="s">
        <v>153</v>
      </c>
      <c r="C810" t="s">
        <v>152</v>
      </c>
      <c r="D810" s="19" t="s">
        <v>152</v>
      </c>
      <c r="E810" t="s">
        <v>152</v>
      </c>
      <c r="G810">
        <v>0</v>
      </c>
      <c r="H810" t="s">
        <v>152</v>
      </c>
      <c r="I810" t="s">
        <v>152</v>
      </c>
    </row>
    <row r="811" spans="1:9">
      <c r="A811" t="s">
        <v>613</v>
      </c>
      <c r="B811" t="s">
        <v>166</v>
      </c>
      <c r="C811">
        <v>8.9</v>
      </c>
      <c r="D811" s="19" t="s">
        <v>1771</v>
      </c>
      <c r="E811">
        <v>17</v>
      </c>
      <c r="G811" t="s">
        <v>1393</v>
      </c>
      <c r="H811">
        <v>30</v>
      </c>
      <c r="I811">
        <v>4.5</v>
      </c>
    </row>
    <row r="812" spans="1:9">
      <c r="A812" t="s">
        <v>612</v>
      </c>
      <c r="B812" t="s">
        <v>153</v>
      </c>
      <c r="C812" t="s">
        <v>152</v>
      </c>
      <c r="D812" s="19" t="s">
        <v>152</v>
      </c>
      <c r="E812" t="s">
        <v>152</v>
      </c>
      <c r="G812">
        <v>0</v>
      </c>
      <c r="H812" t="s">
        <v>152</v>
      </c>
      <c r="I812" t="s">
        <v>152</v>
      </c>
    </row>
    <row r="813" spans="1:9">
      <c r="A813" t="s">
        <v>611</v>
      </c>
      <c r="B813" t="s">
        <v>153</v>
      </c>
      <c r="C813" t="s">
        <v>152</v>
      </c>
      <c r="D813" s="19" t="s">
        <v>152</v>
      </c>
      <c r="E813" t="s">
        <v>152</v>
      </c>
      <c r="G813">
        <v>0</v>
      </c>
      <c r="H813" t="s">
        <v>152</v>
      </c>
      <c r="I813" t="s">
        <v>152</v>
      </c>
    </row>
    <row r="814" spans="1:9">
      <c r="A814" t="s">
        <v>610</v>
      </c>
      <c r="B814" t="s">
        <v>153</v>
      </c>
      <c r="C814" t="s">
        <v>152</v>
      </c>
      <c r="D814" s="19" t="s">
        <v>152</v>
      </c>
      <c r="E814" t="s">
        <v>152</v>
      </c>
      <c r="G814">
        <v>0</v>
      </c>
      <c r="H814" t="s">
        <v>152</v>
      </c>
      <c r="I814" t="s">
        <v>152</v>
      </c>
    </row>
    <row r="815" spans="1:9">
      <c r="A815" t="s">
        <v>609</v>
      </c>
      <c r="B815" t="s">
        <v>153</v>
      </c>
      <c r="C815" t="s">
        <v>152</v>
      </c>
      <c r="D815" s="19" t="s">
        <v>152</v>
      </c>
      <c r="E815" t="s">
        <v>152</v>
      </c>
      <c r="G815">
        <v>0</v>
      </c>
      <c r="H815" t="s">
        <v>152</v>
      </c>
      <c r="I815" t="s">
        <v>152</v>
      </c>
    </row>
    <row r="816" spans="1:9">
      <c r="A816" t="s">
        <v>608</v>
      </c>
      <c r="B816" t="s">
        <v>153</v>
      </c>
      <c r="C816" t="s">
        <v>152</v>
      </c>
      <c r="D816" s="19" t="s">
        <v>152</v>
      </c>
      <c r="E816" t="s">
        <v>152</v>
      </c>
      <c r="G816">
        <v>0</v>
      </c>
      <c r="H816" t="s">
        <v>152</v>
      </c>
      <c r="I816" t="s">
        <v>152</v>
      </c>
    </row>
    <row r="817" spans="1:9">
      <c r="A817" t="s">
        <v>607</v>
      </c>
      <c r="B817" t="s">
        <v>153</v>
      </c>
      <c r="C817" t="s">
        <v>152</v>
      </c>
      <c r="D817" s="19" t="s">
        <v>152</v>
      </c>
      <c r="E817" t="s">
        <v>152</v>
      </c>
      <c r="G817">
        <v>0</v>
      </c>
      <c r="H817" t="s">
        <v>152</v>
      </c>
      <c r="I817" t="s">
        <v>152</v>
      </c>
    </row>
    <row r="818" spans="1:9">
      <c r="A818" t="s">
        <v>606</v>
      </c>
      <c r="B818" t="s">
        <v>153</v>
      </c>
      <c r="C818" t="s">
        <v>152</v>
      </c>
      <c r="D818" s="19" t="s">
        <v>152</v>
      </c>
      <c r="E818" t="s">
        <v>152</v>
      </c>
      <c r="G818">
        <v>0</v>
      </c>
      <c r="H818" t="s">
        <v>152</v>
      </c>
      <c r="I818" t="s">
        <v>152</v>
      </c>
    </row>
    <row r="819" spans="1:9">
      <c r="A819" t="s">
        <v>391</v>
      </c>
      <c r="B819" t="s">
        <v>166</v>
      </c>
      <c r="C819">
        <v>8.9</v>
      </c>
      <c r="D819" s="19" t="s">
        <v>1781</v>
      </c>
      <c r="E819">
        <v>17</v>
      </c>
      <c r="G819" t="s">
        <v>1393</v>
      </c>
      <c r="H819">
        <v>30</v>
      </c>
      <c r="I819">
        <v>4.5</v>
      </c>
    </row>
    <row r="820" spans="1:9">
      <c r="A820" t="s">
        <v>605</v>
      </c>
      <c r="B820" t="s">
        <v>153</v>
      </c>
      <c r="C820" t="s">
        <v>152</v>
      </c>
      <c r="D820" s="19" t="s">
        <v>152</v>
      </c>
      <c r="E820" t="s">
        <v>152</v>
      </c>
      <c r="G820">
        <v>0</v>
      </c>
      <c r="H820" t="s">
        <v>152</v>
      </c>
      <c r="I820" t="s">
        <v>152</v>
      </c>
    </row>
    <row r="821" spans="1:9">
      <c r="A821" t="s">
        <v>604</v>
      </c>
      <c r="B821" t="s">
        <v>166</v>
      </c>
      <c r="C821">
        <v>8.9</v>
      </c>
      <c r="D821" s="19" t="s">
        <v>1773</v>
      </c>
      <c r="E821">
        <v>17</v>
      </c>
      <c r="G821" t="s">
        <v>1393</v>
      </c>
      <c r="H821">
        <v>30</v>
      </c>
      <c r="I821">
        <v>4.5</v>
      </c>
    </row>
    <row r="822" spans="1:9">
      <c r="A822" t="s">
        <v>603</v>
      </c>
      <c r="B822" t="s">
        <v>153</v>
      </c>
      <c r="C822" t="s">
        <v>152</v>
      </c>
      <c r="D822" s="19" t="s">
        <v>152</v>
      </c>
      <c r="E822" t="s">
        <v>152</v>
      </c>
      <c r="G822">
        <v>0</v>
      </c>
      <c r="H822" t="s">
        <v>152</v>
      </c>
      <c r="I822" t="s">
        <v>152</v>
      </c>
    </row>
    <row r="823" spans="1:9">
      <c r="A823" t="s">
        <v>602</v>
      </c>
      <c r="B823" t="s">
        <v>166</v>
      </c>
      <c r="C823">
        <v>14.7</v>
      </c>
      <c r="D823" s="19" t="s">
        <v>1820</v>
      </c>
      <c r="E823">
        <v>24</v>
      </c>
      <c r="G823" t="s">
        <v>1393</v>
      </c>
      <c r="H823">
        <v>30</v>
      </c>
      <c r="I823">
        <v>4.5</v>
      </c>
    </row>
    <row r="824" spans="1:9">
      <c r="A824" t="s">
        <v>601</v>
      </c>
      <c r="B824" t="s">
        <v>153</v>
      </c>
      <c r="C824" t="s">
        <v>152</v>
      </c>
      <c r="D824" s="19" t="s">
        <v>152</v>
      </c>
      <c r="E824" t="s">
        <v>152</v>
      </c>
      <c r="G824">
        <v>0</v>
      </c>
      <c r="H824" t="s">
        <v>152</v>
      </c>
      <c r="I824" t="s">
        <v>152</v>
      </c>
    </row>
    <row r="825" spans="1:9">
      <c r="A825" t="s">
        <v>600</v>
      </c>
      <c r="B825" t="s">
        <v>153</v>
      </c>
      <c r="C825" t="s">
        <v>152</v>
      </c>
      <c r="D825" s="19" t="s">
        <v>152</v>
      </c>
      <c r="E825" t="s">
        <v>152</v>
      </c>
      <c r="G825">
        <v>0</v>
      </c>
      <c r="H825" t="s">
        <v>152</v>
      </c>
      <c r="I825" t="s">
        <v>152</v>
      </c>
    </row>
    <row r="826" spans="1:9">
      <c r="A826" t="s">
        <v>599</v>
      </c>
      <c r="B826" t="s">
        <v>153</v>
      </c>
      <c r="C826" t="s">
        <v>152</v>
      </c>
      <c r="D826" s="19" t="s">
        <v>152</v>
      </c>
      <c r="E826" t="s">
        <v>152</v>
      </c>
      <c r="G826">
        <v>0</v>
      </c>
      <c r="H826" t="s">
        <v>152</v>
      </c>
      <c r="I826" t="s">
        <v>152</v>
      </c>
    </row>
    <row r="827" spans="1:9">
      <c r="A827" t="s">
        <v>598</v>
      </c>
      <c r="B827" t="s">
        <v>166</v>
      </c>
      <c r="C827">
        <v>8.9</v>
      </c>
      <c r="D827" s="19" t="s">
        <v>1768</v>
      </c>
      <c r="E827">
        <v>17</v>
      </c>
      <c r="G827" t="s">
        <v>1393</v>
      </c>
      <c r="H827">
        <v>30</v>
      </c>
      <c r="I827">
        <v>4.5</v>
      </c>
    </row>
    <row r="828" spans="1:9">
      <c r="A828" t="s">
        <v>597</v>
      </c>
      <c r="B828" t="s">
        <v>153</v>
      </c>
      <c r="C828" t="s">
        <v>152</v>
      </c>
      <c r="D828" s="19" t="s">
        <v>152</v>
      </c>
      <c r="E828" t="s">
        <v>152</v>
      </c>
      <c r="G828">
        <v>0</v>
      </c>
      <c r="H828" t="s">
        <v>152</v>
      </c>
      <c r="I828" t="s">
        <v>152</v>
      </c>
    </row>
    <row r="829" spans="1:9">
      <c r="A829" t="s">
        <v>596</v>
      </c>
      <c r="B829" t="s">
        <v>153</v>
      </c>
      <c r="C829" t="s">
        <v>152</v>
      </c>
      <c r="D829" s="19" t="s">
        <v>152</v>
      </c>
      <c r="E829" t="s">
        <v>152</v>
      </c>
      <c r="G829">
        <v>0</v>
      </c>
      <c r="H829" t="s">
        <v>152</v>
      </c>
      <c r="I829" t="s">
        <v>152</v>
      </c>
    </row>
    <row r="830" spans="1:9">
      <c r="A830" t="s">
        <v>595</v>
      </c>
      <c r="B830" t="s">
        <v>153</v>
      </c>
      <c r="C830" t="s">
        <v>152</v>
      </c>
      <c r="D830" s="19" t="s">
        <v>152</v>
      </c>
      <c r="E830" t="s">
        <v>152</v>
      </c>
      <c r="G830">
        <v>0</v>
      </c>
      <c r="H830" t="s">
        <v>152</v>
      </c>
      <c r="I830" t="s">
        <v>152</v>
      </c>
    </row>
    <row r="831" spans="1:9">
      <c r="A831" t="s">
        <v>392</v>
      </c>
      <c r="B831" t="s">
        <v>166</v>
      </c>
      <c r="C831">
        <v>8.9</v>
      </c>
      <c r="D831" s="19" t="s">
        <v>1772</v>
      </c>
      <c r="E831">
        <v>17</v>
      </c>
      <c r="G831" t="s">
        <v>1393</v>
      </c>
      <c r="H831">
        <v>30</v>
      </c>
      <c r="I831">
        <v>4.5</v>
      </c>
    </row>
    <row r="832" spans="1:9">
      <c r="A832" t="s">
        <v>594</v>
      </c>
      <c r="B832" t="s">
        <v>153</v>
      </c>
      <c r="C832" t="s">
        <v>152</v>
      </c>
      <c r="D832" s="19" t="s">
        <v>152</v>
      </c>
      <c r="E832" t="s">
        <v>152</v>
      </c>
      <c r="G832">
        <v>0</v>
      </c>
      <c r="H832" t="s">
        <v>152</v>
      </c>
      <c r="I832" t="s">
        <v>152</v>
      </c>
    </row>
    <row r="833" spans="1:9">
      <c r="A833" t="s">
        <v>593</v>
      </c>
      <c r="B833" t="s">
        <v>166</v>
      </c>
      <c r="C833">
        <v>12.8</v>
      </c>
      <c r="D833" s="19" t="s">
        <v>1724</v>
      </c>
      <c r="E833">
        <v>22</v>
      </c>
      <c r="G833" t="s">
        <v>1393</v>
      </c>
      <c r="H833">
        <v>30</v>
      </c>
      <c r="I833">
        <v>4.5</v>
      </c>
    </row>
    <row r="834" spans="1:9">
      <c r="A834" t="s">
        <v>592</v>
      </c>
      <c r="B834" t="s">
        <v>153</v>
      </c>
      <c r="C834" t="s">
        <v>152</v>
      </c>
      <c r="D834" s="19" t="s">
        <v>152</v>
      </c>
      <c r="E834" t="s">
        <v>152</v>
      </c>
      <c r="G834">
        <v>0</v>
      </c>
      <c r="H834" t="s">
        <v>152</v>
      </c>
      <c r="I834" t="s">
        <v>152</v>
      </c>
    </row>
    <row r="835" spans="1:9">
      <c r="A835" t="s">
        <v>591</v>
      </c>
      <c r="B835" t="s">
        <v>166</v>
      </c>
      <c r="C835">
        <v>8.9</v>
      </c>
      <c r="D835" s="19" t="s">
        <v>1771</v>
      </c>
      <c r="E835">
        <v>17</v>
      </c>
      <c r="G835" t="s">
        <v>1393</v>
      </c>
      <c r="H835">
        <v>30</v>
      </c>
      <c r="I835">
        <v>4.5</v>
      </c>
    </row>
    <row r="836" spans="1:9">
      <c r="A836" t="s">
        <v>590</v>
      </c>
      <c r="B836" t="s">
        <v>153</v>
      </c>
      <c r="C836" t="s">
        <v>152</v>
      </c>
      <c r="D836" s="19" t="s">
        <v>152</v>
      </c>
      <c r="E836" t="s">
        <v>152</v>
      </c>
      <c r="G836">
        <v>0</v>
      </c>
      <c r="H836" t="s">
        <v>152</v>
      </c>
      <c r="I836" t="s">
        <v>152</v>
      </c>
    </row>
    <row r="837" spans="1:9">
      <c r="A837" t="s">
        <v>589</v>
      </c>
      <c r="B837" t="s">
        <v>154</v>
      </c>
      <c r="C837">
        <v>11.2</v>
      </c>
      <c r="D837" s="19" t="s">
        <v>1821</v>
      </c>
      <c r="E837">
        <v>21</v>
      </c>
      <c r="G837" t="s">
        <v>1393</v>
      </c>
      <c r="H837">
        <v>30</v>
      </c>
      <c r="I837">
        <v>4.5</v>
      </c>
    </row>
    <row r="838" spans="1:9">
      <c r="A838" t="s">
        <v>588</v>
      </c>
      <c r="B838" t="s">
        <v>153</v>
      </c>
      <c r="C838" t="s">
        <v>152</v>
      </c>
      <c r="D838" s="19" t="s">
        <v>152</v>
      </c>
      <c r="E838" t="s">
        <v>152</v>
      </c>
      <c r="G838">
        <v>0</v>
      </c>
      <c r="H838" t="s">
        <v>152</v>
      </c>
      <c r="I838" t="s">
        <v>152</v>
      </c>
    </row>
    <row r="839" spans="1:9">
      <c r="A839" t="s">
        <v>393</v>
      </c>
      <c r="B839" t="s">
        <v>166</v>
      </c>
      <c r="C839">
        <v>8.9</v>
      </c>
      <c r="D839" s="19" t="s">
        <v>1721</v>
      </c>
      <c r="E839">
        <v>18</v>
      </c>
      <c r="G839" t="s">
        <v>1393</v>
      </c>
      <c r="H839">
        <v>30</v>
      </c>
      <c r="I839">
        <v>4.5</v>
      </c>
    </row>
    <row r="840" spans="1:9">
      <c r="A840" t="s">
        <v>587</v>
      </c>
      <c r="B840" t="s">
        <v>153</v>
      </c>
      <c r="C840" t="s">
        <v>152</v>
      </c>
      <c r="D840" s="19" t="s">
        <v>152</v>
      </c>
      <c r="E840" t="s">
        <v>152</v>
      </c>
      <c r="G840">
        <v>0</v>
      </c>
      <c r="H840" t="s">
        <v>152</v>
      </c>
      <c r="I840" t="s">
        <v>152</v>
      </c>
    </row>
    <row r="841" spans="1:9">
      <c r="A841" t="s">
        <v>586</v>
      </c>
      <c r="B841" t="s">
        <v>153</v>
      </c>
      <c r="C841" t="s">
        <v>152</v>
      </c>
      <c r="D841" s="19" t="s">
        <v>152</v>
      </c>
      <c r="E841" t="s">
        <v>152</v>
      </c>
      <c r="G841">
        <v>0</v>
      </c>
      <c r="H841" t="s">
        <v>152</v>
      </c>
      <c r="I841" t="s">
        <v>152</v>
      </c>
    </row>
    <row r="842" spans="1:9">
      <c r="A842" t="s">
        <v>585</v>
      </c>
      <c r="B842" t="s">
        <v>153</v>
      </c>
      <c r="C842" t="s">
        <v>152</v>
      </c>
      <c r="D842" s="19" t="s">
        <v>152</v>
      </c>
      <c r="E842" t="s">
        <v>152</v>
      </c>
      <c r="G842">
        <v>0</v>
      </c>
      <c r="H842" t="s">
        <v>152</v>
      </c>
      <c r="I842" t="s">
        <v>152</v>
      </c>
    </row>
    <row r="843" spans="1:9">
      <c r="A843" t="s">
        <v>584</v>
      </c>
      <c r="B843" t="s">
        <v>153</v>
      </c>
      <c r="C843" t="s">
        <v>152</v>
      </c>
      <c r="D843" s="19" t="s">
        <v>152</v>
      </c>
      <c r="E843" t="s">
        <v>152</v>
      </c>
      <c r="G843">
        <v>0</v>
      </c>
      <c r="H843" t="s">
        <v>152</v>
      </c>
      <c r="I843" t="s">
        <v>152</v>
      </c>
    </row>
    <row r="844" spans="1:9">
      <c r="A844" t="s">
        <v>583</v>
      </c>
      <c r="B844" t="s">
        <v>153</v>
      </c>
      <c r="C844" t="s">
        <v>152</v>
      </c>
      <c r="D844" s="19" t="s">
        <v>152</v>
      </c>
      <c r="E844" t="s">
        <v>152</v>
      </c>
      <c r="G844">
        <v>0</v>
      </c>
      <c r="H844" t="s">
        <v>152</v>
      </c>
      <c r="I844" t="s">
        <v>152</v>
      </c>
    </row>
    <row r="845" spans="1:9">
      <c r="A845" t="s">
        <v>582</v>
      </c>
      <c r="B845" t="s">
        <v>153</v>
      </c>
      <c r="C845" t="s">
        <v>152</v>
      </c>
      <c r="D845" s="19" t="s">
        <v>152</v>
      </c>
      <c r="E845" t="s">
        <v>152</v>
      </c>
      <c r="G845">
        <v>0</v>
      </c>
      <c r="H845" t="s">
        <v>152</v>
      </c>
      <c r="I845" t="s">
        <v>152</v>
      </c>
    </row>
    <row r="846" spans="1:9">
      <c r="A846" t="s">
        <v>581</v>
      </c>
      <c r="B846" t="s">
        <v>153</v>
      </c>
      <c r="C846" t="s">
        <v>152</v>
      </c>
      <c r="D846" s="19" t="s">
        <v>152</v>
      </c>
      <c r="E846" t="s">
        <v>152</v>
      </c>
      <c r="G846">
        <v>0</v>
      </c>
      <c r="H846" t="s">
        <v>152</v>
      </c>
      <c r="I846" t="s">
        <v>152</v>
      </c>
    </row>
    <row r="847" spans="1:9">
      <c r="A847" t="s">
        <v>580</v>
      </c>
      <c r="B847" t="s">
        <v>153</v>
      </c>
      <c r="C847" t="s">
        <v>152</v>
      </c>
      <c r="D847" s="19" t="s">
        <v>152</v>
      </c>
      <c r="E847" t="s">
        <v>152</v>
      </c>
      <c r="G847">
        <v>0</v>
      </c>
      <c r="H847" t="s">
        <v>152</v>
      </c>
      <c r="I847" t="s">
        <v>152</v>
      </c>
    </row>
    <row r="848" spans="1:9">
      <c r="A848" t="s">
        <v>579</v>
      </c>
      <c r="B848" t="s">
        <v>153</v>
      </c>
      <c r="C848" t="s">
        <v>152</v>
      </c>
      <c r="D848" s="19" t="s">
        <v>152</v>
      </c>
      <c r="E848" t="s">
        <v>152</v>
      </c>
      <c r="G848">
        <v>0</v>
      </c>
      <c r="H848" t="s">
        <v>152</v>
      </c>
      <c r="I848" t="s">
        <v>152</v>
      </c>
    </row>
    <row r="849" spans="1:9">
      <c r="A849" t="s">
        <v>578</v>
      </c>
      <c r="B849" t="s">
        <v>166</v>
      </c>
      <c r="C849">
        <v>14.9</v>
      </c>
      <c r="D849" s="19" t="s">
        <v>1822</v>
      </c>
      <c r="E849">
        <v>24</v>
      </c>
      <c r="G849" t="s">
        <v>1393</v>
      </c>
      <c r="H849">
        <v>30</v>
      </c>
      <c r="I849">
        <v>4.5</v>
      </c>
    </row>
    <row r="850" spans="1:9">
      <c r="A850" t="s">
        <v>577</v>
      </c>
      <c r="B850" t="s">
        <v>153</v>
      </c>
      <c r="C850" t="s">
        <v>152</v>
      </c>
      <c r="D850" s="19" t="s">
        <v>152</v>
      </c>
      <c r="E850" t="s">
        <v>152</v>
      </c>
      <c r="G850">
        <v>0</v>
      </c>
      <c r="H850" t="s">
        <v>152</v>
      </c>
      <c r="I850" t="s">
        <v>152</v>
      </c>
    </row>
    <row r="851" spans="1:9">
      <c r="A851" t="s">
        <v>394</v>
      </c>
      <c r="B851" t="s">
        <v>166</v>
      </c>
      <c r="C851">
        <v>14.7</v>
      </c>
      <c r="D851" s="19" t="s">
        <v>1820</v>
      </c>
      <c r="E851">
        <v>24</v>
      </c>
      <c r="G851" t="s">
        <v>1393</v>
      </c>
      <c r="H851">
        <v>30</v>
      </c>
      <c r="I851">
        <v>4.5</v>
      </c>
    </row>
    <row r="852" spans="1:9">
      <c r="A852" t="s">
        <v>576</v>
      </c>
      <c r="B852" t="s">
        <v>153</v>
      </c>
      <c r="C852" t="s">
        <v>152</v>
      </c>
      <c r="D852" s="19" t="s">
        <v>152</v>
      </c>
      <c r="E852" t="s">
        <v>152</v>
      </c>
      <c r="G852">
        <v>0</v>
      </c>
      <c r="H852" t="s">
        <v>152</v>
      </c>
      <c r="I852" t="s">
        <v>152</v>
      </c>
    </row>
    <row r="853" spans="1:9">
      <c r="A853" t="s">
        <v>575</v>
      </c>
      <c r="B853" t="s">
        <v>166</v>
      </c>
      <c r="C853">
        <v>14.7</v>
      </c>
      <c r="D853" s="19" t="s">
        <v>1820</v>
      </c>
      <c r="E853">
        <v>24</v>
      </c>
      <c r="G853" t="s">
        <v>1393</v>
      </c>
      <c r="H853">
        <v>30</v>
      </c>
      <c r="I853">
        <v>4.5</v>
      </c>
    </row>
    <row r="854" spans="1:9">
      <c r="A854" t="s">
        <v>574</v>
      </c>
      <c r="B854" t="s">
        <v>153</v>
      </c>
      <c r="C854" t="s">
        <v>152</v>
      </c>
      <c r="D854" s="19" t="s">
        <v>152</v>
      </c>
      <c r="E854" t="s">
        <v>152</v>
      </c>
      <c r="G854">
        <v>0</v>
      </c>
      <c r="H854" t="s">
        <v>152</v>
      </c>
      <c r="I854" t="s">
        <v>152</v>
      </c>
    </row>
    <row r="855" spans="1:9">
      <c r="A855" t="s">
        <v>573</v>
      </c>
      <c r="B855" t="s">
        <v>153</v>
      </c>
      <c r="C855" t="s">
        <v>152</v>
      </c>
      <c r="D855" s="19" t="s">
        <v>152</v>
      </c>
      <c r="E855" t="s">
        <v>152</v>
      </c>
      <c r="G855">
        <v>0</v>
      </c>
      <c r="H855" t="s">
        <v>152</v>
      </c>
      <c r="I855" t="s">
        <v>152</v>
      </c>
    </row>
    <row r="856" spans="1:9">
      <c r="A856" t="s">
        <v>572</v>
      </c>
      <c r="B856" t="s">
        <v>153</v>
      </c>
      <c r="C856" t="s">
        <v>152</v>
      </c>
      <c r="D856" s="19" t="s">
        <v>152</v>
      </c>
      <c r="E856" t="s">
        <v>152</v>
      </c>
      <c r="G856">
        <v>0</v>
      </c>
      <c r="H856" t="s">
        <v>152</v>
      </c>
      <c r="I856" t="s">
        <v>152</v>
      </c>
    </row>
    <row r="857" spans="1:9">
      <c r="A857" t="s">
        <v>395</v>
      </c>
      <c r="B857" t="s">
        <v>166</v>
      </c>
      <c r="C857">
        <v>12.8</v>
      </c>
      <c r="D857" s="19" t="s">
        <v>1724</v>
      </c>
      <c r="E857">
        <v>22</v>
      </c>
      <c r="G857" t="s">
        <v>1393</v>
      </c>
      <c r="H857">
        <v>30</v>
      </c>
      <c r="I857">
        <v>4.5</v>
      </c>
    </row>
    <row r="858" spans="1:9">
      <c r="A858" t="s">
        <v>571</v>
      </c>
      <c r="B858" t="s">
        <v>153</v>
      </c>
      <c r="C858" t="s">
        <v>152</v>
      </c>
      <c r="D858" s="19" t="s">
        <v>152</v>
      </c>
      <c r="E858" t="s">
        <v>152</v>
      </c>
      <c r="G858">
        <v>0</v>
      </c>
      <c r="H858" t="s">
        <v>152</v>
      </c>
      <c r="I858" t="s">
        <v>152</v>
      </c>
    </row>
    <row r="859" spans="1:9">
      <c r="A859" t="s">
        <v>570</v>
      </c>
      <c r="B859" t="s">
        <v>166</v>
      </c>
      <c r="C859">
        <v>8.9</v>
      </c>
      <c r="D859" s="19" t="s">
        <v>1773</v>
      </c>
      <c r="E859">
        <v>17</v>
      </c>
      <c r="G859" t="s">
        <v>1393</v>
      </c>
      <c r="H859">
        <v>30</v>
      </c>
      <c r="I859">
        <v>4.5</v>
      </c>
    </row>
    <row r="860" spans="1:9">
      <c r="A860" t="s">
        <v>569</v>
      </c>
      <c r="B860" t="s">
        <v>153</v>
      </c>
      <c r="C860" t="s">
        <v>152</v>
      </c>
      <c r="D860" s="19" t="s">
        <v>152</v>
      </c>
      <c r="E860" t="s">
        <v>152</v>
      </c>
      <c r="G860">
        <v>0</v>
      </c>
      <c r="H860" t="s">
        <v>152</v>
      </c>
      <c r="I860" t="s">
        <v>152</v>
      </c>
    </row>
    <row r="861" spans="1:9">
      <c r="A861" t="s">
        <v>568</v>
      </c>
      <c r="B861" t="s">
        <v>153</v>
      </c>
      <c r="C861" t="s">
        <v>152</v>
      </c>
      <c r="D861" s="19" t="s">
        <v>152</v>
      </c>
      <c r="E861" t="s">
        <v>152</v>
      </c>
      <c r="G861">
        <v>0</v>
      </c>
      <c r="H861" t="s">
        <v>152</v>
      </c>
      <c r="I861" t="s">
        <v>152</v>
      </c>
    </row>
    <row r="862" spans="1:9">
      <c r="A862" t="s">
        <v>396</v>
      </c>
      <c r="B862" t="s">
        <v>1722</v>
      </c>
      <c r="C862">
        <v>9.9</v>
      </c>
      <c r="D862" s="19" t="s">
        <v>1823</v>
      </c>
      <c r="E862">
        <v>19</v>
      </c>
      <c r="G862" t="s">
        <v>238</v>
      </c>
      <c r="H862">
        <v>60</v>
      </c>
      <c r="I862">
        <v>9</v>
      </c>
    </row>
    <row r="863" spans="1:9">
      <c r="A863" t="s">
        <v>566</v>
      </c>
      <c r="B863" t="s">
        <v>153</v>
      </c>
      <c r="C863" t="s">
        <v>152</v>
      </c>
      <c r="D863" s="19" t="s">
        <v>152</v>
      </c>
      <c r="E863" t="s">
        <v>152</v>
      </c>
      <c r="G863">
        <v>0</v>
      </c>
      <c r="H863" t="s">
        <v>152</v>
      </c>
      <c r="I863" t="s">
        <v>152</v>
      </c>
    </row>
    <row r="864" spans="1:9">
      <c r="A864" t="s">
        <v>397</v>
      </c>
      <c r="B864" t="s">
        <v>1433</v>
      </c>
      <c r="C864" t="s">
        <v>152</v>
      </c>
      <c r="G864" t="s">
        <v>1433</v>
      </c>
      <c r="H864" t="s">
        <v>152</v>
      </c>
    </row>
    <row r="865" spans="1:9">
      <c r="A865" t="s">
        <v>398</v>
      </c>
      <c r="B865" t="s">
        <v>1722</v>
      </c>
      <c r="C865">
        <v>8.9</v>
      </c>
      <c r="D865" s="19" t="s">
        <v>1723</v>
      </c>
      <c r="E865">
        <v>12</v>
      </c>
      <c r="G865" t="s">
        <v>1393</v>
      </c>
      <c r="H865">
        <v>30</v>
      </c>
      <c r="I865">
        <v>4.5</v>
      </c>
    </row>
    <row r="866" spans="1:9">
      <c r="A866" t="s">
        <v>399</v>
      </c>
      <c r="B866" t="s">
        <v>154</v>
      </c>
      <c r="C866">
        <v>8.9</v>
      </c>
      <c r="D866" s="19" t="s">
        <v>1780</v>
      </c>
      <c r="E866">
        <v>17</v>
      </c>
      <c r="G866" t="s">
        <v>238</v>
      </c>
      <c r="H866">
        <v>30</v>
      </c>
      <c r="I866">
        <v>4.5</v>
      </c>
    </row>
    <row r="867" spans="1:9">
      <c r="A867" t="s">
        <v>565</v>
      </c>
      <c r="B867" t="s">
        <v>153</v>
      </c>
      <c r="C867" t="s">
        <v>152</v>
      </c>
      <c r="D867" s="19" t="s">
        <v>152</v>
      </c>
      <c r="E867" t="s">
        <v>152</v>
      </c>
      <c r="G867">
        <v>0</v>
      </c>
      <c r="H867" t="s">
        <v>152</v>
      </c>
      <c r="I867" t="s">
        <v>152</v>
      </c>
    </row>
    <row r="868" spans="1:9">
      <c r="A868" t="s">
        <v>400</v>
      </c>
      <c r="B868" t="s">
        <v>1433</v>
      </c>
      <c r="C868" t="s">
        <v>152</v>
      </c>
      <c r="G868" t="s">
        <v>1433</v>
      </c>
      <c r="H868" t="s">
        <v>152</v>
      </c>
    </row>
    <row r="869" spans="1:9">
      <c r="A869" t="s">
        <v>564</v>
      </c>
      <c r="B869" t="s">
        <v>154</v>
      </c>
      <c r="C869">
        <v>8.9</v>
      </c>
      <c r="D869" s="19" t="s">
        <v>1763</v>
      </c>
      <c r="E869">
        <v>9</v>
      </c>
      <c r="G869" t="s">
        <v>1393</v>
      </c>
      <c r="H869">
        <v>30</v>
      </c>
      <c r="I869">
        <v>4.5</v>
      </c>
    </row>
    <row r="870" spans="1:9">
      <c r="A870" t="s">
        <v>563</v>
      </c>
      <c r="B870" t="s">
        <v>1433</v>
      </c>
      <c r="C870" t="s">
        <v>152</v>
      </c>
      <c r="G870" t="s">
        <v>1433</v>
      </c>
      <c r="H870" t="s">
        <v>152</v>
      </c>
    </row>
    <row r="871" spans="1:9">
      <c r="A871" t="s">
        <v>562</v>
      </c>
      <c r="B871" t="s">
        <v>1722</v>
      </c>
      <c r="C871">
        <v>8.9</v>
      </c>
      <c r="D871" s="19" t="s">
        <v>1824</v>
      </c>
      <c r="E871">
        <v>16</v>
      </c>
      <c r="G871" t="s">
        <v>1393</v>
      </c>
      <c r="H871">
        <v>30</v>
      </c>
      <c r="I871">
        <v>4.5</v>
      </c>
    </row>
    <row r="872" spans="1:9">
      <c r="A872" t="s">
        <v>561</v>
      </c>
      <c r="B872" t="s">
        <v>1433</v>
      </c>
      <c r="C872" t="s">
        <v>152</v>
      </c>
      <c r="G872" t="s">
        <v>1433</v>
      </c>
      <c r="H872" t="s">
        <v>152</v>
      </c>
    </row>
    <row r="873" spans="1:9">
      <c r="A873" t="s">
        <v>560</v>
      </c>
      <c r="B873" t="s">
        <v>1722</v>
      </c>
      <c r="C873">
        <v>8.9</v>
      </c>
      <c r="D873" s="19" t="s">
        <v>1755</v>
      </c>
      <c r="E873">
        <v>18</v>
      </c>
      <c r="G873" t="s">
        <v>1393</v>
      </c>
      <c r="H873">
        <v>30</v>
      </c>
      <c r="I873">
        <v>4.5</v>
      </c>
    </row>
    <row r="874" spans="1:9">
      <c r="A874" t="s">
        <v>401</v>
      </c>
      <c r="B874" t="s">
        <v>154</v>
      </c>
      <c r="C874">
        <v>8.9</v>
      </c>
      <c r="D874" s="19" t="s">
        <v>1825</v>
      </c>
      <c r="E874">
        <v>16</v>
      </c>
      <c r="G874" t="s">
        <v>238</v>
      </c>
      <c r="H874">
        <v>30</v>
      </c>
      <c r="I874">
        <v>4.5</v>
      </c>
    </row>
    <row r="875" spans="1:9">
      <c r="A875" t="s">
        <v>559</v>
      </c>
      <c r="B875" t="s">
        <v>153</v>
      </c>
      <c r="C875" t="s">
        <v>152</v>
      </c>
      <c r="D875" s="19" t="s">
        <v>152</v>
      </c>
      <c r="E875" t="s">
        <v>152</v>
      </c>
      <c r="G875">
        <v>0</v>
      </c>
      <c r="H875" t="s">
        <v>152</v>
      </c>
      <c r="I875" t="s">
        <v>152</v>
      </c>
    </row>
    <row r="876" spans="1:9">
      <c r="A876" t="s">
        <v>402</v>
      </c>
      <c r="B876" t="s">
        <v>1433</v>
      </c>
      <c r="C876" t="s">
        <v>152</v>
      </c>
      <c r="G876" t="s">
        <v>1433</v>
      </c>
      <c r="H876" t="s">
        <v>152</v>
      </c>
    </row>
    <row r="877" spans="1:9">
      <c r="A877" t="s">
        <v>558</v>
      </c>
      <c r="B877" t="s">
        <v>154</v>
      </c>
      <c r="C877">
        <v>8.9</v>
      </c>
      <c r="D877" s="19" t="s">
        <v>1826</v>
      </c>
      <c r="E877">
        <v>17</v>
      </c>
      <c r="G877" t="s">
        <v>1393</v>
      </c>
      <c r="H877">
        <v>30</v>
      </c>
      <c r="I877">
        <v>4.5</v>
      </c>
    </row>
    <row r="878" spans="1:9">
      <c r="A878" t="s">
        <v>557</v>
      </c>
      <c r="B878" t="s">
        <v>1433</v>
      </c>
      <c r="C878" t="s">
        <v>152</v>
      </c>
      <c r="G878" t="s">
        <v>1433</v>
      </c>
      <c r="H878" t="s">
        <v>152</v>
      </c>
    </row>
    <row r="879" spans="1:9">
      <c r="A879" t="s">
        <v>556</v>
      </c>
      <c r="B879" t="s">
        <v>155</v>
      </c>
      <c r="C879">
        <v>1.3</v>
      </c>
      <c r="D879" s="19" t="s">
        <v>1827</v>
      </c>
      <c r="E879">
        <v>2</v>
      </c>
      <c r="G879" t="s">
        <v>1393</v>
      </c>
      <c r="H879">
        <v>30</v>
      </c>
      <c r="I879">
        <v>4.5</v>
      </c>
    </row>
    <row r="880" spans="1:9">
      <c r="A880" t="s">
        <v>403</v>
      </c>
      <c r="B880" t="s">
        <v>154</v>
      </c>
      <c r="C880">
        <v>6.6</v>
      </c>
      <c r="D880" s="19" t="s">
        <v>1828</v>
      </c>
      <c r="E880">
        <v>7</v>
      </c>
      <c r="G880" t="s">
        <v>238</v>
      </c>
      <c r="H880">
        <v>30</v>
      </c>
      <c r="I880">
        <v>4.5</v>
      </c>
    </row>
    <row r="881" spans="1:9">
      <c r="A881" t="s">
        <v>555</v>
      </c>
      <c r="B881" t="s">
        <v>153</v>
      </c>
      <c r="C881" t="s">
        <v>152</v>
      </c>
      <c r="D881" s="19" t="s">
        <v>152</v>
      </c>
      <c r="E881" t="s">
        <v>152</v>
      </c>
      <c r="G881">
        <v>0</v>
      </c>
      <c r="H881" t="s">
        <v>152</v>
      </c>
      <c r="I881" t="s">
        <v>152</v>
      </c>
    </row>
    <row r="882" spans="1:9">
      <c r="A882" t="s">
        <v>554</v>
      </c>
      <c r="B882" t="s">
        <v>1433</v>
      </c>
      <c r="C882" t="s">
        <v>152</v>
      </c>
      <c r="G882" t="s">
        <v>1433</v>
      </c>
      <c r="H882" t="s">
        <v>152</v>
      </c>
    </row>
    <row r="883" spans="1:9">
      <c r="A883" t="s">
        <v>553</v>
      </c>
      <c r="B883" t="s">
        <v>154</v>
      </c>
      <c r="C883">
        <v>6.6</v>
      </c>
      <c r="D883" s="19" t="s">
        <v>1828</v>
      </c>
      <c r="E883">
        <v>7</v>
      </c>
      <c r="G883" t="s">
        <v>1393</v>
      </c>
      <c r="H883">
        <v>30</v>
      </c>
      <c r="I883">
        <v>4.5</v>
      </c>
    </row>
    <row r="884" spans="1:9">
      <c r="A884" t="s">
        <v>552</v>
      </c>
      <c r="B884" t="s">
        <v>153</v>
      </c>
      <c r="C884" t="s">
        <v>152</v>
      </c>
      <c r="D884" s="19" t="s">
        <v>152</v>
      </c>
      <c r="E884" t="s">
        <v>152</v>
      </c>
      <c r="G884">
        <v>0</v>
      </c>
      <c r="H884" t="s">
        <v>152</v>
      </c>
      <c r="I884" t="s">
        <v>152</v>
      </c>
    </row>
    <row r="885" spans="1:9">
      <c r="A885" t="s">
        <v>551</v>
      </c>
      <c r="B885" t="s">
        <v>154</v>
      </c>
      <c r="C885">
        <v>7</v>
      </c>
      <c r="D885" s="19" t="s">
        <v>1829</v>
      </c>
      <c r="E885">
        <v>14</v>
      </c>
      <c r="G885" t="s">
        <v>1393</v>
      </c>
      <c r="H885">
        <v>30</v>
      </c>
      <c r="I885">
        <v>4.5</v>
      </c>
    </row>
    <row r="886" spans="1:9">
      <c r="A886" t="s">
        <v>404</v>
      </c>
      <c r="B886" t="s">
        <v>1433</v>
      </c>
      <c r="C886" t="s">
        <v>152</v>
      </c>
      <c r="G886" t="s">
        <v>1433</v>
      </c>
      <c r="H886" t="s">
        <v>152</v>
      </c>
    </row>
    <row r="887" spans="1:9">
      <c r="A887" t="s">
        <v>405</v>
      </c>
      <c r="B887" t="s">
        <v>1544</v>
      </c>
      <c r="C887">
        <v>10.1</v>
      </c>
      <c r="D887" s="19" t="s">
        <v>1751</v>
      </c>
      <c r="E887">
        <v>11</v>
      </c>
      <c r="G887" t="s">
        <v>1393</v>
      </c>
      <c r="H887">
        <v>30</v>
      </c>
      <c r="I887">
        <v>4.5</v>
      </c>
    </row>
    <row r="888" spans="1:9">
      <c r="A888" t="s">
        <v>406</v>
      </c>
      <c r="B888" t="s">
        <v>1433</v>
      </c>
      <c r="C888" t="s">
        <v>152</v>
      </c>
      <c r="G888" t="s">
        <v>1433</v>
      </c>
      <c r="H888" t="s">
        <v>152</v>
      </c>
    </row>
    <row r="889" spans="1:9">
      <c r="A889" t="s">
        <v>407</v>
      </c>
      <c r="B889" t="s">
        <v>154</v>
      </c>
      <c r="C889">
        <v>8.9</v>
      </c>
      <c r="D889" s="19" t="s">
        <v>1771</v>
      </c>
      <c r="E889">
        <v>17</v>
      </c>
      <c r="G889" t="s">
        <v>1393</v>
      </c>
      <c r="H889">
        <v>30</v>
      </c>
      <c r="I889">
        <v>4.5</v>
      </c>
    </row>
    <row r="890" spans="1:9">
      <c r="A890" t="s">
        <v>408</v>
      </c>
      <c r="B890" t="s">
        <v>1433</v>
      </c>
      <c r="C890" t="s">
        <v>152</v>
      </c>
      <c r="G890" t="s">
        <v>1433</v>
      </c>
      <c r="H890" t="s">
        <v>152</v>
      </c>
    </row>
    <row r="891" spans="1:9">
      <c r="A891" t="s">
        <v>409</v>
      </c>
      <c r="B891" t="s">
        <v>154</v>
      </c>
      <c r="C891">
        <v>8.9</v>
      </c>
      <c r="D891" s="19" t="s">
        <v>1776</v>
      </c>
      <c r="E891">
        <v>17</v>
      </c>
      <c r="G891" t="s">
        <v>1393</v>
      </c>
      <c r="H891">
        <v>30</v>
      </c>
      <c r="I891">
        <v>4.5</v>
      </c>
    </row>
    <row r="892" spans="1:9">
      <c r="A892" t="s">
        <v>550</v>
      </c>
      <c r="B892" t="s">
        <v>154</v>
      </c>
      <c r="C892">
        <v>8.9</v>
      </c>
      <c r="D892" s="19" t="s">
        <v>1763</v>
      </c>
      <c r="E892">
        <v>9</v>
      </c>
      <c r="G892" t="s">
        <v>238</v>
      </c>
      <c r="H892">
        <v>30</v>
      </c>
      <c r="I892">
        <v>4.5</v>
      </c>
    </row>
    <row r="893" spans="1:9">
      <c r="A893" t="s">
        <v>549</v>
      </c>
      <c r="B893" t="s">
        <v>153</v>
      </c>
      <c r="C893" t="s">
        <v>152</v>
      </c>
      <c r="D893" s="19" t="s">
        <v>152</v>
      </c>
      <c r="E893" t="s">
        <v>152</v>
      </c>
      <c r="G893">
        <v>0</v>
      </c>
      <c r="H893" t="s">
        <v>152</v>
      </c>
      <c r="I893" t="s">
        <v>152</v>
      </c>
    </row>
    <row r="894" spans="1:9">
      <c r="A894" t="s">
        <v>548</v>
      </c>
      <c r="B894" t="s">
        <v>1433</v>
      </c>
      <c r="C894" t="s">
        <v>152</v>
      </c>
      <c r="G894" t="s">
        <v>1433</v>
      </c>
      <c r="H894" t="s">
        <v>152</v>
      </c>
    </row>
    <row r="895" spans="1:9">
      <c r="A895" t="s">
        <v>547</v>
      </c>
      <c r="B895" t="s">
        <v>154</v>
      </c>
      <c r="C895">
        <v>8.9</v>
      </c>
      <c r="D895" s="19" t="s">
        <v>1776</v>
      </c>
      <c r="E895">
        <v>17</v>
      </c>
      <c r="G895" t="s">
        <v>1393</v>
      </c>
      <c r="H895">
        <v>30</v>
      </c>
      <c r="I895">
        <v>4.5</v>
      </c>
    </row>
    <row r="896" spans="1:9">
      <c r="A896" t="s">
        <v>410</v>
      </c>
      <c r="B896" t="s">
        <v>1433</v>
      </c>
      <c r="C896" t="s">
        <v>152</v>
      </c>
      <c r="G896" t="s">
        <v>1433</v>
      </c>
      <c r="H896" t="s">
        <v>152</v>
      </c>
    </row>
    <row r="897" spans="1:9">
      <c r="A897" t="s">
        <v>546</v>
      </c>
      <c r="B897" t="s">
        <v>154</v>
      </c>
      <c r="C897">
        <v>8.9</v>
      </c>
      <c r="D897" s="19" t="s">
        <v>1830</v>
      </c>
      <c r="E897">
        <v>15</v>
      </c>
      <c r="G897" t="s">
        <v>1393</v>
      </c>
      <c r="H897">
        <v>30</v>
      </c>
      <c r="I897">
        <v>4.5</v>
      </c>
    </row>
    <row r="898" spans="1:9">
      <c r="A898" t="s">
        <v>545</v>
      </c>
      <c r="B898" t="s">
        <v>1722</v>
      </c>
      <c r="C898">
        <v>8.9</v>
      </c>
      <c r="D898" s="19" t="s">
        <v>1831</v>
      </c>
      <c r="E898">
        <v>14</v>
      </c>
      <c r="G898" t="s">
        <v>238</v>
      </c>
      <c r="H898">
        <v>30</v>
      </c>
      <c r="I898">
        <v>4.5</v>
      </c>
    </row>
    <row r="899" spans="1:9">
      <c r="A899" t="s">
        <v>544</v>
      </c>
      <c r="B899" t="s">
        <v>153</v>
      </c>
      <c r="C899" t="s">
        <v>152</v>
      </c>
      <c r="D899" s="19" t="s">
        <v>152</v>
      </c>
      <c r="E899" t="s">
        <v>152</v>
      </c>
      <c r="G899">
        <v>0</v>
      </c>
      <c r="H899" t="s">
        <v>152</v>
      </c>
      <c r="I899" t="s">
        <v>152</v>
      </c>
    </row>
    <row r="900" spans="1:9">
      <c r="A900" t="s">
        <v>411</v>
      </c>
      <c r="B900" t="s">
        <v>1433</v>
      </c>
      <c r="C900" t="s">
        <v>152</v>
      </c>
      <c r="G900" t="s">
        <v>1433</v>
      </c>
      <c r="H900" t="s">
        <v>152</v>
      </c>
    </row>
    <row r="901" spans="1:9">
      <c r="A901" t="s">
        <v>412</v>
      </c>
      <c r="B901" t="s">
        <v>154</v>
      </c>
      <c r="C901">
        <v>8.9</v>
      </c>
      <c r="D901" s="19" t="s">
        <v>1763</v>
      </c>
      <c r="E901">
        <v>9</v>
      </c>
      <c r="G901" t="s">
        <v>1393</v>
      </c>
      <c r="H901">
        <v>30</v>
      </c>
      <c r="I901">
        <v>4.5</v>
      </c>
    </row>
    <row r="902" spans="1:9">
      <c r="A902" t="s">
        <v>543</v>
      </c>
      <c r="B902" t="s">
        <v>1433</v>
      </c>
      <c r="C902" t="s">
        <v>152</v>
      </c>
      <c r="G902" t="s">
        <v>1433</v>
      </c>
      <c r="H902" t="s">
        <v>152</v>
      </c>
    </row>
    <row r="903" spans="1:9">
      <c r="A903" t="s">
        <v>542</v>
      </c>
      <c r="B903" t="s">
        <v>154</v>
      </c>
      <c r="C903">
        <v>8.9</v>
      </c>
      <c r="D903" s="19" t="s">
        <v>1763</v>
      </c>
      <c r="E903">
        <v>9</v>
      </c>
      <c r="G903" t="s">
        <v>1393</v>
      </c>
      <c r="H903">
        <v>30</v>
      </c>
      <c r="I903">
        <v>4.5</v>
      </c>
    </row>
    <row r="904" spans="1:9">
      <c r="A904" t="s">
        <v>541</v>
      </c>
      <c r="B904" t="s">
        <v>154</v>
      </c>
      <c r="C904">
        <v>7.4</v>
      </c>
      <c r="D904" s="19" t="s">
        <v>1832</v>
      </c>
      <c r="E904">
        <v>8</v>
      </c>
      <c r="G904" t="s">
        <v>238</v>
      </c>
      <c r="H904">
        <v>30</v>
      </c>
      <c r="I904">
        <v>4.5</v>
      </c>
    </row>
    <row r="905" spans="1:9">
      <c r="A905" t="s">
        <v>540</v>
      </c>
      <c r="B905" t="s">
        <v>153</v>
      </c>
      <c r="C905" t="s">
        <v>152</v>
      </c>
      <c r="D905" s="19" t="s">
        <v>152</v>
      </c>
      <c r="E905" t="s">
        <v>152</v>
      </c>
      <c r="G905">
        <v>0</v>
      </c>
      <c r="H905" t="s">
        <v>152</v>
      </c>
      <c r="I905" t="s">
        <v>152</v>
      </c>
    </row>
    <row r="906" spans="1:9">
      <c r="A906" t="s">
        <v>413</v>
      </c>
      <c r="B906" t="s">
        <v>154</v>
      </c>
      <c r="C906">
        <v>6.6</v>
      </c>
      <c r="D906" s="19" t="s">
        <v>1828</v>
      </c>
      <c r="E906">
        <v>7</v>
      </c>
      <c r="G906" t="s">
        <v>238</v>
      </c>
      <c r="H906">
        <v>30</v>
      </c>
      <c r="I906">
        <v>4.5</v>
      </c>
    </row>
    <row r="907" spans="1:9">
      <c r="A907" t="s">
        <v>539</v>
      </c>
      <c r="B907" t="s">
        <v>153</v>
      </c>
      <c r="C907" t="s">
        <v>152</v>
      </c>
      <c r="D907" s="19" t="s">
        <v>152</v>
      </c>
      <c r="E907" t="s">
        <v>152</v>
      </c>
      <c r="G907">
        <v>0</v>
      </c>
      <c r="H907" t="s">
        <v>152</v>
      </c>
      <c r="I907" t="s">
        <v>152</v>
      </c>
    </row>
    <row r="908" spans="1:9">
      <c r="A908" t="s">
        <v>538</v>
      </c>
      <c r="B908" t="s">
        <v>153</v>
      </c>
      <c r="C908" t="s">
        <v>152</v>
      </c>
      <c r="D908" s="19" t="s">
        <v>152</v>
      </c>
      <c r="E908" t="s">
        <v>152</v>
      </c>
      <c r="G908">
        <v>0</v>
      </c>
      <c r="H908" t="s">
        <v>152</v>
      </c>
      <c r="I908" t="s">
        <v>152</v>
      </c>
    </row>
    <row r="909" spans="1:9">
      <c r="A909" t="s">
        <v>537</v>
      </c>
      <c r="B909" t="s">
        <v>153</v>
      </c>
      <c r="C909" t="s">
        <v>152</v>
      </c>
      <c r="D909" s="19" t="s">
        <v>152</v>
      </c>
      <c r="E909" t="s">
        <v>152</v>
      </c>
      <c r="G909">
        <v>0</v>
      </c>
      <c r="H909" t="s">
        <v>152</v>
      </c>
      <c r="I909" t="s">
        <v>152</v>
      </c>
    </row>
    <row r="910" spans="1:9">
      <c r="A910" t="s">
        <v>536</v>
      </c>
      <c r="B910" t="s">
        <v>154</v>
      </c>
      <c r="C910">
        <v>6.6</v>
      </c>
      <c r="D910" s="19" t="s">
        <v>1828</v>
      </c>
      <c r="E910">
        <v>7</v>
      </c>
      <c r="G910" t="s">
        <v>238</v>
      </c>
      <c r="H910">
        <v>30</v>
      </c>
      <c r="I910">
        <v>4.5</v>
      </c>
    </row>
    <row r="911" spans="1:9">
      <c r="A911" t="s">
        <v>535</v>
      </c>
      <c r="B911" t="s">
        <v>153</v>
      </c>
      <c r="C911" t="s">
        <v>152</v>
      </c>
      <c r="D911" s="19" t="s">
        <v>152</v>
      </c>
      <c r="E911" t="s">
        <v>152</v>
      </c>
      <c r="G911">
        <v>0</v>
      </c>
      <c r="H911" t="s">
        <v>152</v>
      </c>
      <c r="I911" t="s">
        <v>152</v>
      </c>
    </row>
    <row r="912" spans="1:9">
      <c r="A912" t="s">
        <v>534</v>
      </c>
      <c r="B912" t="s">
        <v>1544</v>
      </c>
      <c r="C912">
        <v>10.1</v>
      </c>
      <c r="D912" s="19" t="s">
        <v>1751</v>
      </c>
      <c r="E912">
        <v>11</v>
      </c>
      <c r="G912" t="s">
        <v>238</v>
      </c>
      <c r="H912">
        <v>30</v>
      </c>
      <c r="I912">
        <v>4.5</v>
      </c>
    </row>
    <row r="913" spans="1:9">
      <c r="A913" t="s">
        <v>533</v>
      </c>
      <c r="B913" t="s">
        <v>153</v>
      </c>
      <c r="C913" t="s">
        <v>152</v>
      </c>
      <c r="D913" s="19" t="s">
        <v>152</v>
      </c>
      <c r="E913" t="s">
        <v>152</v>
      </c>
      <c r="G913">
        <v>0</v>
      </c>
      <c r="H913" t="s">
        <v>152</v>
      </c>
      <c r="I913" t="s">
        <v>152</v>
      </c>
    </row>
    <row r="914" spans="1:9">
      <c r="A914" t="s">
        <v>414</v>
      </c>
      <c r="B914" t="s">
        <v>1722</v>
      </c>
      <c r="C914">
        <v>8.9</v>
      </c>
      <c r="D914" s="19" t="s">
        <v>1833</v>
      </c>
      <c r="E914">
        <v>16</v>
      </c>
      <c r="G914" t="s">
        <v>238</v>
      </c>
      <c r="H914">
        <v>30</v>
      </c>
      <c r="I914">
        <v>4.5</v>
      </c>
    </row>
    <row r="915" spans="1:9">
      <c r="A915" t="s">
        <v>415</v>
      </c>
      <c r="B915" t="s">
        <v>153</v>
      </c>
      <c r="C915" t="s">
        <v>152</v>
      </c>
      <c r="D915" s="19" t="s">
        <v>152</v>
      </c>
      <c r="E915" t="s">
        <v>152</v>
      </c>
      <c r="G915">
        <v>0</v>
      </c>
      <c r="H915" t="s">
        <v>152</v>
      </c>
      <c r="I915" t="s">
        <v>152</v>
      </c>
    </row>
    <row r="916" spans="1:9">
      <c r="A916" t="s">
        <v>532</v>
      </c>
      <c r="B916" t="s">
        <v>154</v>
      </c>
      <c r="C916">
        <v>8.9</v>
      </c>
      <c r="D916" s="19" t="s">
        <v>1781</v>
      </c>
      <c r="E916">
        <v>17</v>
      </c>
      <c r="G916" t="s">
        <v>238</v>
      </c>
      <c r="H916">
        <v>30</v>
      </c>
      <c r="I916">
        <v>4.5</v>
      </c>
    </row>
    <row r="917" spans="1:9">
      <c r="A917" t="s">
        <v>531</v>
      </c>
      <c r="B917" t="s">
        <v>153</v>
      </c>
      <c r="C917" t="s">
        <v>152</v>
      </c>
      <c r="D917" s="19" t="s">
        <v>152</v>
      </c>
      <c r="E917" t="s">
        <v>152</v>
      </c>
      <c r="G917">
        <v>0</v>
      </c>
      <c r="H917" t="s">
        <v>152</v>
      </c>
      <c r="I917" t="s">
        <v>152</v>
      </c>
    </row>
    <row r="918" spans="1:9">
      <c r="A918" t="s">
        <v>530</v>
      </c>
      <c r="B918" t="s">
        <v>1722</v>
      </c>
      <c r="C918">
        <v>8.9</v>
      </c>
      <c r="D918" s="19" t="s">
        <v>1834</v>
      </c>
      <c r="E918">
        <v>14</v>
      </c>
      <c r="G918" t="s">
        <v>238</v>
      </c>
      <c r="H918">
        <v>60</v>
      </c>
      <c r="I918">
        <v>9</v>
      </c>
    </row>
    <row r="919" spans="1:9">
      <c r="A919" t="s">
        <v>529</v>
      </c>
      <c r="B919" t="s">
        <v>153</v>
      </c>
      <c r="C919" t="s">
        <v>152</v>
      </c>
      <c r="D919" s="19" t="s">
        <v>152</v>
      </c>
      <c r="E919" t="s">
        <v>152</v>
      </c>
      <c r="G919">
        <v>0</v>
      </c>
      <c r="H919" t="s">
        <v>152</v>
      </c>
      <c r="I919" t="s">
        <v>152</v>
      </c>
    </row>
    <row r="920" spans="1:9">
      <c r="A920" t="s">
        <v>528</v>
      </c>
      <c r="B920" t="s">
        <v>154</v>
      </c>
      <c r="C920">
        <v>8.9</v>
      </c>
      <c r="D920" s="19" t="s">
        <v>1763</v>
      </c>
      <c r="E920">
        <v>9</v>
      </c>
      <c r="G920" t="s">
        <v>238</v>
      </c>
      <c r="H920">
        <v>30</v>
      </c>
      <c r="I920">
        <v>4.5</v>
      </c>
    </row>
    <row r="921" spans="1:9">
      <c r="A921" t="s">
        <v>527</v>
      </c>
      <c r="B921" t="s">
        <v>153</v>
      </c>
      <c r="C921" t="s">
        <v>152</v>
      </c>
      <c r="D921" s="19" t="s">
        <v>152</v>
      </c>
      <c r="E921" t="s">
        <v>152</v>
      </c>
      <c r="G921">
        <v>0</v>
      </c>
      <c r="H921" t="s">
        <v>152</v>
      </c>
      <c r="I921" t="s">
        <v>152</v>
      </c>
    </row>
    <row r="922" spans="1:9">
      <c r="A922" t="s">
        <v>526</v>
      </c>
      <c r="B922" t="s">
        <v>1433</v>
      </c>
      <c r="C922" t="s">
        <v>152</v>
      </c>
      <c r="G922" t="s">
        <v>1433</v>
      </c>
      <c r="H922" t="s">
        <v>152</v>
      </c>
    </row>
    <row r="923" spans="1:9">
      <c r="A923" t="s">
        <v>525</v>
      </c>
      <c r="B923" t="s">
        <v>154</v>
      </c>
      <c r="C923">
        <v>8.9</v>
      </c>
      <c r="D923" s="19" t="s">
        <v>1763</v>
      </c>
      <c r="E923">
        <v>9</v>
      </c>
      <c r="G923" t="s">
        <v>1393</v>
      </c>
      <c r="H923">
        <v>30</v>
      </c>
      <c r="I923">
        <v>4.5</v>
      </c>
    </row>
    <row r="924" spans="1:9">
      <c r="A924" t="s">
        <v>416</v>
      </c>
      <c r="B924" t="s">
        <v>154</v>
      </c>
      <c r="C924">
        <v>8.9</v>
      </c>
      <c r="D924" s="19" t="s">
        <v>1830</v>
      </c>
      <c r="E924">
        <v>15</v>
      </c>
      <c r="G924" t="s">
        <v>238</v>
      </c>
      <c r="H924">
        <v>30</v>
      </c>
      <c r="I924">
        <v>4.5</v>
      </c>
    </row>
    <row r="925" spans="1:9">
      <c r="A925" t="s">
        <v>524</v>
      </c>
      <c r="B925" t="s">
        <v>153</v>
      </c>
      <c r="C925" t="s">
        <v>152</v>
      </c>
      <c r="D925" s="19" t="s">
        <v>152</v>
      </c>
      <c r="E925" t="s">
        <v>152</v>
      </c>
      <c r="G925">
        <v>0</v>
      </c>
      <c r="H925" t="s">
        <v>152</v>
      </c>
      <c r="I925" t="s">
        <v>152</v>
      </c>
    </row>
    <row r="926" spans="1:9">
      <c r="A926" t="s">
        <v>417</v>
      </c>
      <c r="B926" t="s">
        <v>1433</v>
      </c>
      <c r="C926" t="s">
        <v>152</v>
      </c>
      <c r="G926" t="s">
        <v>1433</v>
      </c>
      <c r="H926" t="s">
        <v>152</v>
      </c>
    </row>
    <row r="927" spans="1:9">
      <c r="A927" t="s">
        <v>418</v>
      </c>
      <c r="B927" t="s">
        <v>1722</v>
      </c>
      <c r="C927">
        <v>10.1</v>
      </c>
      <c r="D927" s="19" t="s">
        <v>1733</v>
      </c>
      <c r="E927">
        <v>20</v>
      </c>
      <c r="G927" t="s">
        <v>1393</v>
      </c>
      <c r="H927">
        <v>30</v>
      </c>
      <c r="I927">
        <v>4.5</v>
      </c>
    </row>
    <row r="928" spans="1:9">
      <c r="A928" t="s">
        <v>419</v>
      </c>
      <c r="B928" t="s">
        <v>1722</v>
      </c>
      <c r="C928">
        <v>8.9</v>
      </c>
      <c r="D928" s="19" t="s">
        <v>1835</v>
      </c>
      <c r="E928">
        <v>14</v>
      </c>
      <c r="G928" t="s">
        <v>238</v>
      </c>
      <c r="H928">
        <v>60</v>
      </c>
      <c r="I928">
        <v>9</v>
      </c>
    </row>
    <row r="929" spans="1:9">
      <c r="A929" t="s">
        <v>523</v>
      </c>
      <c r="B929" t="s">
        <v>153</v>
      </c>
      <c r="C929" t="s">
        <v>152</v>
      </c>
      <c r="D929" s="19" t="s">
        <v>152</v>
      </c>
      <c r="E929" t="s">
        <v>152</v>
      </c>
      <c r="G929">
        <v>0</v>
      </c>
      <c r="H929" t="s">
        <v>152</v>
      </c>
      <c r="I929" t="s">
        <v>152</v>
      </c>
    </row>
    <row r="930" spans="1:9">
      <c r="A930" t="s">
        <v>420</v>
      </c>
      <c r="B930" t="s">
        <v>1433</v>
      </c>
      <c r="C930" t="s">
        <v>152</v>
      </c>
      <c r="G930" t="s">
        <v>1433</v>
      </c>
      <c r="H930" t="s">
        <v>152</v>
      </c>
    </row>
    <row r="931" spans="1:9">
      <c r="A931" t="s">
        <v>421</v>
      </c>
      <c r="B931" t="s">
        <v>154</v>
      </c>
      <c r="C931">
        <v>6.7</v>
      </c>
      <c r="D931" s="19" t="s">
        <v>1836</v>
      </c>
      <c r="E931">
        <v>7</v>
      </c>
      <c r="G931" t="s">
        <v>1393</v>
      </c>
      <c r="H931">
        <v>30</v>
      </c>
      <c r="I931">
        <v>4.5</v>
      </c>
    </row>
    <row r="932" spans="1:9">
      <c r="A932" t="s">
        <v>522</v>
      </c>
      <c r="B932" t="s">
        <v>153</v>
      </c>
      <c r="C932" t="s">
        <v>152</v>
      </c>
      <c r="D932" s="19" t="s">
        <v>152</v>
      </c>
      <c r="E932" t="s">
        <v>152</v>
      </c>
      <c r="G932">
        <v>0</v>
      </c>
      <c r="H932" t="s">
        <v>152</v>
      </c>
      <c r="I932" t="s">
        <v>152</v>
      </c>
    </row>
    <row r="933" spans="1:9">
      <c r="A933" t="s">
        <v>521</v>
      </c>
      <c r="B933" t="s">
        <v>1722</v>
      </c>
      <c r="C933">
        <v>6.6</v>
      </c>
      <c r="D933" s="19" t="s">
        <v>1837</v>
      </c>
      <c r="E933">
        <v>14</v>
      </c>
      <c r="G933" t="s">
        <v>1393</v>
      </c>
      <c r="H933">
        <v>30</v>
      </c>
      <c r="I933">
        <v>4.5</v>
      </c>
    </row>
    <row r="934" spans="1:9">
      <c r="A934" t="s">
        <v>422</v>
      </c>
      <c r="B934" t="s">
        <v>154</v>
      </c>
      <c r="C934">
        <v>6.6</v>
      </c>
      <c r="D934" s="19" t="s">
        <v>1828</v>
      </c>
      <c r="E934">
        <v>7</v>
      </c>
      <c r="G934" t="s">
        <v>238</v>
      </c>
      <c r="H934">
        <v>30</v>
      </c>
      <c r="I934">
        <v>4.5</v>
      </c>
    </row>
    <row r="935" spans="1:9">
      <c r="A935" t="s">
        <v>520</v>
      </c>
      <c r="B935" t="s">
        <v>153</v>
      </c>
      <c r="C935" t="s">
        <v>152</v>
      </c>
      <c r="D935" s="19" t="s">
        <v>152</v>
      </c>
      <c r="E935" t="s">
        <v>152</v>
      </c>
      <c r="G935">
        <v>0</v>
      </c>
      <c r="H935" t="s">
        <v>152</v>
      </c>
      <c r="I935" t="s">
        <v>152</v>
      </c>
    </row>
    <row r="936" spans="1:9">
      <c r="A936" t="s">
        <v>519</v>
      </c>
      <c r="B936" t="s">
        <v>153</v>
      </c>
      <c r="C936" t="s">
        <v>152</v>
      </c>
      <c r="D936" s="19" t="s">
        <v>152</v>
      </c>
      <c r="E936" t="s">
        <v>152</v>
      </c>
      <c r="G936">
        <v>0</v>
      </c>
      <c r="H936" t="s">
        <v>152</v>
      </c>
      <c r="I936" t="s">
        <v>152</v>
      </c>
    </row>
    <row r="937" spans="1:9">
      <c r="A937" t="s">
        <v>518</v>
      </c>
      <c r="B937" t="s">
        <v>153</v>
      </c>
      <c r="C937" t="s">
        <v>152</v>
      </c>
      <c r="D937" s="19" t="s">
        <v>152</v>
      </c>
      <c r="E937" t="s">
        <v>152</v>
      </c>
      <c r="G937">
        <v>0</v>
      </c>
      <c r="H937" t="s">
        <v>152</v>
      </c>
      <c r="I937" t="s">
        <v>152</v>
      </c>
    </row>
    <row r="938" spans="1:9">
      <c r="A938" t="s">
        <v>423</v>
      </c>
      <c r="B938" t="s">
        <v>1433</v>
      </c>
      <c r="C938" t="s">
        <v>152</v>
      </c>
      <c r="G938" t="s">
        <v>1433</v>
      </c>
      <c r="H938" t="s">
        <v>152</v>
      </c>
    </row>
    <row r="939" spans="1:9">
      <c r="A939" t="s">
        <v>424</v>
      </c>
      <c r="B939" t="s">
        <v>1727</v>
      </c>
      <c r="C939">
        <v>10.1</v>
      </c>
      <c r="D939" s="19" t="s">
        <v>1838</v>
      </c>
      <c r="E939">
        <v>17</v>
      </c>
      <c r="G939" t="s">
        <v>1393</v>
      </c>
      <c r="H939">
        <v>30</v>
      </c>
      <c r="I939">
        <v>4.5</v>
      </c>
    </row>
    <row r="940" spans="1:9">
      <c r="A940" t="s">
        <v>517</v>
      </c>
      <c r="B940" t="s">
        <v>1433</v>
      </c>
      <c r="C940" t="s">
        <v>152</v>
      </c>
      <c r="G940" t="s">
        <v>1433</v>
      </c>
      <c r="H940" t="s">
        <v>152</v>
      </c>
    </row>
    <row r="941" spans="1:9">
      <c r="A941" t="s">
        <v>516</v>
      </c>
      <c r="B941" t="s">
        <v>1722</v>
      </c>
      <c r="C941">
        <v>8.9</v>
      </c>
      <c r="D941" s="19" t="s">
        <v>1824</v>
      </c>
      <c r="E941">
        <v>16</v>
      </c>
      <c r="G941" t="s">
        <v>1393</v>
      </c>
      <c r="H941">
        <v>30</v>
      </c>
      <c r="I941">
        <v>4.5</v>
      </c>
    </row>
    <row r="942" spans="1:9">
      <c r="A942" t="s">
        <v>425</v>
      </c>
      <c r="B942" t="s">
        <v>1722</v>
      </c>
      <c r="C942">
        <v>8.9</v>
      </c>
      <c r="D942" s="19" t="s">
        <v>1839</v>
      </c>
      <c r="E942">
        <v>14</v>
      </c>
      <c r="G942" t="s">
        <v>238</v>
      </c>
      <c r="H942">
        <v>30</v>
      </c>
      <c r="I942">
        <v>4.5</v>
      </c>
    </row>
    <row r="943" spans="1:9">
      <c r="A943" t="s">
        <v>426</v>
      </c>
      <c r="B943" t="s">
        <v>153</v>
      </c>
      <c r="C943" t="s">
        <v>152</v>
      </c>
      <c r="D943" s="19" t="s">
        <v>152</v>
      </c>
      <c r="E943" t="s">
        <v>152</v>
      </c>
      <c r="G943">
        <v>0</v>
      </c>
      <c r="H943" t="s">
        <v>152</v>
      </c>
      <c r="I943" t="s">
        <v>152</v>
      </c>
    </row>
    <row r="944" spans="1:9">
      <c r="A944" t="s">
        <v>427</v>
      </c>
      <c r="B944" t="s">
        <v>1433</v>
      </c>
      <c r="C944" t="s">
        <v>152</v>
      </c>
      <c r="G944" t="s">
        <v>1433</v>
      </c>
      <c r="H944" t="s">
        <v>152</v>
      </c>
    </row>
    <row r="945" spans="1:9">
      <c r="A945" t="s">
        <v>515</v>
      </c>
      <c r="B945" t="s">
        <v>154</v>
      </c>
      <c r="C945">
        <v>8.9</v>
      </c>
      <c r="D945" s="19" t="s">
        <v>1826</v>
      </c>
      <c r="E945">
        <v>17</v>
      </c>
      <c r="G945" t="s">
        <v>1393</v>
      </c>
      <c r="H945">
        <v>30</v>
      </c>
      <c r="I945">
        <v>4.5</v>
      </c>
    </row>
    <row r="946" spans="1:9">
      <c r="A946" t="s">
        <v>514</v>
      </c>
      <c r="B946" t="s">
        <v>154</v>
      </c>
      <c r="C946">
        <v>8.9</v>
      </c>
      <c r="D946" s="19" t="s">
        <v>1840</v>
      </c>
      <c r="E946">
        <v>16</v>
      </c>
      <c r="G946" t="s">
        <v>238</v>
      </c>
      <c r="H946">
        <v>30</v>
      </c>
      <c r="I946">
        <v>4.5</v>
      </c>
    </row>
    <row r="947" spans="1:9">
      <c r="A947" t="s">
        <v>513</v>
      </c>
      <c r="B947" t="s">
        <v>153</v>
      </c>
      <c r="C947" t="s">
        <v>152</v>
      </c>
      <c r="D947" s="19" t="s">
        <v>152</v>
      </c>
      <c r="E947" t="s">
        <v>152</v>
      </c>
      <c r="G947">
        <v>0</v>
      </c>
      <c r="H947" t="s">
        <v>152</v>
      </c>
      <c r="I947" t="s">
        <v>152</v>
      </c>
    </row>
    <row r="948" spans="1:9">
      <c r="A948" t="s">
        <v>428</v>
      </c>
      <c r="B948" t="s">
        <v>1433</v>
      </c>
      <c r="C948" t="s">
        <v>152</v>
      </c>
      <c r="G948" t="s">
        <v>1433</v>
      </c>
      <c r="H948" t="s">
        <v>152</v>
      </c>
    </row>
    <row r="949" spans="1:9">
      <c r="A949" t="s">
        <v>512</v>
      </c>
      <c r="B949" t="s">
        <v>154</v>
      </c>
      <c r="C949">
        <v>8.9</v>
      </c>
      <c r="D949" s="19" t="s">
        <v>1830</v>
      </c>
      <c r="E949">
        <v>15</v>
      </c>
      <c r="G949" t="s">
        <v>1393</v>
      </c>
      <c r="H949">
        <v>30</v>
      </c>
      <c r="I949">
        <v>4.5</v>
      </c>
    </row>
    <row r="950" spans="1:9">
      <c r="A950" t="s">
        <v>429</v>
      </c>
      <c r="B950" t="s">
        <v>1433</v>
      </c>
      <c r="C950" t="s">
        <v>152</v>
      </c>
      <c r="G950" t="s">
        <v>1433</v>
      </c>
      <c r="H950" t="s">
        <v>152</v>
      </c>
    </row>
    <row r="951" spans="1:9">
      <c r="A951" t="s">
        <v>511</v>
      </c>
      <c r="B951" t="s">
        <v>154</v>
      </c>
      <c r="C951">
        <v>8.9</v>
      </c>
      <c r="D951" s="19" t="s">
        <v>1825</v>
      </c>
      <c r="E951">
        <v>16</v>
      </c>
      <c r="G951" t="s">
        <v>1393</v>
      </c>
      <c r="H951">
        <v>30</v>
      </c>
      <c r="I951">
        <v>4.5</v>
      </c>
    </row>
    <row r="952" spans="1:9">
      <c r="A952" t="s">
        <v>430</v>
      </c>
      <c r="B952" t="s">
        <v>154</v>
      </c>
      <c r="C952">
        <v>8.9</v>
      </c>
      <c r="D952" s="19" t="s">
        <v>1780</v>
      </c>
      <c r="E952">
        <v>17</v>
      </c>
      <c r="G952" t="s">
        <v>238</v>
      </c>
      <c r="H952">
        <v>30</v>
      </c>
      <c r="I952">
        <v>4.5</v>
      </c>
    </row>
    <row r="953" spans="1:9">
      <c r="A953" t="s">
        <v>510</v>
      </c>
      <c r="B953" t="s">
        <v>153</v>
      </c>
      <c r="C953" t="s">
        <v>152</v>
      </c>
      <c r="D953" s="19" t="s">
        <v>152</v>
      </c>
      <c r="E953" t="s">
        <v>152</v>
      </c>
      <c r="G953">
        <v>0</v>
      </c>
      <c r="H953" t="s">
        <v>152</v>
      </c>
      <c r="I953" t="s">
        <v>152</v>
      </c>
    </row>
    <row r="954" spans="1:9">
      <c r="A954" t="s">
        <v>509</v>
      </c>
      <c r="B954" t="s">
        <v>1433</v>
      </c>
      <c r="C954" t="s">
        <v>152</v>
      </c>
      <c r="G954" t="s">
        <v>1433</v>
      </c>
      <c r="H954" t="s">
        <v>152</v>
      </c>
    </row>
    <row r="955" spans="1:9">
      <c r="A955" t="s">
        <v>508</v>
      </c>
      <c r="B955" t="s">
        <v>154</v>
      </c>
      <c r="C955">
        <v>8.9</v>
      </c>
      <c r="D955" s="19" t="s">
        <v>1841</v>
      </c>
      <c r="E955">
        <v>15</v>
      </c>
      <c r="G955" t="s">
        <v>1393</v>
      </c>
      <c r="H955">
        <v>30</v>
      </c>
      <c r="I955">
        <v>4.5</v>
      </c>
    </row>
    <row r="956" spans="1:9">
      <c r="A956" t="s">
        <v>431</v>
      </c>
      <c r="B956" t="s">
        <v>154</v>
      </c>
      <c r="C956">
        <v>7</v>
      </c>
      <c r="D956" s="19" t="s">
        <v>1842</v>
      </c>
      <c r="E956">
        <v>8</v>
      </c>
      <c r="G956" t="s">
        <v>238</v>
      </c>
      <c r="H956">
        <v>30</v>
      </c>
      <c r="I956">
        <v>4.5</v>
      </c>
    </row>
    <row r="957" spans="1:9">
      <c r="A957" t="s">
        <v>507</v>
      </c>
      <c r="B957" t="s">
        <v>153</v>
      </c>
      <c r="C957" t="s">
        <v>152</v>
      </c>
      <c r="D957" s="19" t="s">
        <v>152</v>
      </c>
      <c r="E957" t="s">
        <v>152</v>
      </c>
      <c r="G957">
        <v>0</v>
      </c>
      <c r="H957" t="s">
        <v>152</v>
      </c>
      <c r="I957" t="s">
        <v>152</v>
      </c>
    </row>
    <row r="958" spans="1:9">
      <c r="A958" t="s">
        <v>506</v>
      </c>
      <c r="B958" t="s">
        <v>153</v>
      </c>
      <c r="C958" t="s">
        <v>152</v>
      </c>
      <c r="D958" s="19" t="s">
        <v>152</v>
      </c>
      <c r="E958" t="s">
        <v>152</v>
      </c>
      <c r="G958">
        <v>0</v>
      </c>
      <c r="H958" t="s">
        <v>152</v>
      </c>
      <c r="I958" t="s">
        <v>152</v>
      </c>
    </row>
    <row r="959" spans="1:9">
      <c r="A959" t="s">
        <v>505</v>
      </c>
      <c r="B959" t="s">
        <v>153</v>
      </c>
      <c r="C959" t="s">
        <v>152</v>
      </c>
      <c r="D959" s="19" t="s">
        <v>152</v>
      </c>
      <c r="E959" t="s">
        <v>152</v>
      </c>
      <c r="G959">
        <v>0</v>
      </c>
      <c r="H959" t="s">
        <v>152</v>
      </c>
      <c r="I959" t="s">
        <v>152</v>
      </c>
    </row>
    <row r="960" spans="1:9">
      <c r="A960" t="s">
        <v>504</v>
      </c>
      <c r="B960" t="s">
        <v>153</v>
      </c>
      <c r="C960" t="s">
        <v>152</v>
      </c>
      <c r="D960" s="19" t="s">
        <v>152</v>
      </c>
      <c r="E960" t="s">
        <v>152</v>
      </c>
      <c r="G960">
        <v>0</v>
      </c>
      <c r="H960" t="s">
        <v>152</v>
      </c>
      <c r="I960" t="s">
        <v>152</v>
      </c>
    </row>
    <row r="961" spans="1:9">
      <c r="A961" t="s">
        <v>503</v>
      </c>
      <c r="B961" t="s">
        <v>1722</v>
      </c>
      <c r="C961">
        <v>6.6</v>
      </c>
      <c r="D961" s="19" t="s">
        <v>1843</v>
      </c>
      <c r="E961">
        <v>13</v>
      </c>
      <c r="G961" t="s">
        <v>1393</v>
      </c>
      <c r="H961">
        <v>30</v>
      </c>
      <c r="I961">
        <v>4.5</v>
      </c>
    </row>
    <row r="962" spans="1:9">
      <c r="A962" t="s">
        <v>502</v>
      </c>
      <c r="B962" t="s">
        <v>153</v>
      </c>
      <c r="C962" t="s">
        <v>152</v>
      </c>
      <c r="D962" s="19" t="s">
        <v>152</v>
      </c>
      <c r="E962" t="s">
        <v>152</v>
      </c>
      <c r="G962">
        <v>0</v>
      </c>
      <c r="H962" t="s">
        <v>152</v>
      </c>
      <c r="I962" t="s">
        <v>152</v>
      </c>
    </row>
    <row r="963" spans="1:9">
      <c r="A963" t="s">
        <v>501</v>
      </c>
      <c r="B963" t="s">
        <v>154</v>
      </c>
      <c r="C963">
        <v>6.8</v>
      </c>
      <c r="D963" s="19" t="s">
        <v>1844</v>
      </c>
      <c r="E963">
        <v>14</v>
      </c>
      <c r="G963" t="s">
        <v>1393</v>
      </c>
      <c r="H963">
        <v>30</v>
      </c>
      <c r="I963">
        <v>4.5</v>
      </c>
    </row>
    <row r="964" spans="1:9">
      <c r="A964" t="s">
        <v>432</v>
      </c>
      <c r="B964" t="s">
        <v>1544</v>
      </c>
      <c r="C964">
        <v>10.1</v>
      </c>
      <c r="D964" s="19" t="s">
        <v>1751</v>
      </c>
      <c r="E964">
        <v>11</v>
      </c>
      <c r="G964" t="s">
        <v>238</v>
      </c>
      <c r="H964">
        <v>30</v>
      </c>
      <c r="I964">
        <v>4.5</v>
      </c>
    </row>
    <row r="965" spans="1:9">
      <c r="A965" t="s">
        <v>500</v>
      </c>
      <c r="B965" t="s">
        <v>153</v>
      </c>
      <c r="C965" t="s">
        <v>152</v>
      </c>
      <c r="D965" s="19" t="s">
        <v>152</v>
      </c>
      <c r="E965" t="s">
        <v>152</v>
      </c>
      <c r="G965">
        <v>0</v>
      </c>
      <c r="H965" t="s">
        <v>152</v>
      </c>
      <c r="I965" t="s">
        <v>152</v>
      </c>
    </row>
    <row r="966" spans="1:9">
      <c r="A966" t="s">
        <v>433</v>
      </c>
      <c r="B966" t="s">
        <v>1433</v>
      </c>
      <c r="C966" t="s">
        <v>152</v>
      </c>
      <c r="G966" t="s">
        <v>1433</v>
      </c>
      <c r="H966" t="s">
        <v>152</v>
      </c>
    </row>
    <row r="967" spans="1:9">
      <c r="A967" t="s">
        <v>499</v>
      </c>
      <c r="B967" t="s">
        <v>154</v>
      </c>
      <c r="C967">
        <v>8.9</v>
      </c>
      <c r="D967" s="19" t="s">
        <v>1824</v>
      </c>
      <c r="E967">
        <v>16</v>
      </c>
      <c r="G967" t="s">
        <v>1393</v>
      </c>
      <c r="H967">
        <v>30</v>
      </c>
      <c r="I967">
        <v>4.5</v>
      </c>
    </row>
    <row r="968" spans="1:9">
      <c r="A968" t="s">
        <v>498</v>
      </c>
      <c r="B968" t="s">
        <v>1433</v>
      </c>
      <c r="C968" t="s">
        <v>152</v>
      </c>
      <c r="G968" t="s">
        <v>1433</v>
      </c>
      <c r="H968" t="s">
        <v>152</v>
      </c>
    </row>
    <row r="969" spans="1:9">
      <c r="A969" t="s">
        <v>497</v>
      </c>
      <c r="B969" t="s">
        <v>154</v>
      </c>
      <c r="C969">
        <v>8.9</v>
      </c>
      <c r="D969" s="19" t="s">
        <v>1763</v>
      </c>
      <c r="E969">
        <v>9</v>
      </c>
      <c r="G969" t="s">
        <v>1393</v>
      </c>
      <c r="H969">
        <v>30</v>
      </c>
      <c r="I969">
        <v>4.5</v>
      </c>
    </row>
    <row r="970" spans="1:9">
      <c r="A970" t="s">
        <v>434</v>
      </c>
      <c r="B970" t="s">
        <v>1433</v>
      </c>
      <c r="C970" t="s">
        <v>152</v>
      </c>
      <c r="G970" t="s">
        <v>1433</v>
      </c>
      <c r="H970" t="s">
        <v>152</v>
      </c>
    </row>
    <row r="971" spans="1:9">
      <c r="A971" t="s">
        <v>435</v>
      </c>
      <c r="B971" t="s">
        <v>154</v>
      </c>
      <c r="C971">
        <v>8.9</v>
      </c>
      <c r="D971" s="19" t="s">
        <v>1782</v>
      </c>
      <c r="E971">
        <v>17</v>
      </c>
      <c r="G971" t="s">
        <v>1393</v>
      </c>
      <c r="H971">
        <v>30</v>
      </c>
      <c r="I971">
        <v>4.5</v>
      </c>
    </row>
    <row r="972" spans="1:9">
      <c r="A972" t="s">
        <v>436</v>
      </c>
      <c r="B972" t="s">
        <v>1433</v>
      </c>
      <c r="C972" t="s">
        <v>152</v>
      </c>
      <c r="G972" t="s">
        <v>1433</v>
      </c>
      <c r="H972" t="s">
        <v>152</v>
      </c>
    </row>
    <row r="973" spans="1:9">
      <c r="A973" t="s">
        <v>496</v>
      </c>
      <c r="B973" t="s">
        <v>154</v>
      </c>
      <c r="C973">
        <v>8.9</v>
      </c>
      <c r="D973" s="19" t="s">
        <v>1830</v>
      </c>
      <c r="E973">
        <v>15</v>
      </c>
      <c r="G973" t="s">
        <v>1393</v>
      </c>
      <c r="H973">
        <v>30</v>
      </c>
      <c r="I973">
        <v>4.5</v>
      </c>
    </row>
    <row r="974" spans="1:9">
      <c r="A974" t="s">
        <v>437</v>
      </c>
      <c r="B974" t="s">
        <v>154</v>
      </c>
      <c r="C974">
        <v>8.9</v>
      </c>
      <c r="D974" s="19" t="s">
        <v>1771</v>
      </c>
      <c r="E974">
        <v>17</v>
      </c>
      <c r="G974" t="s">
        <v>238</v>
      </c>
      <c r="H974">
        <v>30</v>
      </c>
      <c r="I974">
        <v>4.5</v>
      </c>
    </row>
    <row r="975" spans="1:9">
      <c r="A975" t="s">
        <v>495</v>
      </c>
      <c r="B975" t="s">
        <v>153</v>
      </c>
      <c r="C975" t="s">
        <v>152</v>
      </c>
      <c r="D975" s="19" t="s">
        <v>152</v>
      </c>
      <c r="E975" t="s">
        <v>152</v>
      </c>
      <c r="G975">
        <v>0</v>
      </c>
      <c r="H975" t="s">
        <v>152</v>
      </c>
      <c r="I975" t="s">
        <v>152</v>
      </c>
    </row>
    <row r="976" spans="1:9">
      <c r="A976" t="s">
        <v>438</v>
      </c>
      <c r="B976" t="s">
        <v>1722</v>
      </c>
      <c r="C976">
        <v>8.9</v>
      </c>
      <c r="D976" s="19" t="s">
        <v>1845</v>
      </c>
      <c r="E976">
        <v>14</v>
      </c>
      <c r="G976" t="s">
        <v>238</v>
      </c>
      <c r="H976">
        <v>60</v>
      </c>
      <c r="I976">
        <v>9</v>
      </c>
    </row>
    <row r="977" spans="1:9">
      <c r="A977" t="s">
        <v>494</v>
      </c>
      <c r="B977" t="s">
        <v>153</v>
      </c>
      <c r="C977" t="s">
        <v>152</v>
      </c>
      <c r="D977" s="19" t="s">
        <v>152</v>
      </c>
      <c r="E977" t="s">
        <v>152</v>
      </c>
      <c r="G977">
        <v>0</v>
      </c>
      <c r="H977" t="s">
        <v>152</v>
      </c>
      <c r="I977" t="s">
        <v>152</v>
      </c>
    </row>
    <row r="978" spans="1:9">
      <c r="A978" t="s">
        <v>439</v>
      </c>
      <c r="B978" t="s">
        <v>154</v>
      </c>
      <c r="C978">
        <v>8.9</v>
      </c>
      <c r="D978" s="19" t="s">
        <v>1763</v>
      </c>
      <c r="E978">
        <v>9</v>
      </c>
      <c r="G978" t="s">
        <v>238</v>
      </c>
      <c r="H978">
        <v>30</v>
      </c>
      <c r="I978">
        <v>4.5</v>
      </c>
    </row>
    <row r="979" spans="1:9">
      <c r="A979" t="s">
        <v>440</v>
      </c>
      <c r="B979" t="s">
        <v>153</v>
      </c>
      <c r="C979" t="s">
        <v>152</v>
      </c>
      <c r="D979" s="19" t="s">
        <v>152</v>
      </c>
      <c r="E979" t="s">
        <v>152</v>
      </c>
      <c r="G979">
        <v>0</v>
      </c>
      <c r="H979" t="s">
        <v>152</v>
      </c>
      <c r="I979" t="s">
        <v>152</v>
      </c>
    </row>
    <row r="980" spans="1:9">
      <c r="A980" t="s">
        <v>493</v>
      </c>
      <c r="B980" t="s">
        <v>1722</v>
      </c>
      <c r="C980">
        <v>8.9</v>
      </c>
      <c r="D980" s="19" t="s">
        <v>1846</v>
      </c>
      <c r="E980">
        <v>15</v>
      </c>
      <c r="G980" t="s">
        <v>238</v>
      </c>
      <c r="H980">
        <v>30</v>
      </c>
      <c r="I980">
        <v>4.5</v>
      </c>
    </row>
    <row r="981" spans="1:9">
      <c r="A981" t="s">
        <v>492</v>
      </c>
      <c r="B981" t="s">
        <v>153</v>
      </c>
      <c r="C981" t="s">
        <v>152</v>
      </c>
      <c r="D981" s="19" t="s">
        <v>152</v>
      </c>
      <c r="E981" t="s">
        <v>152</v>
      </c>
      <c r="G981">
        <v>0</v>
      </c>
      <c r="H981" t="s">
        <v>152</v>
      </c>
      <c r="I981" t="s">
        <v>152</v>
      </c>
    </row>
    <row r="982" spans="1:9">
      <c r="A982" t="s">
        <v>491</v>
      </c>
      <c r="B982" t="s">
        <v>153</v>
      </c>
      <c r="C982" t="s">
        <v>152</v>
      </c>
      <c r="D982" s="19" t="s">
        <v>152</v>
      </c>
      <c r="E982" t="s">
        <v>152</v>
      </c>
      <c r="G982">
        <v>0</v>
      </c>
      <c r="H982" t="s">
        <v>152</v>
      </c>
      <c r="I982" t="s">
        <v>152</v>
      </c>
    </row>
    <row r="983" spans="1:9">
      <c r="A983" t="s">
        <v>441</v>
      </c>
      <c r="B983" t="s">
        <v>1434</v>
      </c>
      <c r="C983" t="s">
        <v>152</v>
      </c>
      <c r="D983" s="19" t="s">
        <v>152</v>
      </c>
      <c r="E983" t="s">
        <v>152</v>
      </c>
      <c r="G983" t="s">
        <v>1393</v>
      </c>
      <c r="H983">
        <v>30</v>
      </c>
      <c r="I983">
        <v>4.5</v>
      </c>
    </row>
    <row r="984" spans="1:9">
      <c r="A984" t="s">
        <v>490</v>
      </c>
      <c r="B984" t="s">
        <v>153</v>
      </c>
      <c r="C984" t="s">
        <v>152</v>
      </c>
      <c r="D984" s="19" t="s">
        <v>152</v>
      </c>
      <c r="E984" t="s">
        <v>152</v>
      </c>
      <c r="G984">
        <v>0</v>
      </c>
      <c r="H984" t="s">
        <v>152</v>
      </c>
      <c r="I984" t="s">
        <v>152</v>
      </c>
    </row>
    <row r="985" spans="1:9">
      <c r="A985" t="s">
        <v>489</v>
      </c>
      <c r="B985" t="s">
        <v>153</v>
      </c>
      <c r="C985" t="s">
        <v>152</v>
      </c>
      <c r="D985" s="19" t="s">
        <v>152</v>
      </c>
      <c r="E985" t="s">
        <v>152</v>
      </c>
      <c r="G985">
        <v>0</v>
      </c>
      <c r="H985" t="s">
        <v>152</v>
      </c>
      <c r="I985" t="s">
        <v>152</v>
      </c>
    </row>
    <row r="986" spans="1:9">
      <c r="A986" t="s">
        <v>488</v>
      </c>
      <c r="B986" t="s">
        <v>1433</v>
      </c>
      <c r="C986" t="s">
        <v>152</v>
      </c>
      <c r="G986" t="s">
        <v>1433</v>
      </c>
      <c r="H986" t="s">
        <v>152</v>
      </c>
    </row>
    <row r="987" spans="1:9">
      <c r="A987" t="s">
        <v>487</v>
      </c>
      <c r="B987" t="s">
        <v>154</v>
      </c>
      <c r="C987">
        <v>6.6</v>
      </c>
      <c r="D987" s="19" t="s">
        <v>1828</v>
      </c>
      <c r="E987">
        <v>7</v>
      </c>
      <c r="G987" t="s">
        <v>1393</v>
      </c>
      <c r="H987">
        <v>30</v>
      </c>
      <c r="I987">
        <v>4.5</v>
      </c>
    </row>
    <row r="988" spans="1:9">
      <c r="A988" t="s">
        <v>486</v>
      </c>
      <c r="B988" t="s">
        <v>153</v>
      </c>
      <c r="C988" t="s">
        <v>152</v>
      </c>
      <c r="D988" s="19" t="s">
        <v>152</v>
      </c>
      <c r="E988" t="s">
        <v>152</v>
      </c>
      <c r="G988">
        <v>0</v>
      </c>
      <c r="H988" t="s">
        <v>152</v>
      </c>
      <c r="I988" t="s">
        <v>152</v>
      </c>
    </row>
    <row r="989" spans="1:9">
      <c r="A989" t="s">
        <v>485</v>
      </c>
      <c r="B989" t="s">
        <v>153</v>
      </c>
      <c r="C989" t="s">
        <v>152</v>
      </c>
      <c r="D989" s="19" t="s">
        <v>152</v>
      </c>
      <c r="E989" t="s">
        <v>152</v>
      </c>
      <c r="G989">
        <v>0</v>
      </c>
      <c r="H989" t="s">
        <v>152</v>
      </c>
      <c r="I989" t="s">
        <v>152</v>
      </c>
    </row>
    <row r="990" spans="1:9">
      <c r="A990" t="s">
        <v>442</v>
      </c>
      <c r="B990" t="s">
        <v>1544</v>
      </c>
      <c r="C990">
        <v>10.1</v>
      </c>
      <c r="D990" s="19" t="s">
        <v>1751</v>
      </c>
      <c r="E990">
        <v>11</v>
      </c>
      <c r="G990" t="s">
        <v>238</v>
      </c>
      <c r="H990">
        <v>30</v>
      </c>
      <c r="I990">
        <v>4.5</v>
      </c>
    </row>
    <row r="991" spans="1:9">
      <c r="A991" t="s">
        <v>484</v>
      </c>
      <c r="B991" t="s">
        <v>153</v>
      </c>
      <c r="C991" t="s">
        <v>152</v>
      </c>
      <c r="D991" s="19" t="s">
        <v>152</v>
      </c>
      <c r="E991" t="s">
        <v>152</v>
      </c>
      <c r="G991">
        <v>0</v>
      </c>
      <c r="H991" t="s">
        <v>152</v>
      </c>
      <c r="I991" t="s">
        <v>152</v>
      </c>
    </row>
    <row r="992" spans="1:9">
      <c r="A992" t="s">
        <v>483</v>
      </c>
      <c r="B992" t="s">
        <v>154</v>
      </c>
      <c r="C992">
        <v>11.8</v>
      </c>
      <c r="D992" s="19" t="s">
        <v>1847</v>
      </c>
      <c r="E992">
        <v>21</v>
      </c>
      <c r="G992" t="s">
        <v>238</v>
      </c>
      <c r="H992">
        <v>30</v>
      </c>
      <c r="I992">
        <v>4.5</v>
      </c>
    </row>
    <row r="993" spans="1:9">
      <c r="A993" t="s">
        <v>482</v>
      </c>
      <c r="B993" t="s">
        <v>153</v>
      </c>
      <c r="C993" t="s">
        <v>152</v>
      </c>
      <c r="D993" s="19" t="s">
        <v>152</v>
      </c>
      <c r="E993" t="s">
        <v>152</v>
      </c>
      <c r="G993">
        <v>0</v>
      </c>
      <c r="H993" t="s">
        <v>152</v>
      </c>
      <c r="I993" t="s">
        <v>152</v>
      </c>
    </row>
    <row r="994" spans="1:9">
      <c r="A994" t="s">
        <v>481</v>
      </c>
      <c r="B994" t="s">
        <v>154</v>
      </c>
      <c r="C994">
        <v>11.9</v>
      </c>
      <c r="D994" s="19" t="s">
        <v>1848</v>
      </c>
      <c r="E994">
        <v>21</v>
      </c>
      <c r="G994" t="s">
        <v>238</v>
      </c>
      <c r="H994">
        <v>30</v>
      </c>
      <c r="I994">
        <v>4.5</v>
      </c>
    </row>
    <row r="995" spans="1:9">
      <c r="A995" t="s">
        <v>480</v>
      </c>
      <c r="B995" t="s">
        <v>153</v>
      </c>
      <c r="C995" t="s">
        <v>152</v>
      </c>
      <c r="D995" s="19" t="s">
        <v>152</v>
      </c>
      <c r="E995" t="s">
        <v>152</v>
      </c>
      <c r="G995">
        <v>0</v>
      </c>
      <c r="H995" t="s">
        <v>152</v>
      </c>
      <c r="I995" t="s">
        <v>152</v>
      </c>
    </row>
    <row r="996" spans="1:9">
      <c r="A996" t="s">
        <v>443</v>
      </c>
      <c r="B996" t="s">
        <v>1433</v>
      </c>
      <c r="C996" t="s">
        <v>152</v>
      </c>
      <c r="G996" t="s">
        <v>1433</v>
      </c>
      <c r="H996" t="s">
        <v>152</v>
      </c>
    </row>
    <row r="997" spans="1:9">
      <c r="A997" t="s">
        <v>479</v>
      </c>
      <c r="B997" t="s">
        <v>154</v>
      </c>
      <c r="C997">
        <v>30.6</v>
      </c>
      <c r="D997" s="19" t="s">
        <v>1849</v>
      </c>
      <c r="E997">
        <v>45.5</v>
      </c>
      <c r="G997" t="s">
        <v>1393</v>
      </c>
      <c r="H997">
        <v>30</v>
      </c>
      <c r="I997">
        <v>4.5</v>
      </c>
    </row>
    <row r="998" spans="1:9">
      <c r="A998" t="s">
        <v>478</v>
      </c>
      <c r="B998" t="s">
        <v>154</v>
      </c>
      <c r="C998">
        <v>11.9</v>
      </c>
      <c r="D998" s="19" t="s">
        <v>1848</v>
      </c>
      <c r="E998">
        <v>21</v>
      </c>
      <c r="G998" t="s">
        <v>238</v>
      </c>
      <c r="H998">
        <v>30</v>
      </c>
      <c r="I998">
        <v>4.5</v>
      </c>
    </row>
    <row r="999" spans="1:9">
      <c r="A999" t="s">
        <v>477</v>
      </c>
      <c r="B999" t="s">
        <v>153</v>
      </c>
      <c r="C999" t="s">
        <v>152</v>
      </c>
      <c r="D999" s="19" t="s">
        <v>152</v>
      </c>
      <c r="E999" t="s">
        <v>152</v>
      </c>
      <c r="G999">
        <v>0</v>
      </c>
      <c r="H999" t="s">
        <v>152</v>
      </c>
      <c r="I999" t="s">
        <v>152</v>
      </c>
    </row>
    <row r="1000" spans="1:9">
      <c r="A1000" t="s">
        <v>476</v>
      </c>
      <c r="B1000" t="s">
        <v>1433</v>
      </c>
      <c r="C1000" t="s">
        <v>152</v>
      </c>
      <c r="G1000" t="s">
        <v>1433</v>
      </c>
      <c r="H1000" t="s">
        <v>152</v>
      </c>
    </row>
    <row r="1001" spans="1:9">
      <c r="A1001" t="s">
        <v>475</v>
      </c>
      <c r="B1001" t="s">
        <v>154</v>
      </c>
      <c r="C1001">
        <v>16.2</v>
      </c>
      <c r="D1001" s="19" t="s">
        <v>1850</v>
      </c>
      <c r="E1001">
        <v>26</v>
      </c>
      <c r="G1001" t="s">
        <v>1393</v>
      </c>
      <c r="H1001">
        <v>30</v>
      </c>
      <c r="I1001">
        <v>4.5</v>
      </c>
    </row>
    <row r="1002" spans="1:9">
      <c r="A1002" t="s">
        <v>474</v>
      </c>
      <c r="B1002" t="s">
        <v>1433</v>
      </c>
      <c r="C1002" t="s">
        <v>152</v>
      </c>
      <c r="G1002" t="s">
        <v>1433</v>
      </c>
      <c r="H1002" t="s">
        <v>152</v>
      </c>
    </row>
    <row r="1003" spans="1:9">
      <c r="A1003" t="s">
        <v>473</v>
      </c>
      <c r="B1003" t="s">
        <v>154</v>
      </c>
      <c r="C1003">
        <v>27.6</v>
      </c>
      <c r="D1003" s="19" t="s">
        <v>1851</v>
      </c>
      <c r="E1003">
        <v>41</v>
      </c>
      <c r="G1003" t="s">
        <v>1393</v>
      </c>
      <c r="H1003">
        <v>30</v>
      </c>
      <c r="I1003">
        <v>4.5</v>
      </c>
    </row>
    <row r="1004" spans="1:9">
      <c r="A1004" t="s">
        <v>444</v>
      </c>
      <c r="B1004" t="s">
        <v>153</v>
      </c>
      <c r="C1004" t="s">
        <v>152</v>
      </c>
      <c r="D1004" s="19" t="s">
        <v>152</v>
      </c>
      <c r="E1004" t="s">
        <v>152</v>
      </c>
      <c r="G1004">
        <v>0</v>
      </c>
      <c r="H1004" t="s">
        <v>152</v>
      </c>
      <c r="I1004" t="s">
        <v>152</v>
      </c>
    </row>
    <row r="1005" spans="1:9">
      <c r="A1005" t="s">
        <v>472</v>
      </c>
      <c r="B1005" t="s">
        <v>154</v>
      </c>
      <c r="C1005">
        <v>8.9</v>
      </c>
      <c r="D1005" s="19" t="s">
        <v>1782</v>
      </c>
      <c r="E1005">
        <v>17</v>
      </c>
      <c r="G1005" t="s">
        <v>1393</v>
      </c>
      <c r="H1005">
        <v>30</v>
      </c>
      <c r="I1005">
        <v>4.5</v>
      </c>
    </row>
    <row r="1006" spans="1:9">
      <c r="A1006" t="s">
        <v>471</v>
      </c>
      <c r="B1006" t="s">
        <v>1433</v>
      </c>
      <c r="C1006" t="s">
        <v>152</v>
      </c>
      <c r="G1006" t="s">
        <v>1433</v>
      </c>
      <c r="H1006" t="s">
        <v>152</v>
      </c>
    </row>
    <row r="1007" spans="1:9">
      <c r="A1007" t="s">
        <v>470</v>
      </c>
      <c r="B1007" t="s">
        <v>154</v>
      </c>
      <c r="C1007">
        <v>23.7</v>
      </c>
      <c r="D1007" s="19" t="s">
        <v>1852</v>
      </c>
      <c r="E1007">
        <v>35</v>
      </c>
      <c r="G1007" t="s">
        <v>1393</v>
      </c>
      <c r="H1007">
        <v>30</v>
      </c>
      <c r="I1007">
        <v>4.5</v>
      </c>
    </row>
    <row r="1008" spans="1:9">
      <c r="A1008" t="s">
        <v>469</v>
      </c>
      <c r="B1008" t="s">
        <v>1433</v>
      </c>
      <c r="C1008" t="s">
        <v>152</v>
      </c>
      <c r="G1008" t="s">
        <v>1433</v>
      </c>
      <c r="H1008" t="s">
        <v>152</v>
      </c>
    </row>
    <row r="1009" spans="1:9">
      <c r="A1009" t="s">
        <v>468</v>
      </c>
      <c r="B1009" t="s">
        <v>154</v>
      </c>
      <c r="C1009">
        <v>16.2</v>
      </c>
      <c r="D1009" s="19" t="s">
        <v>1850</v>
      </c>
      <c r="E1009">
        <v>26</v>
      </c>
      <c r="G1009" t="s">
        <v>1393</v>
      </c>
      <c r="H1009">
        <v>30</v>
      </c>
      <c r="I1009">
        <v>4.5</v>
      </c>
    </row>
    <row r="1010" spans="1:9">
      <c r="A1010" t="s">
        <v>445</v>
      </c>
      <c r="B1010" t="s">
        <v>1433</v>
      </c>
      <c r="C1010" t="s">
        <v>152</v>
      </c>
      <c r="G1010" t="s">
        <v>1433</v>
      </c>
      <c r="H1010" t="s">
        <v>152</v>
      </c>
    </row>
    <row r="1011" spans="1:9">
      <c r="A1011" t="s">
        <v>467</v>
      </c>
      <c r="B1011" t="s">
        <v>154</v>
      </c>
      <c r="C1011">
        <v>17.7</v>
      </c>
      <c r="D1011" s="19" t="s">
        <v>1853</v>
      </c>
      <c r="E1011">
        <v>27</v>
      </c>
      <c r="G1011" t="s">
        <v>1393</v>
      </c>
      <c r="H1011">
        <v>30</v>
      </c>
      <c r="I1011">
        <v>4.5</v>
      </c>
    </row>
    <row r="1012" spans="1:9">
      <c r="A1012" t="s">
        <v>446</v>
      </c>
      <c r="B1012" t="s">
        <v>154</v>
      </c>
      <c r="C1012">
        <v>17.399999999999999</v>
      </c>
      <c r="D1012" s="19" t="s">
        <v>1811</v>
      </c>
      <c r="E1012">
        <v>27</v>
      </c>
      <c r="G1012" t="s">
        <v>238</v>
      </c>
      <c r="H1012">
        <v>60</v>
      </c>
      <c r="I1012">
        <v>9</v>
      </c>
    </row>
    <row r="1013" spans="1:9">
      <c r="A1013" t="s">
        <v>466</v>
      </c>
      <c r="B1013" t="s">
        <v>153</v>
      </c>
      <c r="C1013" t="s">
        <v>152</v>
      </c>
      <c r="D1013" s="19" t="s">
        <v>152</v>
      </c>
      <c r="E1013" t="s">
        <v>152</v>
      </c>
      <c r="G1013">
        <v>0</v>
      </c>
      <c r="H1013" t="s">
        <v>152</v>
      </c>
      <c r="I1013" t="s">
        <v>152</v>
      </c>
    </row>
    <row r="1014" spans="1:9">
      <c r="A1014" t="s">
        <v>465</v>
      </c>
      <c r="B1014" t="s">
        <v>154</v>
      </c>
      <c r="C1014">
        <v>14.7</v>
      </c>
      <c r="D1014" s="19" t="s">
        <v>1820</v>
      </c>
      <c r="E1014">
        <v>24</v>
      </c>
      <c r="G1014" t="s">
        <v>238</v>
      </c>
      <c r="H1014">
        <v>30</v>
      </c>
      <c r="I1014">
        <v>4.5</v>
      </c>
    </row>
    <row r="1015" spans="1:9">
      <c r="A1015" t="s">
        <v>464</v>
      </c>
      <c r="B1015" t="s">
        <v>153</v>
      </c>
      <c r="C1015" t="s">
        <v>152</v>
      </c>
      <c r="D1015" s="19" t="s">
        <v>152</v>
      </c>
      <c r="E1015" t="s">
        <v>152</v>
      </c>
      <c r="G1015">
        <v>0</v>
      </c>
      <c r="H1015" t="s">
        <v>152</v>
      </c>
      <c r="I1015" t="s">
        <v>152</v>
      </c>
    </row>
    <row r="1016" spans="1:9">
      <c r="A1016" t="s">
        <v>447</v>
      </c>
      <c r="B1016" t="s">
        <v>153</v>
      </c>
      <c r="C1016" t="s">
        <v>152</v>
      </c>
      <c r="D1016" s="19" t="s">
        <v>152</v>
      </c>
      <c r="E1016" t="s">
        <v>152</v>
      </c>
      <c r="G1016">
        <v>0</v>
      </c>
      <c r="H1016" t="s">
        <v>152</v>
      </c>
      <c r="I1016" t="s">
        <v>152</v>
      </c>
    </row>
    <row r="1017" spans="1:9">
      <c r="A1017" t="s">
        <v>448</v>
      </c>
      <c r="B1017" t="s">
        <v>153</v>
      </c>
      <c r="C1017" t="s">
        <v>152</v>
      </c>
      <c r="D1017" s="19" t="s">
        <v>152</v>
      </c>
      <c r="E1017" t="s">
        <v>152</v>
      </c>
      <c r="G1017">
        <v>0</v>
      </c>
      <c r="H1017" t="s">
        <v>152</v>
      </c>
      <c r="I1017" t="s">
        <v>152</v>
      </c>
    </row>
    <row r="1018" spans="1:9">
      <c r="A1018" t="s">
        <v>449</v>
      </c>
      <c r="B1018" t="s">
        <v>1433</v>
      </c>
      <c r="C1018" t="s">
        <v>152</v>
      </c>
      <c r="G1018" t="s">
        <v>1433</v>
      </c>
      <c r="H1018" t="s">
        <v>152</v>
      </c>
    </row>
    <row r="1019" spans="1:9">
      <c r="A1019" t="s">
        <v>450</v>
      </c>
      <c r="B1019" t="s">
        <v>154</v>
      </c>
      <c r="C1019">
        <v>12.2</v>
      </c>
      <c r="D1019" s="19" t="s">
        <v>1854</v>
      </c>
      <c r="E1019">
        <v>22</v>
      </c>
      <c r="G1019" t="s">
        <v>1393</v>
      </c>
      <c r="H1019">
        <v>30</v>
      </c>
      <c r="I1019">
        <v>4.5</v>
      </c>
    </row>
    <row r="1020" spans="1:9">
      <c r="A1020" t="s">
        <v>451</v>
      </c>
      <c r="B1020" t="s">
        <v>1433</v>
      </c>
      <c r="C1020" t="s">
        <v>152</v>
      </c>
      <c r="G1020" t="s">
        <v>1433</v>
      </c>
      <c r="H1020" t="s">
        <v>152</v>
      </c>
    </row>
    <row r="1021" spans="1:9">
      <c r="A1021" t="s">
        <v>452</v>
      </c>
      <c r="B1021" t="s">
        <v>154</v>
      </c>
      <c r="C1021">
        <v>11.8</v>
      </c>
      <c r="D1021" s="19" t="s">
        <v>1847</v>
      </c>
      <c r="E1021">
        <v>21</v>
      </c>
      <c r="G1021" t="s">
        <v>1393</v>
      </c>
      <c r="H1021">
        <v>30</v>
      </c>
      <c r="I1021">
        <v>4.5</v>
      </c>
    </row>
    <row r="1022" spans="1:9">
      <c r="A1022" t="s">
        <v>463</v>
      </c>
      <c r="B1022" t="s">
        <v>154</v>
      </c>
      <c r="C1022">
        <v>11.1</v>
      </c>
      <c r="D1022" s="19" t="s">
        <v>1855</v>
      </c>
      <c r="E1022">
        <v>21</v>
      </c>
      <c r="G1022" t="s">
        <v>238</v>
      </c>
      <c r="H1022">
        <v>30</v>
      </c>
      <c r="I1022">
        <v>4.5</v>
      </c>
    </row>
    <row r="1023" spans="1:9">
      <c r="A1023" t="s">
        <v>462</v>
      </c>
      <c r="B1023" t="s">
        <v>153</v>
      </c>
      <c r="C1023" t="s">
        <v>152</v>
      </c>
      <c r="D1023" s="19" t="s">
        <v>152</v>
      </c>
      <c r="E1023" t="s">
        <v>152</v>
      </c>
      <c r="G1023">
        <v>0</v>
      </c>
      <c r="H1023" t="s">
        <v>152</v>
      </c>
      <c r="I1023" t="s">
        <v>152</v>
      </c>
    </row>
    <row r="1024" spans="1:9">
      <c r="A1024" t="s">
        <v>453</v>
      </c>
      <c r="B1024" t="s">
        <v>1433</v>
      </c>
      <c r="C1024" t="s">
        <v>152</v>
      </c>
      <c r="G1024" t="s">
        <v>1433</v>
      </c>
      <c r="H1024" t="s">
        <v>152</v>
      </c>
    </row>
    <row r="1025" spans="1:9">
      <c r="A1025" t="s">
        <v>461</v>
      </c>
      <c r="B1025" t="s">
        <v>154</v>
      </c>
      <c r="C1025">
        <v>14.6</v>
      </c>
      <c r="D1025" s="19" t="s">
        <v>1856</v>
      </c>
      <c r="E1025">
        <v>24</v>
      </c>
      <c r="G1025" t="s">
        <v>1393</v>
      </c>
      <c r="H1025">
        <v>30</v>
      </c>
      <c r="I1025">
        <v>4.5</v>
      </c>
    </row>
    <row r="1026" spans="1:9">
      <c r="A1026" t="s">
        <v>460</v>
      </c>
      <c r="B1026" t="s">
        <v>1433</v>
      </c>
      <c r="C1026" t="s">
        <v>152</v>
      </c>
      <c r="G1026" t="s">
        <v>1433</v>
      </c>
      <c r="H1026" t="s">
        <v>152</v>
      </c>
    </row>
    <row r="1027" spans="1:9">
      <c r="A1027" t="s">
        <v>459</v>
      </c>
      <c r="B1027" t="s">
        <v>154</v>
      </c>
      <c r="C1027">
        <v>8.9</v>
      </c>
      <c r="D1027" s="19" t="s">
        <v>1770</v>
      </c>
      <c r="E1027">
        <v>18</v>
      </c>
      <c r="G1027" t="s">
        <v>1393</v>
      </c>
      <c r="H1027">
        <v>30</v>
      </c>
      <c r="I1027">
        <v>4.5</v>
      </c>
    </row>
    <row r="1028" spans="1:9">
      <c r="A1028" t="s">
        <v>458</v>
      </c>
      <c r="B1028" t="s">
        <v>154</v>
      </c>
      <c r="C1028">
        <v>11.4</v>
      </c>
      <c r="D1028" s="19" t="s">
        <v>1857</v>
      </c>
      <c r="E1028">
        <v>21</v>
      </c>
      <c r="G1028" t="s">
        <v>238</v>
      </c>
      <c r="H1028">
        <v>30</v>
      </c>
      <c r="I1028">
        <v>4.5</v>
      </c>
    </row>
    <row r="1029" spans="1:9">
      <c r="A1029" t="s">
        <v>457</v>
      </c>
      <c r="B1029" t="s">
        <v>153</v>
      </c>
      <c r="C1029" t="s">
        <v>152</v>
      </c>
      <c r="D1029" s="19" t="s">
        <v>152</v>
      </c>
      <c r="E1029" t="s">
        <v>152</v>
      </c>
      <c r="G1029">
        <v>0</v>
      </c>
      <c r="H1029" t="s">
        <v>152</v>
      </c>
      <c r="I1029" t="s">
        <v>152</v>
      </c>
    </row>
    <row r="1030" spans="1:9">
      <c r="A1030" t="s">
        <v>456</v>
      </c>
      <c r="B1030" t="s">
        <v>1433</v>
      </c>
      <c r="C1030" t="s">
        <v>152</v>
      </c>
      <c r="G1030" t="s">
        <v>1433</v>
      </c>
      <c r="H1030" t="s">
        <v>152</v>
      </c>
    </row>
    <row r="1031" spans="1:9">
      <c r="A1031" t="s">
        <v>455</v>
      </c>
      <c r="B1031" t="s">
        <v>154</v>
      </c>
      <c r="C1031">
        <v>11.9</v>
      </c>
      <c r="D1031" s="19" t="s">
        <v>1848</v>
      </c>
      <c r="E1031">
        <v>21</v>
      </c>
      <c r="G1031" t="s">
        <v>1393</v>
      </c>
      <c r="H1031">
        <v>30</v>
      </c>
      <c r="I1031">
        <v>4.5</v>
      </c>
    </row>
    <row r="1034" spans="1:9">
      <c r="B1034" t="s">
        <v>2448</v>
      </c>
      <c r="C1034" s="20"/>
    </row>
    <row r="1035" spans="1:9">
      <c r="B1035" t="s">
        <v>2447</v>
      </c>
      <c r="C1035" s="20">
        <f>COUNTIF(C2:C1031,"&lt;7.6")</f>
        <v>16</v>
      </c>
    </row>
    <row r="1036" spans="1:9">
      <c r="B1036" t="s">
        <v>2450</v>
      </c>
      <c r="C1036" s="20">
        <f>COUNTIF(C2:C1031,"&lt;9.1")</f>
        <v>217</v>
      </c>
    </row>
    <row r="1037" spans="1:9">
      <c r="B1037" t="s">
        <v>2449</v>
      </c>
      <c r="C1037" s="20">
        <f>COUNTIF(C2:C1031,"&lt;10.2")</f>
        <v>252</v>
      </c>
    </row>
    <row r="1040" spans="1:9">
      <c r="C1040">
        <f>COUNT(IF(B2="South_West",1,0))</f>
        <v>1</v>
      </c>
      <c r="D1040">
        <f>COUNT((IF(A2:A1031="South_West",1,0)),(IF(B2:B1031&lt;VALUE("5.1"),1,0)),(IF(A2:A1031="South_West",1,0)))</f>
        <v>0</v>
      </c>
      <c r="E1040" s="21"/>
    </row>
    <row r="1043" spans="2:3">
      <c r="C1043">
        <f>COUNTIF(B2:B1031,"= N/A")</f>
        <v>594</v>
      </c>
    </row>
    <row r="1047" spans="2:3">
      <c r="B1047" t="s">
        <v>2448</v>
      </c>
      <c r="C1047">
        <f>COUNTIF(C2:C1031,"&lt;5.1")</f>
        <v>1</v>
      </c>
    </row>
    <row r="1048" spans="2:3">
      <c r="B1048" t="s">
        <v>2447</v>
      </c>
      <c r="C1048">
        <f>COUNTIF(C2:C1031,"&lt;7.6")</f>
        <v>16</v>
      </c>
    </row>
    <row r="1049" spans="2:3">
      <c r="B1049" t="s">
        <v>2450</v>
      </c>
      <c r="C1049">
        <f>COUNTIF(C2:C1031,"&lt;9.1")</f>
        <v>217</v>
      </c>
    </row>
    <row r="1050" spans="2:3">
      <c r="B1050" t="s">
        <v>2449</v>
      </c>
      <c r="C1050">
        <f>COUNTIF(C2:C1031,"&lt;10.6")</f>
        <v>256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FITS_test_run_analysis</vt:lpstr>
      <vt:lpstr>base_term time</vt:lpstr>
      <vt:lpstr>passengers(base revised service</vt:lpstr>
      <vt:lpstr>passengers(base term)_has_optio</vt:lpstr>
      <vt:lpstr>passengers(revised service)_has</vt:lpstr>
      <vt:lpstr>Revised_service design</vt:lpstr>
      <vt:lpstr>Banffshire Partnership oaout</vt:lpstr>
      <vt:lpstr>Huntly A2B service oaout</vt:lpstr>
      <vt:lpstr>M for Moray - Buckie oaout</vt:lpstr>
      <vt:lpstr>M for Moray - Elgin oaout</vt:lpstr>
      <vt:lpstr>M for Moray - Forres oaout</vt:lpstr>
      <vt:lpstr>M for Moray - Keith oaout</vt:lpstr>
      <vt:lpstr>M for Moray - Speyside oaout</vt:lpstr>
      <vt:lpstr>Banffshire Partnership oawut</vt:lpstr>
      <vt:lpstr>Huntly A2B service oawut</vt:lpstr>
      <vt:lpstr>M for Moray - Buckie oawut</vt:lpstr>
      <vt:lpstr>M for Moray - Elgin oawut</vt:lpstr>
      <vt:lpstr>M for Moray - Forres oawut</vt:lpstr>
      <vt:lpstr>M for Moray - Keith oawut</vt:lpstr>
      <vt:lpstr>M for Moray - Speyside oawut</vt:lpstr>
      <vt:lpstr>Banffshire Partnership ot</vt:lpstr>
      <vt:lpstr>Huntly A2B service ot</vt:lpstr>
      <vt:lpstr>M for Moray - Buckie ot</vt:lpstr>
      <vt:lpstr>M for Moray - Elgin ot</vt:lpstr>
      <vt:lpstr>M for Moray - Forres ot</vt:lpstr>
      <vt:lpstr>M for Moray - Keith ot</vt:lpstr>
      <vt:lpstr>M for Moray - Speyside ot</vt:lpstr>
      <vt:lpstr>passengers(revised_cost</vt:lpstr>
      <vt:lpstr>passengers(revised_surcharge</vt:lpstr>
      <vt:lpstr>Monday passengers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Mounce</dc:creator>
  <cp:lastModifiedBy>David</cp:lastModifiedBy>
  <dcterms:created xsi:type="dcterms:W3CDTF">2014-11-19T14:50:23Z</dcterms:created>
  <dcterms:modified xsi:type="dcterms:W3CDTF">2015-05-20T16:07:26Z</dcterms:modified>
</cp:coreProperties>
</file>